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worksheets/sheet162.xml" ContentType="application/vnd.openxmlformats-officedocument.spreadsheetml.worksheet+xml"/>
  <Override PartName="/xl/worksheets/sheet163.xml" ContentType="application/vnd.openxmlformats-officedocument.spreadsheetml.worksheet+xml"/>
  <Override PartName="/xl/worksheets/sheet164.xml" ContentType="application/vnd.openxmlformats-officedocument.spreadsheetml.worksheet+xml"/>
  <Override PartName="/xl/worksheets/sheet165.xml" ContentType="application/vnd.openxmlformats-officedocument.spreadsheetml.worksheet+xml"/>
  <Override PartName="/xl/worksheets/sheet166.xml" ContentType="application/vnd.openxmlformats-officedocument.spreadsheetml.worksheet+xml"/>
  <Override PartName="/xl/worksheets/sheet167.xml" ContentType="application/vnd.openxmlformats-officedocument.spreadsheetml.worksheet+xml"/>
  <Override PartName="/xl/worksheets/sheet168.xml" ContentType="application/vnd.openxmlformats-officedocument.spreadsheetml.worksheet+xml"/>
  <Override PartName="/xl/worksheets/sheet169.xml" ContentType="application/vnd.openxmlformats-officedocument.spreadsheetml.worksheet+xml"/>
  <Override PartName="/xl/worksheets/sheet170.xml" ContentType="application/vnd.openxmlformats-officedocument.spreadsheetml.worksheet+xml"/>
  <Override PartName="/xl/worksheets/sheet171.xml" ContentType="application/vnd.openxmlformats-officedocument.spreadsheetml.worksheet+xml"/>
  <Override PartName="/xl/worksheets/sheet172.xml" ContentType="application/vnd.openxmlformats-officedocument.spreadsheetml.worksheet+xml"/>
  <Override PartName="/xl/worksheets/sheet173.xml" ContentType="application/vnd.openxmlformats-officedocument.spreadsheetml.worksheet+xml"/>
  <Override PartName="/xl/worksheets/sheet174.xml" ContentType="application/vnd.openxmlformats-officedocument.spreadsheetml.worksheet+xml"/>
  <Override PartName="/xl/worksheets/sheet175.xml" ContentType="application/vnd.openxmlformats-officedocument.spreadsheetml.worksheet+xml"/>
  <Override PartName="/xl/worksheets/sheet176.xml" ContentType="application/vnd.openxmlformats-officedocument.spreadsheetml.worksheet+xml"/>
  <Override PartName="/xl/worksheets/sheet177.xml" ContentType="application/vnd.openxmlformats-officedocument.spreadsheetml.worksheet+xml"/>
  <Override PartName="/xl/worksheets/sheet178.xml" ContentType="application/vnd.openxmlformats-officedocument.spreadsheetml.worksheet+xml"/>
  <Override PartName="/xl/worksheets/sheet179.xml" ContentType="application/vnd.openxmlformats-officedocument.spreadsheetml.worksheet+xml"/>
  <Override PartName="/xl/worksheets/sheet180.xml" ContentType="application/vnd.openxmlformats-officedocument.spreadsheetml.worksheet+xml"/>
  <Override PartName="/xl/worksheets/sheet181.xml" ContentType="application/vnd.openxmlformats-officedocument.spreadsheetml.worksheet+xml"/>
  <Override PartName="/xl/worksheets/sheet182.xml" ContentType="application/vnd.openxmlformats-officedocument.spreadsheetml.worksheet+xml"/>
  <Override PartName="/xl/worksheets/sheet183.xml" ContentType="application/vnd.openxmlformats-officedocument.spreadsheetml.worksheet+xml"/>
  <Override PartName="/xl/worksheets/sheet184.xml" ContentType="application/vnd.openxmlformats-officedocument.spreadsheetml.worksheet+xml"/>
  <Override PartName="/xl/worksheets/sheet185.xml" ContentType="application/vnd.openxmlformats-officedocument.spreadsheetml.worksheet+xml"/>
  <Override PartName="/xl/worksheets/sheet186.xml" ContentType="application/vnd.openxmlformats-officedocument.spreadsheetml.worksheet+xml"/>
  <Override PartName="/xl/worksheets/sheet187.xml" ContentType="application/vnd.openxmlformats-officedocument.spreadsheetml.worksheet+xml"/>
  <Override PartName="/xl/worksheets/sheet188.xml" ContentType="application/vnd.openxmlformats-officedocument.spreadsheetml.worksheet+xml"/>
  <Override PartName="/xl/worksheets/sheet189.xml" ContentType="application/vnd.openxmlformats-officedocument.spreadsheetml.worksheet+xml"/>
  <Override PartName="/xl/worksheets/sheet190.xml" ContentType="application/vnd.openxmlformats-officedocument.spreadsheetml.worksheet+xml"/>
  <Override PartName="/xl/worksheets/sheet191.xml" ContentType="application/vnd.openxmlformats-officedocument.spreadsheetml.worksheet+xml"/>
  <Override PartName="/xl/worksheets/sheet192.xml" ContentType="application/vnd.openxmlformats-officedocument.spreadsheetml.worksheet+xml"/>
  <Override PartName="/xl/worksheets/sheet193.xml" ContentType="application/vnd.openxmlformats-officedocument.spreadsheetml.worksheet+xml"/>
  <Override PartName="/xl/worksheets/sheet194.xml" ContentType="application/vnd.openxmlformats-officedocument.spreadsheetml.worksheet+xml"/>
  <Override PartName="/xl/worksheets/sheet195.xml" ContentType="application/vnd.openxmlformats-officedocument.spreadsheetml.worksheet+xml"/>
  <Override PartName="/xl/worksheets/sheet196.xml" ContentType="application/vnd.openxmlformats-officedocument.spreadsheetml.worksheet+xml"/>
  <Override PartName="/xl/worksheets/sheet197.xml" ContentType="application/vnd.openxmlformats-officedocument.spreadsheetml.worksheet+xml"/>
  <Override PartName="/xl/worksheets/sheet198.xml" ContentType="application/vnd.openxmlformats-officedocument.spreadsheetml.worksheet+xml"/>
  <Override PartName="/xl/worksheets/sheet199.xml" ContentType="application/vnd.openxmlformats-officedocument.spreadsheetml.worksheet+xml"/>
  <Override PartName="/xl/worksheets/sheet200.xml" ContentType="application/vnd.openxmlformats-officedocument.spreadsheetml.worksheet+xml"/>
  <Override PartName="/xl/worksheets/sheet201.xml" ContentType="application/vnd.openxmlformats-officedocument.spreadsheetml.worksheet+xml"/>
  <Override PartName="/xl/worksheets/sheet202.xml" ContentType="application/vnd.openxmlformats-officedocument.spreadsheetml.worksheet+xml"/>
  <Override PartName="/xl/worksheets/sheet203.xml" ContentType="application/vnd.openxmlformats-officedocument.spreadsheetml.worksheet+xml"/>
  <Override PartName="/xl/worksheets/sheet204.xml" ContentType="application/vnd.openxmlformats-officedocument.spreadsheetml.worksheet+xml"/>
  <Override PartName="/xl/worksheets/sheet205.xml" ContentType="application/vnd.openxmlformats-officedocument.spreadsheetml.worksheet+xml"/>
  <Override PartName="/xl/worksheets/sheet206.xml" ContentType="application/vnd.openxmlformats-officedocument.spreadsheetml.worksheet+xml"/>
  <Override PartName="/xl/worksheets/sheet207.xml" ContentType="application/vnd.openxmlformats-officedocument.spreadsheetml.worksheet+xml"/>
  <Override PartName="/xl/worksheets/sheet208.xml" ContentType="application/vnd.openxmlformats-officedocument.spreadsheetml.worksheet+xml"/>
  <Override PartName="/xl/worksheets/sheet209.xml" ContentType="application/vnd.openxmlformats-officedocument.spreadsheetml.worksheet+xml"/>
  <Override PartName="/xl/worksheets/sheet210.xml" ContentType="application/vnd.openxmlformats-officedocument.spreadsheetml.worksheet+xml"/>
  <Override PartName="/xl/worksheets/sheet211.xml" ContentType="application/vnd.openxmlformats-officedocument.spreadsheetml.worksheet+xml"/>
  <Override PartName="/xl/worksheets/sheet212.xml" ContentType="application/vnd.openxmlformats-officedocument.spreadsheetml.worksheet+xml"/>
  <Override PartName="/xl/worksheets/sheet213.xml" ContentType="application/vnd.openxmlformats-officedocument.spreadsheetml.worksheet+xml"/>
  <Override PartName="/xl/worksheets/sheet214.xml" ContentType="application/vnd.openxmlformats-officedocument.spreadsheetml.worksheet+xml"/>
  <Override PartName="/xl/worksheets/sheet215.xml" ContentType="application/vnd.openxmlformats-officedocument.spreadsheetml.worksheet+xml"/>
  <Override PartName="/xl/worksheets/sheet216.xml" ContentType="application/vnd.openxmlformats-officedocument.spreadsheetml.worksheet+xml"/>
  <Override PartName="/xl/worksheets/sheet217.xml" ContentType="application/vnd.openxmlformats-officedocument.spreadsheetml.worksheet+xml"/>
  <Override PartName="/xl/worksheets/sheet218.xml" ContentType="application/vnd.openxmlformats-officedocument.spreadsheetml.worksheet+xml"/>
  <Override PartName="/xl/worksheets/sheet219.xml" ContentType="application/vnd.openxmlformats-officedocument.spreadsheetml.worksheet+xml"/>
  <Override PartName="/xl/worksheets/sheet220.xml" ContentType="application/vnd.openxmlformats-officedocument.spreadsheetml.worksheet+xml"/>
  <Override PartName="/xl/worksheets/sheet221.xml" ContentType="application/vnd.openxmlformats-officedocument.spreadsheetml.worksheet+xml"/>
  <Override PartName="/xl/worksheets/sheet222.xml" ContentType="application/vnd.openxmlformats-officedocument.spreadsheetml.worksheet+xml"/>
  <Override PartName="/xl/worksheets/sheet223.xml" ContentType="application/vnd.openxmlformats-officedocument.spreadsheetml.worksheet+xml"/>
  <Override PartName="/xl/worksheets/sheet224.xml" ContentType="application/vnd.openxmlformats-officedocument.spreadsheetml.worksheet+xml"/>
  <Override PartName="/xl/worksheets/sheet225.xml" ContentType="application/vnd.openxmlformats-officedocument.spreadsheetml.worksheet+xml"/>
  <Override PartName="/xl/worksheets/sheet226.xml" ContentType="application/vnd.openxmlformats-officedocument.spreadsheetml.worksheet+xml"/>
  <Override PartName="/xl/worksheets/sheet227.xml" ContentType="application/vnd.openxmlformats-officedocument.spreadsheetml.worksheet+xml"/>
  <Override PartName="/xl/worksheets/sheet228.xml" ContentType="application/vnd.openxmlformats-officedocument.spreadsheetml.worksheet+xml"/>
  <Override PartName="/xl/worksheets/sheet229.xml" ContentType="application/vnd.openxmlformats-officedocument.spreadsheetml.worksheet+xml"/>
  <Override PartName="/xl/worksheets/sheet230.xml" ContentType="application/vnd.openxmlformats-officedocument.spreadsheetml.worksheet+xml"/>
  <Override PartName="/xl/worksheets/sheet231.xml" ContentType="application/vnd.openxmlformats-officedocument.spreadsheetml.worksheet+xml"/>
  <Override PartName="/xl/worksheets/sheet232.xml" ContentType="application/vnd.openxmlformats-officedocument.spreadsheetml.worksheet+xml"/>
  <Override PartName="/xl/worksheets/sheet233.xml" ContentType="application/vnd.openxmlformats-officedocument.spreadsheetml.worksheet+xml"/>
  <Override PartName="/xl/worksheets/sheet234.xml" ContentType="application/vnd.openxmlformats-officedocument.spreadsheetml.worksheet+xml"/>
  <Override PartName="/xl/worksheets/sheet235.xml" ContentType="application/vnd.openxmlformats-officedocument.spreadsheetml.worksheet+xml"/>
  <Override PartName="/xl/worksheets/sheet236.xml" ContentType="application/vnd.openxmlformats-officedocument.spreadsheetml.worksheet+xml"/>
  <Override PartName="/xl/worksheets/sheet237.xml" ContentType="application/vnd.openxmlformats-officedocument.spreadsheetml.worksheet+xml"/>
  <Override PartName="/xl/worksheets/sheet238.xml" ContentType="application/vnd.openxmlformats-officedocument.spreadsheetml.worksheet+xml"/>
  <Override PartName="/xl/worksheets/sheet239.xml" ContentType="application/vnd.openxmlformats-officedocument.spreadsheetml.worksheet+xml"/>
  <Override PartName="/xl/worksheets/sheet240.xml" ContentType="application/vnd.openxmlformats-officedocument.spreadsheetml.worksheet+xml"/>
  <Override PartName="/xl/worksheets/sheet241.xml" ContentType="application/vnd.openxmlformats-officedocument.spreadsheetml.worksheet+xml"/>
  <Override PartName="/xl/worksheets/sheet242.xml" ContentType="application/vnd.openxmlformats-officedocument.spreadsheetml.worksheet+xml"/>
  <Override PartName="/xl/worksheets/sheet243.xml" ContentType="application/vnd.openxmlformats-officedocument.spreadsheetml.worksheet+xml"/>
  <Override PartName="/xl/worksheets/sheet244.xml" ContentType="application/vnd.openxmlformats-officedocument.spreadsheetml.worksheet+xml"/>
  <Override PartName="/xl/worksheets/sheet245.xml" ContentType="application/vnd.openxmlformats-officedocument.spreadsheetml.worksheet+xml"/>
  <Override PartName="/xl/worksheets/sheet246.xml" ContentType="application/vnd.openxmlformats-officedocument.spreadsheetml.worksheet+xml"/>
  <Override PartName="/xl/worksheets/sheet247.xml" ContentType="application/vnd.openxmlformats-officedocument.spreadsheetml.worksheet+xml"/>
  <Override PartName="/xl/worksheets/sheet248.xml" ContentType="application/vnd.openxmlformats-officedocument.spreadsheetml.worksheet+xml"/>
  <Override PartName="/xl/worksheets/sheet249.xml" ContentType="application/vnd.openxmlformats-officedocument.spreadsheetml.worksheet+xml"/>
  <Override PartName="/xl/worksheets/sheet250.xml" ContentType="application/vnd.openxmlformats-officedocument.spreadsheetml.worksheet+xml"/>
  <Override PartName="/xl/worksheets/sheet251.xml" ContentType="application/vnd.openxmlformats-officedocument.spreadsheetml.worksheet+xml"/>
  <Override PartName="/xl/worksheets/sheet252.xml" ContentType="application/vnd.openxmlformats-officedocument.spreadsheetml.worksheet+xml"/>
  <Override PartName="/xl/worksheets/sheet253.xml" ContentType="application/vnd.openxmlformats-officedocument.spreadsheetml.worksheet+xml"/>
  <Override PartName="/xl/worksheets/sheet254.xml" ContentType="application/vnd.openxmlformats-officedocument.spreadsheetml.worksheet+xml"/>
  <Override PartName="/xl/worksheets/sheet255.xml" ContentType="application/vnd.openxmlformats-officedocument.spreadsheetml.worksheet+xml"/>
  <Override PartName="/xl/worksheets/sheet256.xml" ContentType="application/vnd.openxmlformats-officedocument.spreadsheetml.worksheet+xml"/>
  <Override PartName="/xl/worksheets/sheet257.xml" ContentType="application/vnd.openxmlformats-officedocument.spreadsheetml.worksheet+xml"/>
  <Override PartName="/xl/worksheets/sheet258.xml" ContentType="application/vnd.openxmlformats-officedocument.spreadsheetml.worksheet+xml"/>
  <Override PartName="/xl/worksheets/sheet259.xml" ContentType="application/vnd.openxmlformats-officedocument.spreadsheetml.worksheet+xml"/>
  <Override PartName="/xl/worksheets/sheet260.xml" ContentType="application/vnd.openxmlformats-officedocument.spreadsheetml.worksheet+xml"/>
  <Override PartName="/xl/worksheets/sheet261.xml" ContentType="application/vnd.openxmlformats-officedocument.spreadsheetml.worksheet+xml"/>
  <Override PartName="/xl/worksheets/sheet262.xml" ContentType="application/vnd.openxmlformats-officedocument.spreadsheetml.worksheet+xml"/>
  <Override PartName="/xl/worksheets/sheet263.xml" ContentType="application/vnd.openxmlformats-officedocument.spreadsheetml.worksheet+xml"/>
  <Override PartName="/xl/worksheets/sheet264.xml" ContentType="application/vnd.openxmlformats-officedocument.spreadsheetml.worksheet+xml"/>
  <Override PartName="/xl/worksheets/sheet265.xml" ContentType="application/vnd.openxmlformats-officedocument.spreadsheetml.worksheet+xml"/>
  <Override PartName="/xl/worksheets/sheet266.xml" ContentType="application/vnd.openxmlformats-officedocument.spreadsheetml.worksheet+xml"/>
  <Override PartName="/xl/worksheets/sheet267.xml" ContentType="application/vnd.openxmlformats-officedocument.spreadsheetml.worksheet+xml"/>
  <Override PartName="/xl/worksheets/sheet268.xml" ContentType="application/vnd.openxmlformats-officedocument.spreadsheetml.worksheet+xml"/>
  <Override PartName="/xl/worksheets/sheet269.xml" ContentType="application/vnd.openxmlformats-officedocument.spreadsheetml.worksheet+xml"/>
  <Override PartName="/xl/worksheets/sheet270.xml" ContentType="application/vnd.openxmlformats-officedocument.spreadsheetml.worksheet+xml"/>
  <Override PartName="/xl/worksheets/sheet271.xml" ContentType="application/vnd.openxmlformats-officedocument.spreadsheetml.worksheet+xml"/>
  <Override PartName="/xl/worksheets/sheet272.xml" ContentType="application/vnd.openxmlformats-officedocument.spreadsheetml.worksheet+xml"/>
  <Override PartName="/xl/worksheets/sheet273.xml" ContentType="application/vnd.openxmlformats-officedocument.spreadsheetml.worksheet+xml"/>
  <Override PartName="/xl/worksheets/sheet274.xml" ContentType="application/vnd.openxmlformats-officedocument.spreadsheetml.worksheet+xml"/>
  <Override PartName="/xl/worksheets/sheet275.xml" ContentType="application/vnd.openxmlformats-officedocument.spreadsheetml.worksheet+xml"/>
  <Override PartName="/xl/worksheets/sheet276.xml" ContentType="application/vnd.openxmlformats-officedocument.spreadsheetml.worksheet+xml"/>
  <Override PartName="/xl/worksheets/sheet277.xml" ContentType="application/vnd.openxmlformats-officedocument.spreadsheetml.worksheet+xml"/>
  <Override PartName="/xl/worksheets/sheet278.xml" ContentType="application/vnd.openxmlformats-officedocument.spreadsheetml.worksheet+xml"/>
  <Override PartName="/xl/worksheets/sheet279.xml" ContentType="application/vnd.openxmlformats-officedocument.spreadsheetml.worksheet+xml"/>
  <Override PartName="/xl/worksheets/sheet280.xml" ContentType="application/vnd.openxmlformats-officedocument.spreadsheetml.worksheet+xml"/>
  <Override PartName="/xl/worksheets/sheet281.xml" ContentType="application/vnd.openxmlformats-officedocument.spreadsheetml.worksheet+xml"/>
  <Override PartName="/xl/worksheets/sheet282.xml" ContentType="application/vnd.openxmlformats-officedocument.spreadsheetml.worksheet+xml"/>
  <Override PartName="/xl/worksheets/sheet283.xml" ContentType="application/vnd.openxmlformats-officedocument.spreadsheetml.worksheet+xml"/>
  <Override PartName="/xl/worksheets/sheet284.xml" ContentType="application/vnd.openxmlformats-officedocument.spreadsheetml.worksheet+xml"/>
  <Override PartName="/xl/worksheets/sheet285.xml" ContentType="application/vnd.openxmlformats-officedocument.spreadsheetml.worksheet+xml"/>
  <Override PartName="/xl/worksheets/sheet286.xml" ContentType="application/vnd.openxmlformats-officedocument.spreadsheetml.worksheet+xml"/>
  <Override PartName="/xl/worksheets/sheet287.xml" ContentType="application/vnd.openxmlformats-officedocument.spreadsheetml.worksheet+xml"/>
  <Override PartName="/xl/worksheets/sheet288.xml" ContentType="application/vnd.openxmlformats-officedocument.spreadsheetml.worksheet+xml"/>
  <Override PartName="/xl/worksheets/sheet289.xml" ContentType="application/vnd.openxmlformats-officedocument.spreadsheetml.worksheet+xml"/>
  <Override PartName="/xl/worksheets/sheet290.xml" ContentType="application/vnd.openxmlformats-officedocument.spreadsheetml.worksheet+xml"/>
  <Override PartName="/xl/worksheets/sheet291.xml" ContentType="application/vnd.openxmlformats-officedocument.spreadsheetml.worksheet+xml"/>
  <Override PartName="/xl/worksheets/sheet292.xml" ContentType="application/vnd.openxmlformats-officedocument.spreadsheetml.worksheet+xml"/>
  <Override PartName="/xl/worksheets/sheet293.xml" ContentType="application/vnd.openxmlformats-officedocument.spreadsheetml.worksheet+xml"/>
  <Override PartName="/xl/worksheets/sheet294.xml" ContentType="application/vnd.openxmlformats-officedocument.spreadsheetml.worksheet+xml"/>
  <Override PartName="/xl/worksheets/sheet295.xml" ContentType="application/vnd.openxmlformats-officedocument.spreadsheetml.worksheet+xml"/>
  <Override PartName="/xl/worksheets/sheet296.xml" ContentType="application/vnd.openxmlformats-officedocument.spreadsheetml.worksheet+xml"/>
  <Override PartName="/xl/worksheets/sheet297.xml" ContentType="application/vnd.openxmlformats-officedocument.spreadsheetml.worksheet+xml"/>
  <Override PartName="/xl/worksheets/sheet298.xml" ContentType="application/vnd.openxmlformats-officedocument.spreadsheetml.worksheet+xml"/>
  <Override PartName="/xl/worksheets/sheet299.xml" ContentType="application/vnd.openxmlformats-officedocument.spreadsheetml.worksheet+xml"/>
  <Override PartName="/xl/worksheets/sheet300.xml" ContentType="application/vnd.openxmlformats-officedocument.spreadsheetml.worksheet+xml"/>
  <Override PartName="/xl/worksheets/sheet301.xml" ContentType="application/vnd.openxmlformats-officedocument.spreadsheetml.worksheet+xml"/>
  <Override PartName="/xl/worksheets/sheet302.xml" ContentType="application/vnd.openxmlformats-officedocument.spreadsheetml.worksheet+xml"/>
  <Override PartName="/xl/worksheets/sheet303.xml" ContentType="application/vnd.openxmlformats-officedocument.spreadsheetml.worksheet+xml"/>
  <Override PartName="/xl/worksheets/sheet304.xml" ContentType="application/vnd.openxmlformats-officedocument.spreadsheetml.worksheet+xml"/>
  <Override PartName="/xl/worksheets/sheet305.xml" ContentType="application/vnd.openxmlformats-officedocument.spreadsheetml.worksheet+xml"/>
  <Override PartName="/xl/worksheets/sheet306.xml" ContentType="application/vnd.openxmlformats-officedocument.spreadsheetml.worksheet+xml"/>
  <Override PartName="/xl/worksheets/sheet307.xml" ContentType="application/vnd.openxmlformats-officedocument.spreadsheetml.worksheet+xml"/>
  <Override PartName="/xl/worksheets/sheet308.xml" ContentType="application/vnd.openxmlformats-officedocument.spreadsheetml.worksheet+xml"/>
  <Override PartName="/xl/worksheets/sheet309.xml" ContentType="application/vnd.openxmlformats-officedocument.spreadsheetml.worksheet+xml"/>
  <Override PartName="/xl/worksheets/sheet310.xml" ContentType="application/vnd.openxmlformats-officedocument.spreadsheetml.worksheet+xml"/>
  <Override PartName="/xl/worksheets/sheet311.xml" ContentType="application/vnd.openxmlformats-officedocument.spreadsheetml.worksheet+xml"/>
  <Override PartName="/xl/worksheets/sheet312.xml" ContentType="application/vnd.openxmlformats-officedocument.spreadsheetml.worksheet+xml"/>
  <Override PartName="/xl/worksheets/sheet313.xml" ContentType="application/vnd.openxmlformats-officedocument.spreadsheetml.worksheet+xml"/>
  <Override PartName="/xl/worksheets/sheet314.xml" ContentType="application/vnd.openxmlformats-officedocument.spreadsheetml.worksheet+xml"/>
  <Override PartName="/xl/worksheets/sheet315.xml" ContentType="application/vnd.openxmlformats-officedocument.spreadsheetml.worksheet+xml"/>
  <Override PartName="/xl/worksheets/sheet316.xml" ContentType="application/vnd.openxmlformats-officedocument.spreadsheetml.worksheet+xml"/>
  <Override PartName="/xl/worksheets/sheet317.xml" ContentType="application/vnd.openxmlformats-officedocument.spreadsheetml.worksheet+xml"/>
  <Override PartName="/xl/worksheets/sheet318.xml" ContentType="application/vnd.openxmlformats-officedocument.spreadsheetml.worksheet+xml"/>
  <Override PartName="/xl/worksheets/sheet319.xml" ContentType="application/vnd.openxmlformats-officedocument.spreadsheetml.worksheet+xml"/>
  <Override PartName="/xl/worksheets/sheet320.xml" ContentType="application/vnd.openxmlformats-officedocument.spreadsheetml.worksheet+xml"/>
  <Override PartName="/xl/worksheets/sheet321.xml" ContentType="application/vnd.openxmlformats-officedocument.spreadsheetml.worksheet+xml"/>
  <Override PartName="/xl/worksheets/sheet322.xml" ContentType="application/vnd.openxmlformats-officedocument.spreadsheetml.worksheet+xml"/>
  <Override PartName="/xl/worksheets/sheet323.xml" ContentType="application/vnd.openxmlformats-officedocument.spreadsheetml.worksheet+xml"/>
  <Override PartName="/xl/worksheets/sheet324.xml" ContentType="application/vnd.openxmlformats-officedocument.spreadsheetml.worksheet+xml"/>
  <Override PartName="/xl/worksheets/sheet325.xml" ContentType="application/vnd.openxmlformats-officedocument.spreadsheetml.worksheet+xml"/>
  <Override PartName="/xl/worksheets/sheet326.xml" ContentType="application/vnd.openxmlformats-officedocument.spreadsheetml.worksheet+xml"/>
  <Override PartName="/xl/worksheets/sheet327.xml" ContentType="application/vnd.openxmlformats-officedocument.spreadsheetml.worksheet+xml"/>
  <Override PartName="/xl/worksheets/sheet328.xml" ContentType="application/vnd.openxmlformats-officedocument.spreadsheetml.worksheet+xml"/>
  <Override PartName="/xl/worksheets/sheet329.xml" ContentType="application/vnd.openxmlformats-officedocument.spreadsheetml.worksheet+xml"/>
  <Override PartName="/xl/worksheets/sheet330.xml" ContentType="application/vnd.openxmlformats-officedocument.spreadsheetml.worksheet+xml"/>
  <Override PartName="/xl/worksheets/sheet331.xml" ContentType="application/vnd.openxmlformats-officedocument.spreadsheetml.worksheet+xml"/>
  <Override PartName="/xl/worksheets/sheet332.xml" ContentType="application/vnd.openxmlformats-officedocument.spreadsheetml.worksheet+xml"/>
  <Override PartName="/xl/worksheets/sheet333.xml" ContentType="application/vnd.openxmlformats-officedocument.spreadsheetml.worksheet+xml"/>
  <Override PartName="/xl/worksheets/sheet334.xml" ContentType="application/vnd.openxmlformats-officedocument.spreadsheetml.worksheet+xml"/>
  <Override PartName="/xl/worksheets/sheet335.xml" ContentType="application/vnd.openxmlformats-officedocument.spreadsheetml.worksheet+xml"/>
  <Override PartName="/xl/worksheets/sheet336.xml" ContentType="application/vnd.openxmlformats-officedocument.spreadsheetml.worksheet+xml"/>
  <Override PartName="/xl/worksheets/sheet337.xml" ContentType="application/vnd.openxmlformats-officedocument.spreadsheetml.worksheet+xml"/>
  <Override PartName="/xl/worksheets/sheet338.xml" ContentType="application/vnd.openxmlformats-officedocument.spreadsheetml.worksheet+xml"/>
  <Override PartName="/xl/worksheets/sheet339.xml" ContentType="application/vnd.openxmlformats-officedocument.spreadsheetml.worksheet+xml"/>
  <Override PartName="/xl/worksheets/sheet340.xml" ContentType="application/vnd.openxmlformats-officedocument.spreadsheetml.worksheet+xml"/>
  <Override PartName="/xl/worksheets/sheet341.xml" ContentType="application/vnd.openxmlformats-officedocument.spreadsheetml.worksheet+xml"/>
  <Override PartName="/xl/worksheets/sheet342.xml" ContentType="application/vnd.openxmlformats-officedocument.spreadsheetml.worksheet+xml"/>
  <Override PartName="/xl/worksheets/sheet343.xml" ContentType="application/vnd.openxmlformats-officedocument.spreadsheetml.worksheet+xml"/>
  <Override PartName="/xl/worksheets/sheet344.xml" ContentType="application/vnd.openxmlformats-officedocument.spreadsheetml.worksheet+xml"/>
  <Override PartName="/xl/worksheets/sheet345.xml" ContentType="application/vnd.openxmlformats-officedocument.spreadsheetml.worksheet+xml"/>
  <Override PartName="/xl/worksheets/sheet346.xml" ContentType="application/vnd.openxmlformats-officedocument.spreadsheetml.worksheet+xml"/>
  <Override PartName="/xl/worksheets/sheet347.xml" ContentType="application/vnd.openxmlformats-officedocument.spreadsheetml.worksheet+xml"/>
  <Override PartName="/xl/worksheets/sheet348.xml" ContentType="application/vnd.openxmlformats-officedocument.spreadsheetml.worksheet+xml"/>
  <Override PartName="/xl/worksheets/sheet349.xml" ContentType="application/vnd.openxmlformats-officedocument.spreadsheetml.worksheet+xml"/>
  <Override PartName="/xl/worksheets/sheet350.xml" ContentType="application/vnd.openxmlformats-officedocument.spreadsheetml.worksheet+xml"/>
  <Override PartName="/xl/worksheets/sheet351.xml" ContentType="application/vnd.openxmlformats-officedocument.spreadsheetml.worksheet+xml"/>
  <Override PartName="/xl/worksheets/sheet352.xml" ContentType="application/vnd.openxmlformats-officedocument.spreadsheetml.worksheet+xml"/>
  <Override PartName="/xl/worksheets/sheet353.xml" ContentType="application/vnd.openxmlformats-officedocument.spreadsheetml.worksheet+xml"/>
  <Override PartName="/xl/worksheets/sheet354.xml" ContentType="application/vnd.openxmlformats-officedocument.spreadsheetml.worksheet+xml"/>
  <Override PartName="/xl/worksheets/sheet355.xml" ContentType="application/vnd.openxmlformats-officedocument.spreadsheetml.worksheet+xml"/>
  <Override PartName="/xl/worksheets/sheet356.xml" ContentType="application/vnd.openxmlformats-officedocument.spreadsheetml.worksheet+xml"/>
  <Override PartName="/xl/worksheets/sheet357.xml" ContentType="application/vnd.openxmlformats-officedocument.spreadsheetml.worksheet+xml"/>
  <Override PartName="/xl/worksheets/sheet358.xml" ContentType="application/vnd.openxmlformats-officedocument.spreadsheetml.worksheet+xml"/>
  <Override PartName="/xl/worksheets/sheet359.xml" ContentType="application/vnd.openxmlformats-officedocument.spreadsheetml.worksheet+xml"/>
  <Override PartName="/xl/worksheets/sheet360.xml" ContentType="application/vnd.openxmlformats-officedocument.spreadsheetml.worksheet+xml"/>
  <Override PartName="/xl/worksheets/sheet361.xml" ContentType="application/vnd.openxmlformats-officedocument.spreadsheetml.worksheet+xml"/>
  <Override PartName="/xl/worksheets/sheet362.xml" ContentType="application/vnd.openxmlformats-officedocument.spreadsheetml.worksheet+xml"/>
  <Override PartName="/xl/worksheets/sheet363.xml" ContentType="application/vnd.openxmlformats-officedocument.spreadsheetml.worksheet+xml"/>
  <Override PartName="/xl/worksheets/sheet364.xml" ContentType="application/vnd.openxmlformats-officedocument.spreadsheetml.worksheet+xml"/>
  <Override PartName="/xl/worksheets/sheet365.xml" ContentType="application/vnd.openxmlformats-officedocument.spreadsheetml.worksheet+xml"/>
  <Override PartName="/xl/worksheets/sheet366.xml" ContentType="application/vnd.openxmlformats-officedocument.spreadsheetml.worksheet+xml"/>
  <Override PartName="/xl/worksheets/sheet367.xml" ContentType="application/vnd.openxmlformats-officedocument.spreadsheetml.worksheet+xml"/>
  <Override PartName="/xl/worksheets/sheet368.xml" ContentType="application/vnd.openxmlformats-officedocument.spreadsheetml.worksheet+xml"/>
  <Override PartName="/xl/worksheets/sheet369.xml" ContentType="application/vnd.openxmlformats-officedocument.spreadsheetml.worksheet+xml"/>
  <Override PartName="/xl/worksheets/sheet370.xml" ContentType="application/vnd.openxmlformats-officedocument.spreadsheetml.worksheet+xml"/>
  <Override PartName="/xl/worksheets/sheet371.xml" ContentType="application/vnd.openxmlformats-officedocument.spreadsheetml.worksheet+xml"/>
  <Override PartName="/xl/worksheets/sheet372.xml" ContentType="application/vnd.openxmlformats-officedocument.spreadsheetml.worksheet+xml"/>
  <Override PartName="/xl/worksheets/sheet373.xml" ContentType="application/vnd.openxmlformats-officedocument.spreadsheetml.worksheet+xml"/>
  <Override PartName="/xl/worksheets/sheet374.xml" ContentType="application/vnd.openxmlformats-officedocument.spreadsheetml.worksheet+xml"/>
  <Override PartName="/xl/worksheets/sheet375.xml" ContentType="application/vnd.openxmlformats-officedocument.spreadsheetml.worksheet+xml"/>
  <Override PartName="/xl/worksheets/sheet376.xml" ContentType="application/vnd.openxmlformats-officedocument.spreadsheetml.worksheet+xml"/>
  <Override PartName="/xl/worksheets/sheet377.xml" ContentType="application/vnd.openxmlformats-officedocument.spreadsheetml.worksheet+xml"/>
  <Override PartName="/xl/worksheets/sheet378.xml" ContentType="application/vnd.openxmlformats-officedocument.spreadsheetml.worksheet+xml"/>
  <Override PartName="/xl/worksheets/sheet379.xml" ContentType="application/vnd.openxmlformats-officedocument.spreadsheetml.worksheet+xml"/>
  <Override PartName="/xl/worksheets/sheet380.xml" ContentType="application/vnd.openxmlformats-officedocument.spreadsheetml.worksheet+xml"/>
  <Override PartName="/xl/worksheets/sheet381.xml" ContentType="application/vnd.openxmlformats-officedocument.spreadsheetml.worksheet+xml"/>
  <Override PartName="/xl/worksheets/sheet382.xml" ContentType="application/vnd.openxmlformats-officedocument.spreadsheetml.worksheet+xml"/>
  <Override PartName="/xl/worksheets/sheet383.xml" ContentType="application/vnd.openxmlformats-officedocument.spreadsheetml.worksheet+xml"/>
  <Override PartName="/xl/worksheets/sheet384.xml" ContentType="application/vnd.openxmlformats-officedocument.spreadsheetml.worksheet+xml"/>
  <Override PartName="/xl/worksheets/sheet385.xml" ContentType="application/vnd.openxmlformats-officedocument.spreadsheetml.worksheet+xml"/>
  <Override PartName="/xl/worksheets/sheet386.xml" ContentType="application/vnd.openxmlformats-officedocument.spreadsheetml.worksheet+xml"/>
  <Override PartName="/xl/worksheets/sheet387.xml" ContentType="application/vnd.openxmlformats-officedocument.spreadsheetml.worksheet+xml"/>
  <Override PartName="/xl/worksheets/sheet388.xml" ContentType="application/vnd.openxmlformats-officedocument.spreadsheetml.worksheet+xml"/>
  <Override PartName="/xl/worksheets/sheet389.xml" ContentType="application/vnd.openxmlformats-officedocument.spreadsheetml.worksheet+xml"/>
  <Override PartName="/xl/worksheets/sheet390.xml" ContentType="application/vnd.openxmlformats-officedocument.spreadsheetml.worksheet+xml"/>
  <Override PartName="/xl/worksheets/sheet391.xml" ContentType="application/vnd.openxmlformats-officedocument.spreadsheetml.worksheet+xml"/>
  <Override PartName="/xl/worksheets/sheet392.xml" ContentType="application/vnd.openxmlformats-officedocument.spreadsheetml.worksheet+xml"/>
  <Override PartName="/xl/worksheets/sheet393.xml" ContentType="application/vnd.openxmlformats-officedocument.spreadsheetml.worksheet+xml"/>
  <Override PartName="/xl/worksheets/sheet394.xml" ContentType="application/vnd.openxmlformats-officedocument.spreadsheetml.worksheet+xml"/>
  <Override PartName="/xl/worksheets/sheet395.xml" ContentType="application/vnd.openxmlformats-officedocument.spreadsheetml.worksheet+xml"/>
  <Override PartName="/xl/worksheets/sheet396.xml" ContentType="application/vnd.openxmlformats-officedocument.spreadsheetml.worksheet+xml"/>
  <Override PartName="/xl/worksheets/sheet397.xml" ContentType="application/vnd.openxmlformats-officedocument.spreadsheetml.worksheet+xml"/>
  <Override PartName="/xl/worksheets/sheet398.xml" ContentType="application/vnd.openxmlformats-officedocument.spreadsheetml.worksheet+xml"/>
  <Override PartName="/xl/worksheets/sheet399.xml" ContentType="application/vnd.openxmlformats-officedocument.spreadsheetml.worksheet+xml"/>
  <Override PartName="/xl/worksheets/sheet400.xml" ContentType="application/vnd.openxmlformats-officedocument.spreadsheetml.worksheet+xml"/>
  <Override PartName="/xl/worksheets/sheet401.xml" ContentType="application/vnd.openxmlformats-officedocument.spreadsheetml.worksheet+xml"/>
  <Override PartName="/xl/worksheets/sheet402.xml" ContentType="application/vnd.openxmlformats-officedocument.spreadsheetml.worksheet+xml"/>
  <Override PartName="/xl/worksheets/sheet403.xml" ContentType="application/vnd.openxmlformats-officedocument.spreadsheetml.worksheet+xml"/>
  <Override PartName="/xl/worksheets/sheet404.xml" ContentType="application/vnd.openxmlformats-officedocument.spreadsheetml.worksheet+xml"/>
  <Override PartName="/xl/worksheets/sheet405.xml" ContentType="application/vnd.openxmlformats-officedocument.spreadsheetml.worksheet+xml"/>
  <Override PartName="/xl/worksheets/sheet406.xml" ContentType="application/vnd.openxmlformats-officedocument.spreadsheetml.worksheet+xml"/>
  <Override PartName="/xl/worksheets/sheet407.xml" ContentType="application/vnd.openxmlformats-officedocument.spreadsheetml.worksheet+xml"/>
  <Override PartName="/xl/worksheets/sheet408.xml" ContentType="application/vnd.openxmlformats-officedocument.spreadsheetml.worksheet+xml"/>
  <Override PartName="/xl/worksheets/sheet409.xml" ContentType="application/vnd.openxmlformats-officedocument.spreadsheetml.worksheet+xml"/>
  <Override PartName="/xl/worksheets/sheet410.xml" ContentType="application/vnd.openxmlformats-officedocument.spreadsheetml.worksheet+xml"/>
  <Override PartName="/xl/worksheets/sheet411.xml" ContentType="application/vnd.openxmlformats-officedocument.spreadsheetml.worksheet+xml"/>
  <Override PartName="/xl/worksheets/sheet412.xml" ContentType="application/vnd.openxmlformats-officedocument.spreadsheetml.worksheet+xml"/>
  <Override PartName="/xl/worksheets/sheet413.xml" ContentType="application/vnd.openxmlformats-officedocument.spreadsheetml.worksheet+xml"/>
  <Override PartName="/xl/worksheets/sheet414.xml" ContentType="application/vnd.openxmlformats-officedocument.spreadsheetml.worksheet+xml"/>
  <Override PartName="/xl/worksheets/sheet415.xml" ContentType="application/vnd.openxmlformats-officedocument.spreadsheetml.worksheet+xml"/>
  <Override PartName="/xl/worksheets/sheet416.xml" ContentType="application/vnd.openxmlformats-officedocument.spreadsheetml.worksheet+xml"/>
  <Override PartName="/xl/worksheets/sheet4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omments28.xml" ContentType="application/vnd.openxmlformats-officedocument.spreadsheetml.comments+xml"/>
  <Override PartName="/xl/comments29.xml" ContentType="application/vnd.openxmlformats-officedocument.spreadsheetml.comments+xml"/>
  <Override PartName="/xl/comments30.xml" ContentType="application/vnd.openxmlformats-officedocument.spreadsheetml.comments+xml"/>
  <Override PartName="/xl/comments31.xml" ContentType="application/vnd.openxmlformats-officedocument.spreadsheetml.comments+xml"/>
  <Override PartName="/xl/comments32.xml" ContentType="application/vnd.openxmlformats-officedocument.spreadsheetml.comments+xml"/>
  <Override PartName="/xl/comments33.xml" ContentType="application/vnd.openxmlformats-officedocument.spreadsheetml.comments+xml"/>
  <Override PartName="/xl/comments34.xml" ContentType="application/vnd.openxmlformats-officedocument.spreadsheetml.comments+xml"/>
  <Override PartName="/xl/comments35.xml" ContentType="application/vnd.openxmlformats-officedocument.spreadsheetml.comments+xml"/>
  <Override PartName="/xl/comments36.xml" ContentType="application/vnd.openxmlformats-officedocument.spreadsheetml.comments+xml"/>
  <Override PartName="/xl/comments37.xml" ContentType="application/vnd.openxmlformats-officedocument.spreadsheetml.comments+xml"/>
  <Override PartName="/xl/comments38.xml" ContentType="application/vnd.openxmlformats-officedocument.spreadsheetml.comments+xml"/>
  <Override PartName="/xl/comments39.xml" ContentType="application/vnd.openxmlformats-officedocument.spreadsheetml.comments+xml"/>
  <Override PartName="/xl/comments40.xml" ContentType="application/vnd.openxmlformats-officedocument.spreadsheetml.comments+xml"/>
  <Override PartName="/xl/comments41.xml" ContentType="application/vnd.openxmlformats-officedocument.spreadsheetml.comments+xml"/>
  <Override PartName="/xl/comments42.xml" ContentType="application/vnd.openxmlformats-officedocument.spreadsheetml.comments+xml"/>
  <Override PartName="/xl/comments43.xml" ContentType="application/vnd.openxmlformats-officedocument.spreadsheetml.comments+xml"/>
  <Override PartName="/xl/comments44.xml" ContentType="application/vnd.openxmlformats-officedocument.spreadsheetml.comments+xml"/>
  <Override PartName="/xl/comments45.xml" ContentType="application/vnd.openxmlformats-officedocument.spreadsheetml.comments+xml"/>
  <Override PartName="/xl/comments46.xml" ContentType="application/vnd.openxmlformats-officedocument.spreadsheetml.comments+xml"/>
  <Override PartName="/xl/comments47.xml" ContentType="application/vnd.openxmlformats-officedocument.spreadsheetml.comments+xml"/>
  <Override PartName="/xl/comments48.xml" ContentType="application/vnd.openxmlformats-officedocument.spreadsheetml.comments+xml"/>
  <Override PartName="/xl/comments49.xml" ContentType="application/vnd.openxmlformats-officedocument.spreadsheetml.comments+xml"/>
  <Override PartName="/xl/comments50.xml" ContentType="application/vnd.openxmlformats-officedocument.spreadsheetml.comments+xml"/>
  <Override PartName="/xl/comments51.xml" ContentType="application/vnd.openxmlformats-officedocument.spreadsheetml.comments+xml"/>
  <Override PartName="/xl/comments52.xml" ContentType="application/vnd.openxmlformats-officedocument.spreadsheetml.comments+xml"/>
  <Override PartName="/xl/comments53.xml" ContentType="application/vnd.openxmlformats-officedocument.spreadsheetml.comments+xml"/>
  <Override PartName="/xl/comments54.xml" ContentType="application/vnd.openxmlformats-officedocument.spreadsheetml.comments+xml"/>
  <Override PartName="/xl/comments55.xml" ContentType="application/vnd.openxmlformats-officedocument.spreadsheetml.comments+xml"/>
  <Override PartName="/xl/comments56.xml" ContentType="application/vnd.openxmlformats-officedocument.spreadsheetml.comments+xml"/>
  <Override PartName="/xl/comments57.xml" ContentType="application/vnd.openxmlformats-officedocument.spreadsheetml.comments+xml"/>
  <Override PartName="/xl/comments58.xml" ContentType="application/vnd.openxmlformats-officedocument.spreadsheetml.comments+xml"/>
  <Override PartName="/xl/comments59.xml" ContentType="application/vnd.openxmlformats-officedocument.spreadsheetml.comments+xml"/>
  <Override PartName="/xl/comments60.xml" ContentType="application/vnd.openxmlformats-officedocument.spreadsheetml.comments+xml"/>
  <Override PartName="/xl/comments61.xml" ContentType="application/vnd.openxmlformats-officedocument.spreadsheetml.comments+xml"/>
  <Override PartName="/xl/comments62.xml" ContentType="application/vnd.openxmlformats-officedocument.spreadsheetml.comments+xml"/>
  <Override PartName="/xl/comments63.xml" ContentType="application/vnd.openxmlformats-officedocument.spreadsheetml.comments+xml"/>
  <Override PartName="/xl/comments64.xml" ContentType="application/vnd.openxmlformats-officedocument.spreadsheetml.comments+xml"/>
  <Override PartName="/xl/comments65.xml" ContentType="application/vnd.openxmlformats-officedocument.spreadsheetml.comments+xml"/>
  <Override PartName="/xl/comments66.xml" ContentType="application/vnd.openxmlformats-officedocument.spreadsheetml.comments+xml"/>
  <Override PartName="/xl/comments67.xml" ContentType="application/vnd.openxmlformats-officedocument.spreadsheetml.comments+xml"/>
  <Override PartName="/xl/comments68.xml" ContentType="application/vnd.openxmlformats-officedocument.spreadsheetml.comments+xml"/>
  <Override PartName="/xl/comments69.xml" ContentType="application/vnd.openxmlformats-officedocument.spreadsheetml.comments+xml"/>
  <Override PartName="/xl/comments70.xml" ContentType="application/vnd.openxmlformats-officedocument.spreadsheetml.comments+xml"/>
  <Override PartName="/xl/comments71.xml" ContentType="application/vnd.openxmlformats-officedocument.spreadsheetml.comments+xml"/>
  <Override PartName="/xl/comments72.xml" ContentType="application/vnd.openxmlformats-officedocument.spreadsheetml.comments+xml"/>
  <Override PartName="/xl/comments73.xml" ContentType="application/vnd.openxmlformats-officedocument.spreadsheetml.comments+xml"/>
  <Override PartName="/xl/comments74.xml" ContentType="application/vnd.openxmlformats-officedocument.spreadsheetml.comments+xml"/>
  <Override PartName="/xl/comments75.xml" ContentType="application/vnd.openxmlformats-officedocument.spreadsheetml.comments+xml"/>
  <Override PartName="/xl/comments76.xml" ContentType="application/vnd.openxmlformats-officedocument.spreadsheetml.comments+xml"/>
  <Override PartName="/xl/comments77.xml" ContentType="application/vnd.openxmlformats-officedocument.spreadsheetml.comments+xml"/>
  <Override PartName="/xl/comments78.xml" ContentType="application/vnd.openxmlformats-officedocument.spreadsheetml.comments+xml"/>
  <Override PartName="/xl/comments79.xml" ContentType="application/vnd.openxmlformats-officedocument.spreadsheetml.comments+xml"/>
  <Override PartName="/xl/comments80.xml" ContentType="application/vnd.openxmlformats-officedocument.spreadsheetml.comments+xml"/>
  <Override PartName="/xl/comments81.xml" ContentType="application/vnd.openxmlformats-officedocument.spreadsheetml.comments+xml"/>
  <Override PartName="/xl/comments82.xml" ContentType="application/vnd.openxmlformats-officedocument.spreadsheetml.comments+xml"/>
  <Override PartName="/xl/comments83.xml" ContentType="application/vnd.openxmlformats-officedocument.spreadsheetml.comments+xml"/>
  <Override PartName="/xl/comments84.xml" ContentType="application/vnd.openxmlformats-officedocument.spreadsheetml.comments+xml"/>
  <Override PartName="/xl/comments85.xml" ContentType="application/vnd.openxmlformats-officedocument.spreadsheetml.comments+xml"/>
  <Override PartName="/xl/comments86.xml" ContentType="application/vnd.openxmlformats-officedocument.spreadsheetml.comments+xml"/>
  <Override PartName="/xl/comments87.xml" ContentType="application/vnd.openxmlformats-officedocument.spreadsheetml.comments+xml"/>
  <Override PartName="/xl/comments88.xml" ContentType="application/vnd.openxmlformats-officedocument.spreadsheetml.comments+xml"/>
  <Override PartName="/xl/comments89.xml" ContentType="application/vnd.openxmlformats-officedocument.spreadsheetml.comments+xml"/>
  <Override PartName="/xl/comments90.xml" ContentType="application/vnd.openxmlformats-officedocument.spreadsheetml.comments+xml"/>
  <Override PartName="/xl/comments91.xml" ContentType="application/vnd.openxmlformats-officedocument.spreadsheetml.comments+xml"/>
  <Override PartName="/xl/comments92.xml" ContentType="application/vnd.openxmlformats-officedocument.spreadsheetml.comments+xml"/>
  <Override PartName="/xl/comments93.xml" ContentType="application/vnd.openxmlformats-officedocument.spreadsheetml.comments+xml"/>
  <Override PartName="/xl/comments94.xml" ContentType="application/vnd.openxmlformats-officedocument.spreadsheetml.comments+xml"/>
  <Override PartName="/xl/comments95.xml" ContentType="application/vnd.openxmlformats-officedocument.spreadsheetml.comments+xml"/>
  <Override PartName="/xl/comments96.xml" ContentType="application/vnd.openxmlformats-officedocument.spreadsheetml.comments+xml"/>
  <Override PartName="/xl/comments97.xml" ContentType="application/vnd.openxmlformats-officedocument.spreadsheetml.comments+xml"/>
  <Override PartName="/xl/comments98.xml" ContentType="application/vnd.openxmlformats-officedocument.spreadsheetml.comments+xml"/>
  <Override PartName="/xl/comments99.xml" ContentType="application/vnd.openxmlformats-officedocument.spreadsheetml.comments+xml"/>
  <Override PartName="/xl/comments100.xml" ContentType="application/vnd.openxmlformats-officedocument.spreadsheetml.comments+xml"/>
  <Override PartName="/xl/comments101.xml" ContentType="application/vnd.openxmlformats-officedocument.spreadsheetml.comments+xml"/>
  <Override PartName="/xl/comments102.xml" ContentType="application/vnd.openxmlformats-officedocument.spreadsheetml.comments+xml"/>
  <Override PartName="/xl/comments103.xml" ContentType="application/vnd.openxmlformats-officedocument.spreadsheetml.comments+xml"/>
  <Override PartName="/xl/comments104.xml" ContentType="application/vnd.openxmlformats-officedocument.spreadsheetml.comments+xml"/>
  <Override PartName="/xl/comments105.xml" ContentType="application/vnd.openxmlformats-officedocument.spreadsheetml.comments+xml"/>
  <Override PartName="/xl/comments106.xml" ContentType="application/vnd.openxmlformats-officedocument.spreadsheetml.comments+xml"/>
  <Override PartName="/xl/comments107.xml" ContentType="application/vnd.openxmlformats-officedocument.spreadsheetml.comments+xml"/>
  <Override PartName="/xl/comments108.xml" ContentType="application/vnd.openxmlformats-officedocument.spreadsheetml.comments+xml"/>
  <Override PartName="/xl/comments109.xml" ContentType="application/vnd.openxmlformats-officedocument.spreadsheetml.comments+xml"/>
  <Override PartName="/xl/comments110.xml" ContentType="application/vnd.openxmlformats-officedocument.spreadsheetml.comments+xml"/>
  <Override PartName="/xl/comments111.xml" ContentType="application/vnd.openxmlformats-officedocument.spreadsheetml.comments+xml"/>
  <Override PartName="/xl/comments112.xml" ContentType="application/vnd.openxmlformats-officedocument.spreadsheetml.comments+xml"/>
  <Override PartName="/xl/comments113.xml" ContentType="application/vnd.openxmlformats-officedocument.spreadsheetml.comments+xml"/>
  <Override PartName="/xl/comments114.xml" ContentType="application/vnd.openxmlformats-officedocument.spreadsheetml.comments+xml"/>
  <Override PartName="/xl/comments115.xml" ContentType="application/vnd.openxmlformats-officedocument.spreadsheetml.comments+xml"/>
  <Override PartName="/xl/comments116.xml" ContentType="application/vnd.openxmlformats-officedocument.spreadsheetml.comments+xml"/>
  <Override PartName="/xl/comments117.xml" ContentType="application/vnd.openxmlformats-officedocument.spreadsheetml.comments+xml"/>
  <Override PartName="/xl/comments118.xml" ContentType="application/vnd.openxmlformats-officedocument.spreadsheetml.comments+xml"/>
  <Override PartName="/xl/comments119.xml" ContentType="application/vnd.openxmlformats-officedocument.spreadsheetml.comments+xml"/>
  <Override PartName="/xl/comments120.xml" ContentType="application/vnd.openxmlformats-officedocument.spreadsheetml.comments+xml"/>
  <Override PartName="/xl/comments121.xml" ContentType="application/vnd.openxmlformats-officedocument.spreadsheetml.comments+xml"/>
  <Override PartName="/xl/comments122.xml" ContentType="application/vnd.openxmlformats-officedocument.spreadsheetml.comments+xml"/>
  <Override PartName="/xl/comments123.xml" ContentType="application/vnd.openxmlformats-officedocument.spreadsheetml.comments+xml"/>
  <Override PartName="/xl/comments124.xml" ContentType="application/vnd.openxmlformats-officedocument.spreadsheetml.comments+xml"/>
  <Override PartName="/xl/comments125.xml" ContentType="application/vnd.openxmlformats-officedocument.spreadsheetml.comments+xml"/>
  <Override PartName="/xl/comments126.xml" ContentType="application/vnd.openxmlformats-officedocument.spreadsheetml.comments+xml"/>
  <Override PartName="/xl/comments127.xml" ContentType="application/vnd.openxmlformats-officedocument.spreadsheetml.comments+xml"/>
  <Override PartName="/xl/comments128.xml" ContentType="application/vnd.openxmlformats-officedocument.spreadsheetml.comments+xml"/>
  <Override PartName="/xl/comments129.xml" ContentType="application/vnd.openxmlformats-officedocument.spreadsheetml.comments+xml"/>
  <Override PartName="/xl/comments130.xml" ContentType="application/vnd.openxmlformats-officedocument.spreadsheetml.comments+xml"/>
  <Override PartName="/xl/comments131.xml" ContentType="application/vnd.openxmlformats-officedocument.spreadsheetml.comments+xml"/>
  <Override PartName="/xl/comments132.xml" ContentType="application/vnd.openxmlformats-officedocument.spreadsheetml.comments+xml"/>
  <Override PartName="/xl/comments133.xml" ContentType="application/vnd.openxmlformats-officedocument.spreadsheetml.comments+xml"/>
  <Override PartName="/xl/comments134.xml" ContentType="application/vnd.openxmlformats-officedocument.spreadsheetml.comments+xml"/>
  <Override PartName="/xl/comments135.xml" ContentType="application/vnd.openxmlformats-officedocument.spreadsheetml.comments+xml"/>
  <Override PartName="/xl/comments136.xml" ContentType="application/vnd.openxmlformats-officedocument.spreadsheetml.comments+xml"/>
  <Override PartName="/xl/comments137.xml" ContentType="application/vnd.openxmlformats-officedocument.spreadsheetml.comments+xml"/>
  <Override PartName="/xl/comments138.xml" ContentType="application/vnd.openxmlformats-officedocument.spreadsheetml.comments+xml"/>
  <Override PartName="/xl/comments139.xml" ContentType="application/vnd.openxmlformats-officedocument.spreadsheetml.comments+xml"/>
  <Override PartName="/xl/comments140.xml" ContentType="application/vnd.openxmlformats-officedocument.spreadsheetml.comments+xml"/>
  <Override PartName="/xl/comments141.xml" ContentType="application/vnd.openxmlformats-officedocument.spreadsheetml.comments+xml"/>
  <Override PartName="/xl/comments142.xml" ContentType="application/vnd.openxmlformats-officedocument.spreadsheetml.comments+xml"/>
  <Override PartName="/xl/comments143.xml" ContentType="application/vnd.openxmlformats-officedocument.spreadsheetml.comments+xml"/>
  <Override PartName="/xl/comments144.xml" ContentType="application/vnd.openxmlformats-officedocument.spreadsheetml.comments+xml"/>
  <Override PartName="/xl/comments145.xml" ContentType="application/vnd.openxmlformats-officedocument.spreadsheetml.comments+xml"/>
  <Override PartName="/xl/comments146.xml" ContentType="application/vnd.openxmlformats-officedocument.spreadsheetml.comments+xml"/>
  <Override PartName="/xl/comments147.xml" ContentType="application/vnd.openxmlformats-officedocument.spreadsheetml.comments+xml"/>
  <Override PartName="/xl/comments148.xml" ContentType="application/vnd.openxmlformats-officedocument.spreadsheetml.comments+xml"/>
  <Override PartName="/xl/comments149.xml" ContentType="application/vnd.openxmlformats-officedocument.spreadsheetml.comments+xml"/>
  <Override PartName="/xl/comments150.xml" ContentType="application/vnd.openxmlformats-officedocument.spreadsheetml.comments+xml"/>
  <Override PartName="/xl/comments151.xml" ContentType="application/vnd.openxmlformats-officedocument.spreadsheetml.comments+xml"/>
  <Override PartName="/xl/comments152.xml" ContentType="application/vnd.openxmlformats-officedocument.spreadsheetml.comments+xml"/>
  <Override PartName="/xl/comments153.xml" ContentType="application/vnd.openxmlformats-officedocument.spreadsheetml.comments+xml"/>
  <Override PartName="/xl/comments154.xml" ContentType="application/vnd.openxmlformats-officedocument.spreadsheetml.comments+xml"/>
  <Override PartName="/xl/comments155.xml" ContentType="application/vnd.openxmlformats-officedocument.spreadsheetml.comments+xml"/>
  <Override PartName="/xl/comments156.xml" ContentType="application/vnd.openxmlformats-officedocument.spreadsheetml.comments+xml"/>
  <Override PartName="/xl/comments157.xml" ContentType="application/vnd.openxmlformats-officedocument.spreadsheetml.comments+xml"/>
  <Override PartName="/xl/comments158.xml" ContentType="application/vnd.openxmlformats-officedocument.spreadsheetml.comments+xml"/>
  <Override PartName="/xl/comments159.xml" ContentType="application/vnd.openxmlformats-officedocument.spreadsheetml.comments+xml"/>
  <Override PartName="/xl/comments160.xml" ContentType="application/vnd.openxmlformats-officedocument.spreadsheetml.comments+xml"/>
  <Override PartName="/xl/comments161.xml" ContentType="application/vnd.openxmlformats-officedocument.spreadsheetml.comments+xml"/>
  <Override PartName="/xl/comments162.xml" ContentType="application/vnd.openxmlformats-officedocument.spreadsheetml.comments+xml"/>
  <Override PartName="/xl/comments163.xml" ContentType="application/vnd.openxmlformats-officedocument.spreadsheetml.comments+xml"/>
  <Override PartName="/xl/comments164.xml" ContentType="application/vnd.openxmlformats-officedocument.spreadsheetml.comments+xml"/>
  <Override PartName="/xl/comments165.xml" ContentType="application/vnd.openxmlformats-officedocument.spreadsheetml.comments+xml"/>
  <Override PartName="/xl/comments166.xml" ContentType="application/vnd.openxmlformats-officedocument.spreadsheetml.comments+xml"/>
  <Override PartName="/xl/comments167.xml" ContentType="application/vnd.openxmlformats-officedocument.spreadsheetml.comments+xml"/>
  <Override PartName="/xl/comments168.xml" ContentType="application/vnd.openxmlformats-officedocument.spreadsheetml.comments+xml"/>
  <Override PartName="/xl/comments169.xml" ContentType="application/vnd.openxmlformats-officedocument.spreadsheetml.comments+xml"/>
  <Override PartName="/xl/comments170.xml" ContentType="application/vnd.openxmlformats-officedocument.spreadsheetml.comments+xml"/>
  <Override PartName="/xl/comments171.xml" ContentType="application/vnd.openxmlformats-officedocument.spreadsheetml.comments+xml"/>
  <Override PartName="/xl/comments172.xml" ContentType="application/vnd.openxmlformats-officedocument.spreadsheetml.comments+xml"/>
  <Override PartName="/xl/comments173.xml" ContentType="application/vnd.openxmlformats-officedocument.spreadsheetml.comments+xml"/>
  <Override PartName="/xl/comments174.xml" ContentType="application/vnd.openxmlformats-officedocument.spreadsheetml.comments+xml"/>
  <Override PartName="/xl/comments175.xml" ContentType="application/vnd.openxmlformats-officedocument.spreadsheetml.comments+xml"/>
  <Override PartName="/xl/comments176.xml" ContentType="application/vnd.openxmlformats-officedocument.spreadsheetml.comments+xml"/>
  <Override PartName="/xl/comments177.xml" ContentType="application/vnd.openxmlformats-officedocument.spreadsheetml.comments+xml"/>
  <Override PartName="/xl/comments178.xml" ContentType="application/vnd.openxmlformats-officedocument.spreadsheetml.comments+xml"/>
  <Override PartName="/xl/comments179.xml" ContentType="application/vnd.openxmlformats-officedocument.spreadsheetml.comments+xml"/>
  <Override PartName="/xl/comments180.xml" ContentType="application/vnd.openxmlformats-officedocument.spreadsheetml.comments+xml"/>
  <Override PartName="/xl/comments181.xml" ContentType="application/vnd.openxmlformats-officedocument.spreadsheetml.comments+xml"/>
  <Override PartName="/xl/comments182.xml" ContentType="application/vnd.openxmlformats-officedocument.spreadsheetml.comments+xml"/>
  <Override PartName="/xl/comments183.xml" ContentType="application/vnd.openxmlformats-officedocument.spreadsheetml.comments+xml"/>
  <Override PartName="/xl/comments184.xml" ContentType="application/vnd.openxmlformats-officedocument.spreadsheetml.comments+xml"/>
  <Override PartName="/xl/comments185.xml" ContentType="application/vnd.openxmlformats-officedocument.spreadsheetml.comments+xml"/>
  <Override PartName="/xl/comments186.xml" ContentType="application/vnd.openxmlformats-officedocument.spreadsheetml.comments+xml"/>
  <Override PartName="/xl/comments187.xml" ContentType="application/vnd.openxmlformats-officedocument.spreadsheetml.comments+xml"/>
  <Override PartName="/xl/comments188.xml" ContentType="application/vnd.openxmlformats-officedocument.spreadsheetml.comments+xml"/>
  <Override PartName="/xl/comments189.xml" ContentType="application/vnd.openxmlformats-officedocument.spreadsheetml.comments+xml"/>
  <Override PartName="/xl/comments190.xml" ContentType="application/vnd.openxmlformats-officedocument.spreadsheetml.comments+xml"/>
  <Override PartName="/xl/comments191.xml" ContentType="application/vnd.openxmlformats-officedocument.spreadsheetml.comments+xml"/>
  <Override PartName="/xl/comments192.xml" ContentType="application/vnd.openxmlformats-officedocument.spreadsheetml.comments+xml"/>
  <Override PartName="/xl/comments193.xml" ContentType="application/vnd.openxmlformats-officedocument.spreadsheetml.comments+xml"/>
  <Override PartName="/xl/comments194.xml" ContentType="application/vnd.openxmlformats-officedocument.spreadsheetml.comments+xml"/>
  <Override PartName="/xl/comments195.xml" ContentType="application/vnd.openxmlformats-officedocument.spreadsheetml.comments+xml"/>
  <Override PartName="/xl/comments196.xml" ContentType="application/vnd.openxmlformats-officedocument.spreadsheetml.comments+xml"/>
  <Override PartName="/xl/comments197.xml" ContentType="application/vnd.openxmlformats-officedocument.spreadsheetml.comments+xml"/>
  <Override PartName="/xl/comments198.xml" ContentType="application/vnd.openxmlformats-officedocument.spreadsheetml.comments+xml"/>
  <Override PartName="/xl/comments199.xml" ContentType="application/vnd.openxmlformats-officedocument.spreadsheetml.comments+xml"/>
  <Override PartName="/xl/comments200.xml" ContentType="application/vnd.openxmlformats-officedocument.spreadsheetml.comments+xml"/>
  <Override PartName="/xl/comments201.xml" ContentType="application/vnd.openxmlformats-officedocument.spreadsheetml.comments+xml"/>
  <Override PartName="/xl/comments202.xml" ContentType="application/vnd.openxmlformats-officedocument.spreadsheetml.comments+xml"/>
  <Override PartName="/xl/comments203.xml" ContentType="application/vnd.openxmlformats-officedocument.spreadsheetml.comments+xml"/>
  <Override PartName="/xl/comments204.xml" ContentType="application/vnd.openxmlformats-officedocument.spreadsheetml.comments+xml"/>
  <Override PartName="/xl/comments205.xml" ContentType="application/vnd.openxmlformats-officedocument.spreadsheetml.comments+xml"/>
  <Override PartName="/xl/comments206.xml" ContentType="application/vnd.openxmlformats-officedocument.spreadsheetml.comments+xml"/>
  <Override PartName="/xl/comments207.xml" ContentType="application/vnd.openxmlformats-officedocument.spreadsheetml.comments+xml"/>
  <Override PartName="/xl/comments208.xml" ContentType="application/vnd.openxmlformats-officedocument.spreadsheetml.comments+xml"/>
  <Override PartName="/xl/comments209.xml" ContentType="application/vnd.openxmlformats-officedocument.spreadsheetml.comments+xml"/>
  <Override PartName="/xl/comments210.xml" ContentType="application/vnd.openxmlformats-officedocument.spreadsheetml.comments+xml"/>
  <Override PartName="/xl/comments211.xml" ContentType="application/vnd.openxmlformats-officedocument.spreadsheetml.comments+xml"/>
  <Override PartName="/xl/comments212.xml" ContentType="application/vnd.openxmlformats-officedocument.spreadsheetml.comments+xml"/>
  <Override PartName="/xl/comments213.xml" ContentType="application/vnd.openxmlformats-officedocument.spreadsheetml.comments+xml"/>
  <Override PartName="/xl/comments214.xml" ContentType="application/vnd.openxmlformats-officedocument.spreadsheetml.comments+xml"/>
  <Override PartName="/xl/comments215.xml" ContentType="application/vnd.openxmlformats-officedocument.spreadsheetml.comments+xml"/>
  <Override PartName="/xl/comments216.xml" ContentType="application/vnd.openxmlformats-officedocument.spreadsheetml.comments+xml"/>
  <Override PartName="/xl/comments217.xml" ContentType="application/vnd.openxmlformats-officedocument.spreadsheetml.comments+xml"/>
  <Override PartName="/xl/comments218.xml" ContentType="application/vnd.openxmlformats-officedocument.spreadsheetml.comments+xml"/>
  <Override PartName="/xl/comments219.xml" ContentType="application/vnd.openxmlformats-officedocument.spreadsheetml.comments+xml"/>
  <Override PartName="/xl/comments220.xml" ContentType="application/vnd.openxmlformats-officedocument.spreadsheetml.comments+xml"/>
  <Override PartName="/xl/comments221.xml" ContentType="application/vnd.openxmlformats-officedocument.spreadsheetml.comments+xml"/>
  <Override PartName="/xl/comments222.xml" ContentType="application/vnd.openxmlformats-officedocument.spreadsheetml.comments+xml"/>
  <Override PartName="/xl/comments223.xml" ContentType="application/vnd.openxmlformats-officedocument.spreadsheetml.comments+xml"/>
  <Override PartName="/xl/comments224.xml" ContentType="application/vnd.openxmlformats-officedocument.spreadsheetml.comments+xml"/>
  <Override PartName="/xl/comments225.xml" ContentType="application/vnd.openxmlformats-officedocument.spreadsheetml.comments+xml"/>
  <Override PartName="/xl/comments226.xml" ContentType="application/vnd.openxmlformats-officedocument.spreadsheetml.comments+xml"/>
  <Override PartName="/xl/comments227.xml" ContentType="application/vnd.openxmlformats-officedocument.spreadsheetml.comments+xml"/>
  <Override PartName="/xl/comments228.xml" ContentType="application/vnd.openxmlformats-officedocument.spreadsheetml.comments+xml"/>
  <Override PartName="/xl/comments229.xml" ContentType="application/vnd.openxmlformats-officedocument.spreadsheetml.comments+xml"/>
  <Override PartName="/xl/comments230.xml" ContentType="application/vnd.openxmlformats-officedocument.spreadsheetml.comments+xml"/>
  <Override PartName="/xl/comments231.xml" ContentType="application/vnd.openxmlformats-officedocument.spreadsheetml.comments+xml"/>
  <Override PartName="/xl/comments232.xml" ContentType="application/vnd.openxmlformats-officedocument.spreadsheetml.comments+xml"/>
  <Override PartName="/xl/comments233.xml" ContentType="application/vnd.openxmlformats-officedocument.spreadsheetml.comments+xml"/>
  <Override PartName="/xl/comments234.xml" ContentType="application/vnd.openxmlformats-officedocument.spreadsheetml.comments+xml"/>
  <Override PartName="/xl/comments235.xml" ContentType="application/vnd.openxmlformats-officedocument.spreadsheetml.comments+xml"/>
  <Override PartName="/xl/comments236.xml" ContentType="application/vnd.openxmlformats-officedocument.spreadsheetml.comments+xml"/>
  <Override PartName="/xl/comments237.xml" ContentType="application/vnd.openxmlformats-officedocument.spreadsheetml.comments+xml"/>
  <Override PartName="/xl/comments238.xml" ContentType="application/vnd.openxmlformats-officedocument.spreadsheetml.comments+xml"/>
  <Override PartName="/xl/comments239.xml" ContentType="application/vnd.openxmlformats-officedocument.spreadsheetml.comments+xml"/>
  <Override PartName="/xl/comments240.xml" ContentType="application/vnd.openxmlformats-officedocument.spreadsheetml.comments+xml"/>
  <Override PartName="/xl/comments241.xml" ContentType="application/vnd.openxmlformats-officedocument.spreadsheetml.comments+xml"/>
  <Override PartName="/xl/comments242.xml" ContentType="application/vnd.openxmlformats-officedocument.spreadsheetml.comments+xml"/>
  <Override PartName="/xl/comments243.xml" ContentType="application/vnd.openxmlformats-officedocument.spreadsheetml.comments+xml"/>
  <Override PartName="/xl/comments244.xml" ContentType="application/vnd.openxmlformats-officedocument.spreadsheetml.comments+xml"/>
  <Override PartName="/xl/comments245.xml" ContentType="application/vnd.openxmlformats-officedocument.spreadsheetml.comments+xml"/>
  <Override PartName="/xl/comments246.xml" ContentType="application/vnd.openxmlformats-officedocument.spreadsheetml.comments+xml"/>
  <Override PartName="/xl/comments247.xml" ContentType="application/vnd.openxmlformats-officedocument.spreadsheetml.comments+xml"/>
  <Override PartName="/xl/comments248.xml" ContentType="application/vnd.openxmlformats-officedocument.spreadsheetml.comments+xml"/>
  <Override PartName="/xl/comments249.xml" ContentType="application/vnd.openxmlformats-officedocument.spreadsheetml.comments+xml"/>
  <Override PartName="/xl/comments250.xml" ContentType="application/vnd.openxmlformats-officedocument.spreadsheetml.comments+xml"/>
  <Override PartName="/xl/comments251.xml" ContentType="application/vnd.openxmlformats-officedocument.spreadsheetml.comments+xml"/>
  <Override PartName="/xl/comments252.xml" ContentType="application/vnd.openxmlformats-officedocument.spreadsheetml.comments+xml"/>
  <Override PartName="/xl/comments253.xml" ContentType="application/vnd.openxmlformats-officedocument.spreadsheetml.comments+xml"/>
  <Override PartName="/xl/comments254.xml" ContentType="application/vnd.openxmlformats-officedocument.spreadsheetml.comments+xml"/>
  <Override PartName="/xl/comments255.xml" ContentType="application/vnd.openxmlformats-officedocument.spreadsheetml.comments+xml"/>
  <Override PartName="/xl/comments256.xml" ContentType="application/vnd.openxmlformats-officedocument.spreadsheetml.comments+xml"/>
  <Override PartName="/xl/comments257.xml" ContentType="application/vnd.openxmlformats-officedocument.spreadsheetml.comments+xml"/>
  <Override PartName="/xl/comments258.xml" ContentType="application/vnd.openxmlformats-officedocument.spreadsheetml.comments+xml"/>
  <Override PartName="/xl/comments259.xml" ContentType="application/vnd.openxmlformats-officedocument.spreadsheetml.comments+xml"/>
  <Override PartName="/xl/comments260.xml" ContentType="application/vnd.openxmlformats-officedocument.spreadsheetml.comments+xml"/>
  <Override PartName="/xl/comments261.xml" ContentType="application/vnd.openxmlformats-officedocument.spreadsheetml.comments+xml"/>
  <Override PartName="/xl/comments262.xml" ContentType="application/vnd.openxmlformats-officedocument.spreadsheetml.comments+xml"/>
  <Override PartName="/xl/comments263.xml" ContentType="application/vnd.openxmlformats-officedocument.spreadsheetml.comments+xml"/>
  <Override PartName="/xl/comments264.xml" ContentType="application/vnd.openxmlformats-officedocument.spreadsheetml.comments+xml"/>
  <Override PartName="/xl/comments265.xml" ContentType="application/vnd.openxmlformats-officedocument.spreadsheetml.comments+xml"/>
  <Override PartName="/xl/comments266.xml" ContentType="application/vnd.openxmlformats-officedocument.spreadsheetml.comments+xml"/>
  <Override PartName="/xl/comments267.xml" ContentType="application/vnd.openxmlformats-officedocument.spreadsheetml.comments+xml"/>
  <Override PartName="/xl/comments268.xml" ContentType="application/vnd.openxmlformats-officedocument.spreadsheetml.comments+xml"/>
  <Override PartName="/xl/comments269.xml" ContentType="application/vnd.openxmlformats-officedocument.spreadsheetml.comments+xml"/>
  <Override PartName="/xl/comments270.xml" ContentType="application/vnd.openxmlformats-officedocument.spreadsheetml.comments+xml"/>
  <Override PartName="/xl/comments271.xml" ContentType="application/vnd.openxmlformats-officedocument.spreadsheetml.comments+xml"/>
  <Override PartName="/xl/comments272.xml" ContentType="application/vnd.openxmlformats-officedocument.spreadsheetml.comments+xml"/>
  <Override PartName="/xl/comments273.xml" ContentType="application/vnd.openxmlformats-officedocument.spreadsheetml.comments+xml"/>
  <Override PartName="/xl/comments274.xml" ContentType="application/vnd.openxmlformats-officedocument.spreadsheetml.comments+xml"/>
  <Override PartName="/xl/comments275.xml" ContentType="application/vnd.openxmlformats-officedocument.spreadsheetml.comments+xml"/>
  <Override PartName="/xl/comments276.xml" ContentType="application/vnd.openxmlformats-officedocument.spreadsheetml.comments+xml"/>
  <Override PartName="/xl/comments277.xml" ContentType="application/vnd.openxmlformats-officedocument.spreadsheetml.comments+xml"/>
  <Override PartName="/xl/comments278.xml" ContentType="application/vnd.openxmlformats-officedocument.spreadsheetml.comments+xml"/>
  <Override PartName="/xl/comments279.xml" ContentType="application/vnd.openxmlformats-officedocument.spreadsheetml.comments+xml"/>
  <Override PartName="/xl/comments280.xml" ContentType="application/vnd.openxmlformats-officedocument.spreadsheetml.comments+xml"/>
  <Override PartName="/xl/comments281.xml" ContentType="application/vnd.openxmlformats-officedocument.spreadsheetml.comments+xml"/>
  <Override PartName="/xl/comments282.xml" ContentType="application/vnd.openxmlformats-officedocument.spreadsheetml.comments+xml"/>
  <Override PartName="/xl/comments283.xml" ContentType="application/vnd.openxmlformats-officedocument.spreadsheetml.comments+xml"/>
  <Override PartName="/xl/comments284.xml" ContentType="application/vnd.openxmlformats-officedocument.spreadsheetml.comments+xml"/>
  <Override PartName="/xl/comments285.xml" ContentType="application/vnd.openxmlformats-officedocument.spreadsheetml.comments+xml"/>
  <Override PartName="/xl/comments286.xml" ContentType="application/vnd.openxmlformats-officedocument.spreadsheetml.comments+xml"/>
  <Override PartName="/xl/comments287.xml" ContentType="application/vnd.openxmlformats-officedocument.spreadsheetml.comments+xml"/>
  <Override PartName="/xl/comments288.xml" ContentType="application/vnd.openxmlformats-officedocument.spreadsheetml.comments+xml"/>
  <Override PartName="/xl/comments289.xml" ContentType="application/vnd.openxmlformats-officedocument.spreadsheetml.comments+xml"/>
  <Override PartName="/xl/comments290.xml" ContentType="application/vnd.openxmlformats-officedocument.spreadsheetml.comments+xml"/>
  <Override PartName="/xl/comments291.xml" ContentType="application/vnd.openxmlformats-officedocument.spreadsheetml.comments+xml"/>
  <Override PartName="/xl/comments292.xml" ContentType="application/vnd.openxmlformats-officedocument.spreadsheetml.comments+xml"/>
  <Override PartName="/xl/comments293.xml" ContentType="application/vnd.openxmlformats-officedocument.spreadsheetml.comments+xml"/>
  <Override PartName="/xl/comments294.xml" ContentType="application/vnd.openxmlformats-officedocument.spreadsheetml.comments+xml"/>
  <Override PartName="/xl/comments295.xml" ContentType="application/vnd.openxmlformats-officedocument.spreadsheetml.comments+xml"/>
  <Override PartName="/xl/comments296.xml" ContentType="application/vnd.openxmlformats-officedocument.spreadsheetml.comments+xml"/>
  <Override PartName="/xl/comments297.xml" ContentType="application/vnd.openxmlformats-officedocument.spreadsheetml.comments+xml"/>
  <Override PartName="/xl/comments298.xml" ContentType="application/vnd.openxmlformats-officedocument.spreadsheetml.comments+xml"/>
  <Override PartName="/xl/comments299.xml" ContentType="application/vnd.openxmlformats-officedocument.spreadsheetml.comments+xml"/>
  <Override PartName="/xl/comments300.xml" ContentType="application/vnd.openxmlformats-officedocument.spreadsheetml.comments+xml"/>
  <Override PartName="/xl/comments301.xml" ContentType="application/vnd.openxmlformats-officedocument.spreadsheetml.comments+xml"/>
  <Override PartName="/xl/comments302.xml" ContentType="application/vnd.openxmlformats-officedocument.spreadsheetml.comments+xml"/>
  <Override PartName="/xl/comments303.xml" ContentType="application/vnd.openxmlformats-officedocument.spreadsheetml.comments+xml"/>
  <Override PartName="/xl/comments304.xml" ContentType="application/vnd.openxmlformats-officedocument.spreadsheetml.comments+xml"/>
  <Override PartName="/xl/comments305.xml" ContentType="application/vnd.openxmlformats-officedocument.spreadsheetml.comments+xml"/>
  <Override PartName="/xl/comments306.xml" ContentType="application/vnd.openxmlformats-officedocument.spreadsheetml.comments+xml"/>
  <Override PartName="/xl/comments307.xml" ContentType="application/vnd.openxmlformats-officedocument.spreadsheetml.comments+xml"/>
  <Override PartName="/xl/comments308.xml" ContentType="application/vnd.openxmlformats-officedocument.spreadsheetml.comments+xml"/>
  <Override PartName="/xl/comments309.xml" ContentType="application/vnd.openxmlformats-officedocument.spreadsheetml.comments+xml"/>
  <Override PartName="/xl/comments310.xml" ContentType="application/vnd.openxmlformats-officedocument.spreadsheetml.comments+xml"/>
  <Override PartName="/xl/comments311.xml" ContentType="application/vnd.openxmlformats-officedocument.spreadsheetml.comments+xml"/>
  <Override PartName="/xl/comments312.xml" ContentType="application/vnd.openxmlformats-officedocument.spreadsheetml.comments+xml"/>
  <Override PartName="/xl/comments313.xml" ContentType="application/vnd.openxmlformats-officedocument.spreadsheetml.comments+xml"/>
  <Override PartName="/xl/comments314.xml" ContentType="application/vnd.openxmlformats-officedocument.spreadsheetml.comments+xml"/>
  <Override PartName="/xl/comments315.xml" ContentType="application/vnd.openxmlformats-officedocument.spreadsheetml.comments+xml"/>
  <Override PartName="/xl/comments316.xml" ContentType="application/vnd.openxmlformats-officedocument.spreadsheetml.comments+xml"/>
  <Override PartName="/xl/comments317.xml" ContentType="application/vnd.openxmlformats-officedocument.spreadsheetml.comments+xml"/>
  <Override PartName="/xl/comments318.xml" ContentType="application/vnd.openxmlformats-officedocument.spreadsheetml.comments+xml"/>
  <Override PartName="/xl/comments319.xml" ContentType="application/vnd.openxmlformats-officedocument.spreadsheetml.comments+xml"/>
  <Override PartName="/xl/comments320.xml" ContentType="application/vnd.openxmlformats-officedocument.spreadsheetml.comments+xml"/>
  <Override PartName="/xl/comments321.xml" ContentType="application/vnd.openxmlformats-officedocument.spreadsheetml.comments+xml"/>
  <Override PartName="/xl/comments322.xml" ContentType="application/vnd.openxmlformats-officedocument.spreadsheetml.comments+xml"/>
  <Override PartName="/xl/comments323.xml" ContentType="application/vnd.openxmlformats-officedocument.spreadsheetml.comments+xml"/>
  <Override PartName="/xl/comments324.xml" ContentType="application/vnd.openxmlformats-officedocument.spreadsheetml.comments+xml"/>
  <Override PartName="/xl/comments325.xml" ContentType="application/vnd.openxmlformats-officedocument.spreadsheetml.comments+xml"/>
  <Override PartName="/xl/comments326.xml" ContentType="application/vnd.openxmlformats-officedocument.spreadsheetml.comments+xml"/>
  <Override PartName="/xl/comments327.xml" ContentType="application/vnd.openxmlformats-officedocument.spreadsheetml.comments+xml"/>
  <Override PartName="/xl/comments328.xml" ContentType="application/vnd.openxmlformats-officedocument.spreadsheetml.comments+xml"/>
  <Override PartName="/xl/comments329.xml" ContentType="application/vnd.openxmlformats-officedocument.spreadsheetml.comments+xml"/>
  <Override PartName="/xl/comments330.xml" ContentType="application/vnd.openxmlformats-officedocument.spreadsheetml.comments+xml"/>
  <Override PartName="/xl/comments331.xml" ContentType="application/vnd.openxmlformats-officedocument.spreadsheetml.comments+xml"/>
  <Override PartName="/xl/comments332.xml" ContentType="application/vnd.openxmlformats-officedocument.spreadsheetml.comments+xml"/>
  <Override PartName="/xl/comments333.xml" ContentType="application/vnd.openxmlformats-officedocument.spreadsheetml.comments+xml"/>
  <Override PartName="/xl/comments334.xml" ContentType="application/vnd.openxmlformats-officedocument.spreadsheetml.comments+xml"/>
  <Override PartName="/xl/comments335.xml" ContentType="application/vnd.openxmlformats-officedocument.spreadsheetml.comments+xml"/>
  <Override PartName="/xl/comments336.xml" ContentType="application/vnd.openxmlformats-officedocument.spreadsheetml.comments+xml"/>
  <Override PartName="/xl/comments337.xml" ContentType="application/vnd.openxmlformats-officedocument.spreadsheetml.comments+xml"/>
  <Override PartName="/xl/comments338.xml" ContentType="application/vnd.openxmlformats-officedocument.spreadsheetml.comments+xml"/>
  <Override PartName="/xl/comments339.xml" ContentType="application/vnd.openxmlformats-officedocument.spreadsheetml.comments+xml"/>
  <Override PartName="/xl/comments340.xml" ContentType="application/vnd.openxmlformats-officedocument.spreadsheetml.comments+xml"/>
  <Override PartName="/xl/comments341.xml" ContentType="application/vnd.openxmlformats-officedocument.spreadsheetml.comments+xml"/>
  <Override PartName="/xl/comments342.xml" ContentType="application/vnd.openxmlformats-officedocument.spreadsheetml.comments+xml"/>
  <Override PartName="/xl/comments343.xml" ContentType="application/vnd.openxmlformats-officedocument.spreadsheetml.comments+xml"/>
  <Override PartName="/xl/comments344.xml" ContentType="application/vnd.openxmlformats-officedocument.spreadsheetml.comments+xml"/>
  <Override PartName="/xl/comments345.xml" ContentType="application/vnd.openxmlformats-officedocument.spreadsheetml.comments+xml"/>
  <Override PartName="/xl/comments346.xml" ContentType="application/vnd.openxmlformats-officedocument.spreadsheetml.comments+xml"/>
  <Override PartName="/xl/comments347.xml" ContentType="application/vnd.openxmlformats-officedocument.spreadsheetml.comments+xml"/>
  <Override PartName="/xl/comments348.xml" ContentType="application/vnd.openxmlformats-officedocument.spreadsheetml.comments+xml"/>
  <Override PartName="/xl/comments349.xml" ContentType="application/vnd.openxmlformats-officedocument.spreadsheetml.comments+xml"/>
  <Override PartName="/xl/comments350.xml" ContentType="application/vnd.openxmlformats-officedocument.spreadsheetml.comments+xml"/>
  <Override PartName="/xl/comments351.xml" ContentType="application/vnd.openxmlformats-officedocument.spreadsheetml.comments+xml"/>
  <Override PartName="/xl/comments352.xml" ContentType="application/vnd.openxmlformats-officedocument.spreadsheetml.comments+xml"/>
  <Override PartName="/xl/comments353.xml" ContentType="application/vnd.openxmlformats-officedocument.spreadsheetml.comments+xml"/>
  <Override PartName="/xl/comments354.xml" ContentType="application/vnd.openxmlformats-officedocument.spreadsheetml.comments+xml"/>
  <Override PartName="/xl/comments355.xml" ContentType="application/vnd.openxmlformats-officedocument.spreadsheetml.comments+xml"/>
  <Override PartName="/xl/comments356.xml" ContentType="application/vnd.openxmlformats-officedocument.spreadsheetml.comments+xml"/>
  <Override PartName="/xl/comments357.xml" ContentType="application/vnd.openxmlformats-officedocument.spreadsheetml.comments+xml"/>
  <Override PartName="/xl/comments358.xml" ContentType="application/vnd.openxmlformats-officedocument.spreadsheetml.comments+xml"/>
  <Override PartName="/xl/comments359.xml" ContentType="application/vnd.openxmlformats-officedocument.spreadsheetml.comments+xml"/>
  <Override PartName="/xl/comments360.xml" ContentType="application/vnd.openxmlformats-officedocument.spreadsheetml.comments+xml"/>
  <Override PartName="/xl/comments361.xml" ContentType="application/vnd.openxmlformats-officedocument.spreadsheetml.comments+xml"/>
  <Override PartName="/xl/comments362.xml" ContentType="application/vnd.openxmlformats-officedocument.spreadsheetml.comments+xml"/>
  <Override PartName="/xl/comments363.xml" ContentType="application/vnd.openxmlformats-officedocument.spreadsheetml.comments+xml"/>
  <Override PartName="/xl/comments364.xml" ContentType="application/vnd.openxmlformats-officedocument.spreadsheetml.comments+xml"/>
  <Override PartName="/xl/comments365.xml" ContentType="application/vnd.openxmlformats-officedocument.spreadsheetml.comments+xml"/>
  <Override PartName="/xl/comments366.xml" ContentType="application/vnd.openxmlformats-officedocument.spreadsheetml.comments+xml"/>
  <Override PartName="/xl/comments367.xml" ContentType="application/vnd.openxmlformats-officedocument.spreadsheetml.comments+xml"/>
  <Override PartName="/xl/comments368.xml" ContentType="application/vnd.openxmlformats-officedocument.spreadsheetml.comments+xml"/>
  <Override PartName="/xl/comments369.xml" ContentType="application/vnd.openxmlformats-officedocument.spreadsheetml.comments+xml"/>
  <Override PartName="/xl/comments370.xml" ContentType="application/vnd.openxmlformats-officedocument.spreadsheetml.comments+xml"/>
  <Override PartName="/xl/comments371.xml" ContentType="application/vnd.openxmlformats-officedocument.spreadsheetml.comments+xml"/>
  <Override PartName="/xl/comments372.xml" ContentType="application/vnd.openxmlformats-officedocument.spreadsheetml.comments+xml"/>
  <Override PartName="/xl/comments373.xml" ContentType="application/vnd.openxmlformats-officedocument.spreadsheetml.comments+xml"/>
  <Override PartName="/xl/comments374.xml" ContentType="application/vnd.openxmlformats-officedocument.spreadsheetml.comments+xml"/>
  <Override PartName="/xl/comments375.xml" ContentType="application/vnd.openxmlformats-officedocument.spreadsheetml.comments+xml"/>
  <Override PartName="/xl/comments37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codeName="ThisWorkbook" defaultThemeVersion="124226"/>
  <bookViews>
    <workbookView xWindow="240" yWindow="420" windowWidth="2670" windowHeight="1110" firstSheet="2" activeTab="6"/>
  </bookViews>
  <sheets>
    <sheet name="20180306" sheetId="425" r:id="rId1"/>
    <sheet name="20180305" sheetId="424" r:id="rId2"/>
    <sheet name="20180302" sheetId="423" r:id="rId3"/>
    <sheet name="20180301" sheetId="422" r:id="rId4"/>
    <sheet name="20180228" sheetId="421" r:id="rId5"/>
    <sheet name="20180227" sheetId="420" r:id="rId6"/>
    <sheet name="20180226" sheetId="419" r:id="rId7"/>
    <sheet name="20180214" sheetId="418" r:id="rId8"/>
    <sheet name="20180213" sheetId="417" r:id="rId9"/>
    <sheet name="20180212" sheetId="416" r:id="rId10"/>
    <sheet name="20180209" sheetId="415" r:id="rId11"/>
    <sheet name="20180208" sheetId="414" r:id="rId12"/>
    <sheet name="20180207" sheetId="413" r:id="rId13"/>
    <sheet name="20180206" sheetId="412" r:id="rId14"/>
    <sheet name="20180205" sheetId="411" r:id="rId15"/>
    <sheet name="20180202" sheetId="410" r:id="rId16"/>
    <sheet name="20180201" sheetId="409" r:id="rId17"/>
    <sheet name="20180131" sheetId="408" r:id="rId18"/>
    <sheet name="20180130" sheetId="407" r:id="rId19"/>
    <sheet name="20180129" sheetId="406" r:id="rId20"/>
    <sheet name="20180126" sheetId="405" r:id="rId21"/>
    <sheet name="20180125" sheetId="404" r:id="rId22"/>
    <sheet name="20180124" sheetId="403" r:id="rId23"/>
    <sheet name="20180123" sheetId="402" r:id="rId24"/>
    <sheet name="20180122" sheetId="401" r:id="rId25"/>
    <sheet name="20180119" sheetId="400" r:id="rId26"/>
    <sheet name="20180118" sheetId="399" r:id="rId27"/>
    <sheet name="20180117" sheetId="398" r:id="rId28"/>
    <sheet name="20180116" sheetId="397" r:id="rId29"/>
    <sheet name="20180115" sheetId="396" r:id="rId30"/>
    <sheet name="20180112" sheetId="395" r:id="rId31"/>
    <sheet name="20180111" sheetId="394" r:id="rId32"/>
    <sheet name="20180110" sheetId="393" r:id="rId33"/>
    <sheet name="20180109" sheetId="392" r:id="rId34"/>
    <sheet name="20180108" sheetId="391" r:id="rId35"/>
    <sheet name="20180105" sheetId="390" r:id="rId36"/>
    <sheet name="20180104" sheetId="389" r:id="rId37"/>
    <sheet name="20180103" sheetId="388" r:id="rId38"/>
    <sheet name="20180102" sheetId="387" r:id="rId39"/>
    <sheet name="20180101" sheetId="386" r:id="rId40"/>
    <sheet name="20171229" sheetId="385" r:id="rId41"/>
    <sheet name="20171228" sheetId="384" r:id="rId42"/>
    <sheet name="20171227" sheetId="383" r:id="rId43"/>
    <sheet name="20171226" sheetId="382" r:id="rId44"/>
    <sheet name="20171225" sheetId="381" r:id="rId45"/>
    <sheet name="20171222" sheetId="380" r:id="rId46"/>
    <sheet name="20171221" sheetId="379" r:id="rId47"/>
    <sheet name="20171220" sheetId="378" r:id="rId48"/>
    <sheet name="20171219" sheetId="377" r:id="rId49"/>
    <sheet name="20171218" sheetId="376" r:id="rId50"/>
    <sheet name="20171215" sheetId="375" r:id="rId51"/>
    <sheet name="20171214" sheetId="374" r:id="rId52"/>
    <sheet name="20171213" sheetId="373" r:id="rId53"/>
    <sheet name="20171212" sheetId="372" r:id="rId54"/>
    <sheet name="20171211" sheetId="371" r:id="rId55"/>
    <sheet name="20171208" sheetId="370" r:id="rId56"/>
    <sheet name="20171207" sheetId="369" r:id="rId57"/>
    <sheet name="20171206" sheetId="368" r:id="rId58"/>
    <sheet name="20171205" sheetId="367" r:id="rId59"/>
    <sheet name="20171204" sheetId="366" r:id="rId60"/>
    <sheet name="20171201" sheetId="365" r:id="rId61"/>
    <sheet name="20171130" sheetId="364" r:id="rId62"/>
    <sheet name="20171129" sheetId="363" r:id="rId63"/>
    <sheet name="20171128" sheetId="362" r:id="rId64"/>
    <sheet name="20171127" sheetId="361" r:id="rId65"/>
    <sheet name="20171124" sheetId="360" r:id="rId66"/>
    <sheet name="20171123" sheetId="359" r:id="rId67"/>
    <sheet name="20171122" sheetId="358" r:id="rId68"/>
    <sheet name="20171121" sheetId="357" r:id="rId69"/>
    <sheet name="20171120" sheetId="356" r:id="rId70"/>
    <sheet name="20171117" sheetId="355" r:id="rId71"/>
    <sheet name="20171116" sheetId="354" r:id="rId72"/>
    <sheet name="20171115" sheetId="353" r:id="rId73"/>
    <sheet name="20171114" sheetId="352" r:id="rId74"/>
    <sheet name="20171113" sheetId="351" r:id="rId75"/>
    <sheet name="20171110" sheetId="350" r:id="rId76"/>
    <sheet name="20171109" sheetId="349" r:id="rId77"/>
    <sheet name="20171108" sheetId="348" r:id="rId78"/>
    <sheet name="20171107" sheetId="347" r:id="rId79"/>
    <sheet name="20171106" sheetId="346" r:id="rId80"/>
    <sheet name="20171103" sheetId="345" r:id="rId81"/>
    <sheet name="20171102" sheetId="344" r:id="rId82"/>
    <sheet name="20171101" sheetId="343" r:id="rId83"/>
    <sheet name="20171031" sheetId="342" r:id="rId84"/>
    <sheet name="20171030" sheetId="341" r:id="rId85"/>
    <sheet name="20171027" sheetId="340" r:id="rId86"/>
    <sheet name="20171026" sheetId="339" r:id="rId87"/>
    <sheet name="20171025" sheetId="338" r:id="rId88"/>
    <sheet name="20171024" sheetId="337" r:id="rId89"/>
    <sheet name="20171023" sheetId="336" r:id="rId90"/>
    <sheet name="20171020" sheetId="335" r:id="rId91"/>
    <sheet name="20171019" sheetId="334" r:id="rId92"/>
    <sheet name="20171018" sheetId="332" r:id="rId93"/>
    <sheet name="20171017" sheetId="331" r:id="rId94"/>
    <sheet name="20171016" sheetId="330" r:id="rId95"/>
    <sheet name="20171013" sheetId="329" r:id="rId96"/>
    <sheet name="20171012" sheetId="328" r:id="rId97"/>
    <sheet name="20171011" sheetId="327" r:id="rId98"/>
    <sheet name="20171010" sheetId="326" r:id="rId99"/>
    <sheet name="20171009" sheetId="325" r:id="rId100"/>
    <sheet name="20171006" sheetId="324" r:id="rId101"/>
    <sheet name="20171005" sheetId="323" r:id="rId102"/>
    <sheet name="20171004" sheetId="322" r:id="rId103"/>
    <sheet name="20171003" sheetId="321" r:id="rId104"/>
    <sheet name="20171002" sheetId="320" r:id="rId105"/>
    <sheet name="20170929" sheetId="319" r:id="rId106"/>
    <sheet name="20170928" sheetId="318" r:id="rId107"/>
    <sheet name="20170927" sheetId="317" r:id="rId108"/>
    <sheet name="20170926" sheetId="316" r:id="rId109"/>
    <sheet name="20170925" sheetId="315" r:id="rId110"/>
    <sheet name="20170922" sheetId="314" r:id="rId111"/>
    <sheet name="20170921" sheetId="313" r:id="rId112"/>
    <sheet name="20170920" sheetId="312" r:id="rId113"/>
    <sheet name="20170919" sheetId="311" r:id="rId114"/>
    <sheet name="20170918" sheetId="310" r:id="rId115"/>
    <sheet name="20170915" sheetId="309" r:id="rId116"/>
    <sheet name="20170914" sheetId="308" r:id="rId117"/>
    <sheet name="20170913" sheetId="307" r:id="rId118"/>
    <sheet name="20170912" sheetId="306" r:id="rId119"/>
    <sheet name="20170911" sheetId="305" r:id="rId120"/>
    <sheet name="20170908" sheetId="304" r:id="rId121"/>
    <sheet name="20170907" sheetId="303" r:id="rId122"/>
    <sheet name="20170906" sheetId="302" r:id="rId123"/>
    <sheet name="20170905" sheetId="301" r:id="rId124"/>
    <sheet name="20170904" sheetId="300" r:id="rId125"/>
    <sheet name="20170901" sheetId="299" r:id="rId126"/>
    <sheet name="20170831" sheetId="298" r:id="rId127"/>
    <sheet name="20170830" sheetId="297" r:id="rId128"/>
    <sheet name="20170829" sheetId="296" r:id="rId129"/>
    <sheet name="20170828" sheetId="295" r:id="rId130"/>
    <sheet name="20170825" sheetId="294" r:id="rId131"/>
    <sheet name="20170824" sheetId="293" r:id="rId132"/>
    <sheet name="20170823" sheetId="292" r:id="rId133"/>
    <sheet name="20170822" sheetId="291" r:id="rId134"/>
    <sheet name="20170821" sheetId="290" r:id="rId135"/>
    <sheet name="20170818" sheetId="289" r:id="rId136"/>
    <sheet name="20170817" sheetId="288" r:id="rId137"/>
    <sheet name="20170816" sheetId="287" r:id="rId138"/>
    <sheet name="20170815" sheetId="286" r:id="rId139"/>
    <sheet name="20170814" sheetId="285" r:id="rId140"/>
    <sheet name="20170811" sheetId="284" r:id="rId141"/>
    <sheet name="20170810" sheetId="283" r:id="rId142"/>
    <sheet name="20170809" sheetId="282" r:id="rId143"/>
    <sheet name="20170808" sheetId="281" r:id="rId144"/>
    <sheet name="20170807" sheetId="280" r:id="rId145"/>
    <sheet name="20170804" sheetId="279" r:id="rId146"/>
    <sheet name="20170803" sheetId="278" r:id="rId147"/>
    <sheet name="20170802" sheetId="277" r:id="rId148"/>
    <sheet name="20170801" sheetId="276" r:id="rId149"/>
    <sheet name="20170731" sheetId="275" r:id="rId150"/>
    <sheet name="20170728" sheetId="274" r:id="rId151"/>
    <sheet name="20170727" sheetId="273" r:id="rId152"/>
    <sheet name="20170726" sheetId="272" r:id="rId153"/>
    <sheet name="20170725" sheetId="271" r:id="rId154"/>
    <sheet name="20170724" sheetId="270" r:id="rId155"/>
    <sheet name="20170721" sheetId="269" r:id="rId156"/>
    <sheet name="20170720" sheetId="268" r:id="rId157"/>
    <sheet name="20170719" sheetId="267" r:id="rId158"/>
    <sheet name="20170718" sheetId="266" r:id="rId159"/>
    <sheet name="20170717" sheetId="265" r:id="rId160"/>
    <sheet name="20170714" sheetId="264" r:id="rId161"/>
    <sheet name="20170713" sheetId="263" r:id="rId162"/>
    <sheet name="20170712" sheetId="262" r:id="rId163"/>
    <sheet name="20170711" sheetId="261" r:id="rId164"/>
    <sheet name="20170710" sheetId="260" r:id="rId165"/>
    <sheet name="20170707" sheetId="259" r:id="rId166"/>
    <sheet name="20170706" sheetId="258" r:id="rId167"/>
    <sheet name="20170705" sheetId="257" r:id="rId168"/>
    <sheet name="20170704" sheetId="256" r:id="rId169"/>
    <sheet name="20170703" sheetId="255" r:id="rId170"/>
    <sheet name="20170630" sheetId="254" r:id="rId171"/>
    <sheet name="20170629" sheetId="253" r:id="rId172"/>
    <sheet name="20170628" sheetId="252" r:id="rId173"/>
    <sheet name="20170627" sheetId="251" r:id="rId174"/>
    <sheet name="20170626" sheetId="250" r:id="rId175"/>
    <sheet name="20170623" sheetId="249" r:id="rId176"/>
    <sheet name="20170622" sheetId="248" r:id="rId177"/>
    <sheet name="20170621" sheetId="247" r:id="rId178"/>
    <sheet name="20170620" sheetId="246" r:id="rId179"/>
    <sheet name="20170619" sheetId="245" r:id="rId180"/>
    <sheet name="20170616" sheetId="244" r:id="rId181"/>
    <sheet name="20170615" sheetId="243" r:id="rId182"/>
    <sheet name="20170614" sheetId="242" r:id="rId183"/>
    <sheet name="20170613" sheetId="241" r:id="rId184"/>
    <sheet name="20170612" sheetId="240" r:id="rId185"/>
    <sheet name="20170609" sheetId="239" r:id="rId186"/>
    <sheet name="20170608" sheetId="238" r:id="rId187"/>
    <sheet name="20170607" sheetId="237" r:id="rId188"/>
    <sheet name="20170606" sheetId="236" r:id="rId189"/>
    <sheet name="20170605" sheetId="235" r:id="rId190"/>
    <sheet name="20170602" sheetId="234" r:id="rId191"/>
    <sheet name="20170601" sheetId="233" r:id="rId192"/>
    <sheet name="20170531" sheetId="232" r:id="rId193"/>
    <sheet name="20170530" sheetId="231" r:id="rId194"/>
    <sheet name="20170529" sheetId="230" r:id="rId195"/>
    <sheet name="20170526" sheetId="229" r:id="rId196"/>
    <sheet name="20170525" sheetId="228" r:id="rId197"/>
    <sheet name="20170524" sheetId="227" r:id="rId198"/>
    <sheet name="20170523" sheetId="226" r:id="rId199"/>
    <sheet name="20170522" sheetId="225" r:id="rId200"/>
    <sheet name="20170519" sheetId="224" r:id="rId201"/>
    <sheet name="20170518" sheetId="223" r:id="rId202"/>
    <sheet name="20170517" sheetId="222" r:id="rId203"/>
    <sheet name="20170516" sheetId="221" r:id="rId204"/>
    <sheet name="20170515" sheetId="220" r:id="rId205"/>
    <sheet name="20170512" sheetId="219" r:id="rId206"/>
    <sheet name="20170511" sheetId="218" r:id="rId207"/>
    <sheet name="20170510" sheetId="217" r:id="rId208"/>
    <sheet name="20170509" sheetId="216" r:id="rId209"/>
    <sheet name="20170508" sheetId="215" r:id="rId210"/>
    <sheet name="20170505" sheetId="214" r:id="rId211"/>
    <sheet name="20170504" sheetId="213" r:id="rId212"/>
    <sheet name="20170503" sheetId="212" r:id="rId213"/>
    <sheet name="20170502" sheetId="211" r:id="rId214"/>
    <sheet name="20170501" sheetId="210" r:id="rId215"/>
    <sheet name="20170428" sheetId="209" r:id="rId216"/>
    <sheet name="20170427" sheetId="208" r:id="rId217"/>
    <sheet name="20170426" sheetId="207" r:id="rId218"/>
    <sheet name="20170425" sheetId="206" r:id="rId219"/>
    <sheet name="20170424" sheetId="205" r:id="rId220"/>
    <sheet name="20170421" sheetId="204" r:id="rId221"/>
    <sheet name="20170420" sheetId="203" r:id="rId222"/>
    <sheet name="20170419" sheetId="202" r:id="rId223"/>
    <sheet name="20170418" sheetId="201" r:id="rId224"/>
    <sheet name="20170417" sheetId="200" r:id="rId225"/>
    <sheet name="20170414" sheetId="199" r:id="rId226"/>
    <sheet name="20170413" sheetId="198" r:id="rId227"/>
    <sheet name="20170412" sheetId="197" r:id="rId228"/>
    <sheet name="20170411" sheetId="196" r:id="rId229"/>
    <sheet name="20170410" sheetId="195" r:id="rId230"/>
    <sheet name="20170407" sheetId="194" r:id="rId231"/>
    <sheet name="20170406" sheetId="193" r:id="rId232"/>
    <sheet name="20170405" sheetId="192" r:id="rId233"/>
    <sheet name="20170404" sheetId="191" r:id="rId234"/>
    <sheet name="20170403" sheetId="190" r:id="rId235"/>
    <sheet name="20170331" sheetId="189" r:id="rId236"/>
    <sheet name="20170330" sheetId="188" r:id="rId237"/>
    <sheet name="20170329" sheetId="187" r:id="rId238"/>
    <sheet name="20170328" sheetId="186" r:id="rId239"/>
    <sheet name="20170327" sheetId="185" r:id="rId240"/>
    <sheet name="20170324" sheetId="184" r:id="rId241"/>
    <sheet name="20170323" sheetId="183" r:id="rId242"/>
    <sheet name="20170322" sheetId="182" r:id="rId243"/>
    <sheet name="20170321" sheetId="181" r:id="rId244"/>
    <sheet name="20170320" sheetId="180" r:id="rId245"/>
    <sheet name="20170317" sheetId="179" r:id="rId246"/>
    <sheet name="20170316" sheetId="178" r:id="rId247"/>
    <sheet name="20170315" sheetId="177" r:id="rId248"/>
    <sheet name="20170314" sheetId="176" r:id="rId249"/>
    <sheet name="20170313" sheetId="175" r:id="rId250"/>
    <sheet name="20170310" sheetId="174" r:id="rId251"/>
    <sheet name="20170309" sheetId="173" r:id="rId252"/>
    <sheet name="20170308" sheetId="170" r:id="rId253"/>
    <sheet name="20170307" sheetId="169" r:id="rId254"/>
    <sheet name="20170306" sheetId="168" r:id="rId255"/>
    <sheet name="20170303" sheetId="167" r:id="rId256"/>
    <sheet name="20170302" sheetId="166" r:id="rId257"/>
    <sheet name="20170301" sheetId="165" r:id="rId258"/>
    <sheet name="20170228" sheetId="164" r:id="rId259"/>
    <sheet name="20170227" sheetId="163" r:id="rId260"/>
    <sheet name="20170224" sheetId="162" r:id="rId261"/>
    <sheet name="20170223" sheetId="161" r:id="rId262"/>
    <sheet name="20170222" sheetId="160" r:id="rId263"/>
    <sheet name="20170221" sheetId="159" r:id="rId264"/>
    <sheet name="20170220" sheetId="158" r:id="rId265"/>
    <sheet name="20170217" sheetId="157" r:id="rId266"/>
    <sheet name="20170216" sheetId="156" r:id="rId267"/>
    <sheet name="20170215" sheetId="155" r:id="rId268"/>
    <sheet name="20170214" sheetId="154" r:id="rId269"/>
    <sheet name="20170213" sheetId="153" r:id="rId270"/>
    <sheet name="20170210" sheetId="152" r:id="rId271"/>
    <sheet name="20170209" sheetId="151" r:id="rId272"/>
    <sheet name="20170208" sheetId="150" r:id="rId273"/>
    <sheet name="20170207" sheetId="149" r:id="rId274"/>
    <sheet name="20170206" sheetId="148" r:id="rId275"/>
    <sheet name="20170203" sheetId="147" r:id="rId276"/>
    <sheet name="20170126" sheetId="146" r:id="rId277"/>
    <sheet name="20170125" sheetId="145" r:id="rId278"/>
    <sheet name="20170124" sheetId="144" r:id="rId279"/>
    <sheet name="20170123" sheetId="143" r:id="rId280"/>
    <sheet name="20170120" sheetId="142" r:id="rId281"/>
    <sheet name="20170119" sheetId="141" r:id="rId282"/>
    <sheet name="20170118" sheetId="140" r:id="rId283"/>
    <sheet name="20170117" sheetId="139" r:id="rId284"/>
    <sheet name="20170116" sheetId="138" r:id="rId285"/>
    <sheet name="20170113" sheetId="137" r:id="rId286"/>
    <sheet name="20170112" sheetId="136" r:id="rId287"/>
    <sheet name="20170111" sheetId="135" r:id="rId288"/>
    <sheet name="20170110" sheetId="134" r:id="rId289"/>
    <sheet name="20170109" sheetId="133" r:id="rId290"/>
    <sheet name="20170106" sheetId="132" r:id="rId291"/>
    <sheet name="20170105" sheetId="131" r:id="rId292"/>
    <sheet name="20170104" sheetId="130" r:id="rId293"/>
    <sheet name="20170103" sheetId="129" r:id="rId294"/>
    <sheet name="20161230" sheetId="128" r:id="rId295"/>
    <sheet name="20161229" sheetId="127" r:id="rId296"/>
    <sheet name="20161228" sheetId="126" r:id="rId297"/>
    <sheet name="20161227" sheetId="125" r:id="rId298"/>
    <sheet name="20161226" sheetId="124" r:id="rId299"/>
    <sheet name="20161223" sheetId="123" r:id="rId300"/>
    <sheet name="20161222" sheetId="122" r:id="rId301"/>
    <sheet name="20161221" sheetId="121" r:id="rId302"/>
    <sheet name="20161220" sheetId="120" r:id="rId303"/>
    <sheet name="20161219" sheetId="119" r:id="rId304"/>
    <sheet name="20161216" sheetId="118" r:id="rId305"/>
    <sheet name="20161215" sheetId="117" r:id="rId306"/>
    <sheet name="20161214" sheetId="116" r:id="rId307"/>
    <sheet name="20161213" sheetId="115" r:id="rId308"/>
    <sheet name="20161212" sheetId="114" r:id="rId309"/>
    <sheet name="20161209" sheetId="113" r:id="rId310"/>
    <sheet name="20161208" sheetId="112" r:id="rId311"/>
    <sheet name="20161207" sheetId="111" r:id="rId312"/>
    <sheet name="20161206" sheetId="110" r:id="rId313"/>
    <sheet name="20161205" sheetId="109" r:id="rId314"/>
    <sheet name="20161202" sheetId="108" r:id="rId315"/>
    <sheet name="20161201" sheetId="107" r:id="rId316"/>
    <sheet name="20161130" sheetId="106" r:id="rId317"/>
    <sheet name="20161129" sheetId="105" r:id="rId318"/>
    <sheet name="20161128" sheetId="104" r:id="rId319"/>
    <sheet name="20161125" sheetId="103" r:id="rId320"/>
    <sheet name="20161124" sheetId="102" r:id="rId321"/>
    <sheet name="20161123" sheetId="101" r:id="rId322"/>
    <sheet name="20161122" sheetId="100" r:id="rId323"/>
    <sheet name="20161121" sheetId="99" r:id="rId324"/>
    <sheet name="20161118" sheetId="98" r:id="rId325"/>
    <sheet name="20161117" sheetId="97" r:id="rId326"/>
    <sheet name="20161116" sheetId="96" r:id="rId327"/>
    <sheet name="20161115" sheetId="95" r:id="rId328"/>
    <sheet name="20161114" sheetId="94" r:id="rId329"/>
    <sheet name="20161111" sheetId="93" r:id="rId330"/>
    <sheet name="20161110" sheetId="92" r:id="rId331"/>
    <sheet name="20161109" sheetId="91" r:id="rId332"/>
    <sheet name="20161108" sheetId="90" r:id="rId333"/>
    <sheet name="20161107" sheetId="89" r:id="rId334"/>
    <sheet name="20161104" sheetId="88" r:id="rId335"/>
    <sheet name="20161103" sheetId="87" r:id="rId336"/>
    <sheet name="20161102" sheetId="86" r:id="rId337"/>
    <sheet name="20161101" sheetId="85" r:id="rId338"/>
    <sheet name="20161031" sheetId="84" r:id="rId339"/>
    <sheet name="20161028" sheetId="83" r:id="rId340"/>
    <sheet name="20161027" sheetId="82" r:id="rId341"/>
    <sheet name="20161026" sheetId="81" r:id="rId342"/>
    <sheet name="20161025" sheetId="80" r:id="rId343"/>
    <sheet name="20161024" sheetId="79" r:id="rId344"/>
    <sheet name="20161021" sheetId="78" r:id="rId345"/>
    <sheet name="20161020" sheetId="77" r:id="rId346"/>
    <sheet name="20161019" sheetId="76" r:id="rId347"/>
    <sheet name="20161018" sheetId="75" r:id="rId348"/>
    <sheet name="20161017" sheetId="74" r:id="rId349"/>
    <sheet name="20161014" sheetId="73" r:id="rId350"/>
    <sheet name="20161013" sheetId="72" r:id="rId351"/>
    <sheet name="20160930" sheetId="71" r:id="rId352"/>
    <sheet name="20160929" sheetId="70" r:id="rId353"/>
    <sheet name="20160928" sheetId="69" r:id="rId354"/>
    <sheet name="20160927" sheetId="68" r:id="rId355"/>
    <sheet name="20160926" sheetId="67" r:id="rId356"/>
    <sheet name="20160923" sheetId="66" r:id="rId357"/>
    <sheet name="20160922" sheetId="65" r:id="rId358"/>
    <sheet name="20160921" sheetId="64" r:id="rId359"/>
    <sheet name="20160920" sheetId="63" r:id="rId360"/>
    <sheet name="20160919" sheetId="62" r:id="rId361"/>
    <sheet name="20160914" sheetId="61" r:id="rId362"/>
    <sheet name="20160913" sheetId="60" r:id="rId363"/>
    <sheet name="20160912" sheetId="59" r:id="rId364"/>
    <sheet name="20160909" sheetId="58" r:id="rId365"/>
    <sheet name="20160908" sheetId="57" r:id="rId366"/>
    <sheet name="20160907" sheetId="56" r:id="rId367"/>
    <sheet name="20160906" sheetId="55" r:id="rId368"/>
    <sheet name="20160905" sheetId="54" r:id="rId369"/>
    <sheet name="20160902" sheetId="53" r:id="rId370"/>
    <sheet name="20160901" sheetId="52" r:id="rId371"/>
    <sheet name="20160831" sheetId="51" r:id="rId372"/>
    <sheet name="20160830" sheetId="50" r:id="rId373"/>
    <sheet name="20160829" sheetId="49" r:id="rId374"/>
    <sheet name="20160826" sheetId="48" r:id="rId375"/>
    <sheet name="20160825" sheetId="47" r:id="rId376"/>
    <sheet name="20160824" sheetId="45" r:id="rId377"/>
    <sheet name="20160823" sheetId="44" r:id="rId378"/>
    <sheet name="20160819" sheetId="43" r:id="rId379"/>
    <sheet name="20160818" sheetId="42" r:id="rId380"/>
    <sheet name="20160817" sheetId="41" r:id="rId381"/>
    <sheet name="20160816" sheetId="40" r:id="rId382"/>
    <sheet name="20160815" sheetId="38" r:id="rId383"/>
    <sheet name="20160812" sheetId="37" r:id="rId384"/>
    <sheet name="20160811" sheetId="36" r:id="rId385"/>
    <sheet name="20160810" sheetId="35" r:id="rId386"/>
    <sheet name="20160809" sheetId="34" r:id="rId387"/>
    <sheet name="20160808" sheetId="33" r:id="rId388"/>
    <sheet name="20160805" sheetId="32" r:id="rId389"/>
    <sheet name="20160804" sheetId="31" r:id="rId390"/>
    <sheet name="20160803" sheetId="30" r:id="rId391"/>
    <sheet name="20160802" sheetId="29" r:id="rId392"/>
    <sheet name="20160801" sheetId="28" r:id="rId393"/>
    <sheet name="20160729" sheetId="27" r:id="rId394"/>
    <sheet name="20160728" sheetId="26" r:id="rId395"/>
    <sheet name="20160727" sheetId="25" r:id="rId396"/>
    <sheet name="20160726" sheetId="24" r:id="rId397"/>
    <sheet name="20160725" sheetId="23" r:id="rId398"/>
    <sheet name="20160722" sheetId="22" r:id="rId399"/>
    <sheet name="20160721" sheetId="21" r:id="rId400"/>
    <sheet name="20160720" sheetId="20" r:id="rId401"/>
    <sheet name="20160719" sheetId="19" r:id="rId402"/>
    <sheet name="20160718" sheetId="18" r:id="rId403"/>
    <sheet name="20160715" sheetId="17" r:id="rId404"/>
    <sheet name="20160714" sheetId="16" r:id="rId405"/>
    <sheet name="20160713" sheetId="15" r:id="rId406"/>
    <sheet name="20160712" sheetId="14" r:id="rId407"/>
    <sheet name="20160711" sheetId="13" r:id="rId408"/>
    <sheet name="20160708" sheetId="12" r:id="rId409"/>
    <sheet name="20160707" sheetId="11" r:id="rId410"/>
    <sheet name="20160706" sheetId="10" r:id="rId411"/>
    <sheet name="20160705" sheetId="9" r:id="rId412"/>
    <sheet name="20160704" sheetId="8" r:id="rId413"/>
    <sheet name="20160701" sheetId="7" r:id="rId414"/>
    <sheet name="20160630" sheetId="5" r:id="rId415"/>
    <sheet name="20160629" sheetId="4" r:id="rId416"/>
    <sheet name="20160628" sheetId="1" r:id="rId417"/>
  </sheets>
  <calcPr calcId="162913"/>
</workbook>
</file>

<file path=xl/calcChain.xml><?xml version="1.0" encoding="utf-8"?>
<calcChain xmlns="http://schemas.openxmlformats.org/spreadsheetml/2006/main">
  <c r="B15" i="387" l="1"/>
  <c r="B16" i="387"/>
  <c r="B16" i="388"/>
  <c r="B16" i="389"/>
  <c r="B16" i="390"/>
  <c r="B16" i="391"/>
  <c r="B16" i="392"/>
  <c r="B16" i="393"/>
  <c r="B16" i="394"/>
  <c r="B16" i="395"/>
  <c r="B16" i="396"/>
  <c r="B16" i="397"/>
  <c r="B16" i="398"/>
  <c r="B16" i="399"/>
  <c r="B16" i="400"/>
  <c r="B16" i="401"/>
  <c r="B16" i="402"/>
  <c r="B16" i="403"/>
  <c r="B16" i="404"/>
  <c r="B16" i="405"/>
  <c r="B16" i="406"/>
  <c r="B16" i="407"/>
  <c r="B16" i="408"/>
  <c r="B16" i="409"/>
  <c r="B16" i="410"/>
  <c r="B16" i="411"/>
  <c r="B16" i="412"/>
  <c r="B16" i="413"/>
  <c r="B16" i="414"/>
  <c r="B16" i="415"/>
  <c r="B16" i="416"/>
  <c r="B16" i="417"/>
  <c r="B16" i="418"/>
  <c r="B16" i="419"/>
  <c r="B16" i="420"/>
  <c r="B16" i="421"/>
  <c r="B16" i="422"/>
  <c r="B16" i="423"/>
  <c r="B16" i="424"/>
  <c r="B49" i="425" l="1"/>
  <c r="H35" i="425" s="1"/>
  <c r="E46" i="425"/>
  <c r="B38" i="425"/>
  <c r="H34" i="425"/>
  <c r="B28" i="425"/>
  <c r="I27" i="425"/>
  <c r="B26" i="425"/>
  <c r="I25" i="425"/>
  <c r="B25" i="425"/>
  <c r="I19" i="425"/>
  <c r="I15" i="425"/>
  <c r="I11" i="425"/>
  <c r="I10" i="425"/>
  <c r="B5" i="425"/>
  <c r="H36" i="425" l="1"/>
  <c r="B49" i="424"/>
  <c r="H35" i="424" s="1"/>
  <c r="E46" i="424"/>
  <c r="B38" i="424"/>
  <c r="H34" i="424"/>
  <c r="B28" i="424"/>
  <c r="I27" i="424"/>
  <c r="B26" i="424"/>
  <c r="I25" i="424"/>
  <c r="B25" i="424"/>
  <c r="I19" i="424"/>
  <c r="I15" i="424"/>
  <c r="I11" i="424"/>
  <c r="I10" i="424"/>
  <c r="B5" i="424"/>
  <c r="H36" i="424" l="1"/>
  <c r="B49" i="423"/>
  <c r="H35" i="423" s="1"/>
  <c r="E46" i="423"/>
  <c r="B38" i="423"/>
  <c r="H34" i="423"/>
  <c r="B28" i="423"/>
  <c r="I27" i="423"/>
  <c r="B26" i="423"/>
  <c r="I25" i="423"/>
  <c r="B25" i="423"/>
  <c r="I19" i="423"/>
  <c r="I15" i="423"/>
  <c r="I11" i="423"/>
  <c r="I10" i="423"/>
  <c r="B5" i="423"/>
  <c r="H36" i="423" l="1"/>
  <c r="I10" i="422"/>
  <c r="E46" i="422" l="1"/>
  <c r="B49" i="422"/>
  <c r="H35" i="422" s="1"/>
  <c r="B38" i="422"/>
  <c r="H34" i="422"/>
  <c r="B28" i="422"/>
  <c r="I27" i="422"/>
  <c r="B26" i="422"/>
  <c r="I25" i="422"/>
  <c r="B25" i="422"/>
  <c r="I19" i="422"/>
  <c r="I15" i="422"/>
  <c r="I11" i="422"/>
  <c r="B5" i="422"/>
  <c r="H36" i="422" l="1"/>
  <c r="B49" i="421"/>
  <c r="H35" i="421" s="1"/>
  <c r="B38" i="421"/>
  <c r="H34" i="421"/>
  <c r="B28" i="421"/>
  <c r="I27" i="421"/>
  <c r="B26" i="421"/>
  <c r="I25" i="421"/>
  <c r="B25" i="421"/>
  <c r="I19" i="421"/>
  <c r="I15" i="421"/>
  <c r="I11" i="421"/>
  <c r="I10" i="421"/>
  <c r="B5" i="421"/>
  <c r="E46" i="419"/>
  <c r="H36" i="421" l="1"/>
  <c r="B49" i="420"/>
  <c r="H35" i="420" s="1"/>
  <c r="B38" i="420"/>
  <c r="H34" i="420"/>
  <c r="B28" i="420"/>
  <c r="I27" i="420"/>
  <c r="B26" i="420"/>
  <c r="I25" i="420"/>
  <c r="B25" i="420"/>
  <c r="I19" i="420"/>
  <c r="I15" i="420"/>
  <c r="I11" i="420"/>
  <c r="I10" i="420"/>
  <c r="B5" i="420"/>
  <c r="H36" i="420" l="1"/>
  <c r="B49" i="419"/>
  <c r="H35" i="419" s="1"/>
  <c r="B38" i="419"/>
  <c r="H34" i="419"/>
  <c r="B28" i="419"/>
  <c r="I27" i="419"/>
  <c r="B26" i="419"/>
  <c r="I25" i="419"/>
  <c r="B25" i="419"/>
  <c r="I19" i="419"/>
  <c r="I15" i="419"/>
  <c r="I11" i="419"/>
  <c r="I10" i="419"/>
  <c r="B5" i="419"/>
  <c r="H36" i="419" l="1"/>
  <c r="B49" i="418"/>
  <c r="H35" i="418" s="1"/>
  <c r="E46" i="418"/>
  <c r="B38" i="418"/>
  <c r="H34" i="418"/>
  <c r="B28" i="418"/>
  <c r="I27" i="418"/>
  <c r="B26" i="418"/>
  <c r="I25" i="418"/>
  <c r="B25" i="418"/>
  <c r="I19" i="418"/>
  <c r="I15" i="418"/>
  <c r="I11" i="418"/>
  <c r="I10" i="418"/>
  <c r="B5" i="418"/>
  <c r="H36" i="418" l="1"/>
  <c r="I11" i="417"/>
  <c r="I10" i="417"/>
  <c r="B49" i="417" l="1"/>
  <c r="H35" i="417" s="1"/>
  <c r="E46" i="417"/>
  <c r="B38" i="417"/>
  <c r="H34" i="417"/>
  <c r="B28" i="417"/>
  <c r="I27" i="417"/>
  <c r="B26" i="417"/>
  <c r="I25" i="417"/>
  <c r="B25" i="417"/>
  <c r="I19" i="417"/>
  <c r="I15" i="417"/>
  <c r="B5" i="417"/>
  <c r="H36" i="417" l="1"/>
  <c r="I27" i="416"/>
  <c r="B49" i="416" l="1"/>
  <c r="H35" i="416" s="1"/>
  <c r="E46" i="416"/>
  <c r="B38" i="416"/>
  <c r="H34" i="416"/>
  <c r="B28" i="416"/>
  <c r="B26" i="416"/>
  <c r="I25" i="416"/>
  <c r="B25" i="416"/>
  <c r="I19" i="416"/>
  <c r="I15" i="416"/>
  <c r="I10" i="416"/>
  <c r="B5" i="416"/>
  <c r="H36" i="416" l="1"/>
  <c r="B49" i="415"/>
  <c r="H35" i="415" s="1"/>
  <c r="E46" i="415"/>
  <c r="B38" i="415"/>
  <c r="H34" i="415"/>
  <c r="B28" i="415"/>
  <c r="I27" i="415"/>
  <c r="B26" i="415"/>
  <c r="I25" i="415"/>
  <c r="B25" i="415"/>
  <c r="I19" i="415"/>
  <c r="I15" i="415"/>
  <c r="I10" i="415"/>
  <c r="B5" i="415"/>
  <c r="H36" i="415" l="1"/>
  <c r="B49" i="414"/>
  <c r="H35" i="414" s="1"/>
  <c r="E46" i="414"/>
  <c r="B38" i="414"/>
  <c r="H34" i="414"/>
  <c r="B28" i="414"/>
  <c r="I27" i="414"/>
  <c r="B26" i="414"/>
  <c r="I25" i="414"/>
  <c r="B25" i="414"/>
  <c r="I19" i="414"/>
  <c r="I15" i="414"/>
  <c r="I10" i="414"/>
  <c r="B5" i="414"/>
  <c r="H36" i="414" l="1"/>
  <c r="B49" i="413"/>
  <c r="H35" i="413" s="1"/>
  <c r="E46" i="413"/>
  <c r="B38" i="413"/>
  <c r="H34" i="413"/>
  <c r="B28" i="413"/>
  <c r="I27" i="413"/>
  <c r="B26" i="413"/>
  <c r="I25" i="413"/>
  <c r="B25" i="413"/>
  <c r="I19" i="413"/>
  <c r="I15" i="413"/>
  <c r="I10" i="413"/>
  <c r="B5" i="413"/>
  <c r="H36" i="413" l="1"/>
  <c r="B49" i="412"/>
  <c r="H35" i="412" s="1"/>
  <c r="E46" i="412"/>
  <c r="B38" i="412"/>
  <c r="H34" i="412"/>
  <c r="B28" i="412"/>
  <c r="I27" i="412"/>
  <c r="B26" i="412"/>
  <c r="I25" i="412"/>
  <c r="B25" i="412"/>
  <c r="I19" i="412"/>
  <c r="I15" i="412"/>
  <c r="I10" i="412"/>
  <c r="B5" i="412"/>
  <c r="H36" i="412" l="1"/>
  <c r="B49" i="411"/>
  <c r="H35" i="411" s="1"/>
  <c r="E46" i="411"/>
  <c r="B38" i="411"/>
  <c r="H34" i="411"/>
  <c r="B28" i="411"/>
  <c r="I27" i="411"/>
  <c r="B26" i="411"/>
  <c r="I25" i="411"/>
  <c r="B25" i="411"/>
  <c r="I19" i="411"/>
  <c r="I15" i="411"/>
  <c r="I10" i="411"/>
  <c r="B5" i="411"/>
  <c r="H36" i="411" l="1"/>
  <c r="B49" i="410"/>
  <c r="H35" i="410" s="1"/>
  <c r="E46" i="410"/>
  <c r="B38" i="410"/>
  <c r="H34" i="410"/>
  <c r="B28" i="410"/>
  <c r="I27" i="410"/>
  <c r="B26" i="410"/>
  <c r="I25" i="410"/>
  <c r="B25" i="410"/>
  <c r="I19" i="410"/>
  <c r="I15" i="410"/>
  <c r="I10" i="410"/>
  <c r="B5" i="410"/>
  <c r="H36" i="410" l="1"/>
  <c r="B49" i="409"/>
  <c r="H35" i="409" s="1"/>
  <c r="E46" i="409"/>
  <c r="B38" i="409"/>
  <c r="H34" i="409"/>
  <c r="B28" i="409"/>
  <c r="I27" i="409"/>
  <c r="B26" i="409"/>
  <c r="I25" i="409"/>
  <c r="B25" i="409"/>
  <c r="I19" i="409"/>
  <c r="I15" i="409"/>
  <c r="I10" i="409"/>
  <c r="B5" i="409"/>
  <c r="H36" i="409" l="1"/>
  <c r="B5" i="408"/>
  <c r="B49" i="408" l="1"/>
  <c r="H35" i="408" s="1"/>
  <c r="E46" i="408"/>
  <c r="B38" i="408"/>
  <c r="H34" i="408"/>
  <c r="B28" i="408"/>
  <c r="I27" i="408"/>
  <c r="B26" i="408"/>
  <c r="I25" i="408"/>
  <c r="B25" i="408"/>
  <c r="I19" i="408"/>
  <c r="I15" i="408"/>
  <c r="I10" i="408"/>
  <c r="H36" i="408" l="1"/>
  <c r="I27" i="407"/>
  <c r="B49" i="407"/>
  <c r="H35" i="407" s="1"/>
  <c r="E46" i="407"/>
  <c r="B38" i="407"/>
  <c r="H34" i="407"/>
  <c r="B28" i="407"/>
  <c r="B26" i="407"/>
  <c r="I25" i="407"/>
  <c r="B25" i="407"/>
  <c r="I19" i="407"/>
  <c r="I15" i="407"/>
  <c r="I10" i="407"/>
  <c r="H36" i="407" l="1"/>
  <c r="B49" i="406"/>
  <c r="H35" i="406" s="1"/>
  <c r="E46" i="406"/>
  <c r="B38" i="406"/>
  <c r="H34" i="406"/>
  <c r="B28" i="406"/>
  <c r="I27" i="406"/>
  <c r="B26" i="406"/>
  <c r="I25" i="406"/>
  <c r="B25" i="406"/>
  <c r="I19" i="406"/>
  <c r="I15" i="406"/>
  <c r="I10" i="406"/>
  <c r="H36" i="406" l="1"/>
  <c r="B49" i="405"/>
  <c r="H35" i="405" s="1"/>
  <c r="E46" i="405"/>
  <c r="B38" i="405"/>
  <c r="H34" i="405"/>
  <c r="B28" i="405"/>
  <c r="I27" i="405"/>
  <c r="B26" i="405"/>
  <c r="I25" i="405"/>
  <c r="B25" i="405"/>
  <c r="I19" i="405"/>
  <c r="I15" i="405"/>
  <c r="I10" i="405"/>
  <c r="H36" i="405" l="1"/>
  <c r="B49" i="404"/>
  <c r="H35" i="404" s="1"/>
  <c r="E46" i="404"/>
  <c r="B38" i="404"/>
  <c r="H34" i="404"/>
  <c r="B28" i="404"/>
  <c r="I27" i="404"/>
  <c r="B26" i="404"/>
  <c r="I25" i="404"/>
  <c r="B25" i="404"/>
  <c r="I19" i="404"/>
  <c r="I15" i="404"/>
  <c r="I10" i="404"/>
  <c r="H36" i="404" l="1"/>
  <c r="B49" i="403"/>
  <c r="H35" i="403" s="1"/>
  <c r="E46" i="403"/>
  <c r="B38" i="403"/>
  <c r="H34" i="403"/>
  <c r="B28" i="403"/>
  <c r="I27" i="403"/>
  <c r="B26" i="403"/>
  <c r="I25" i="403"/>
  <c r="B25" i="403"/>
  <c r="I19" i="403"/>
  <c r="I15" i="403"/>
  <c r="I10" i="403"/>
  <c r="H36" i="403" l="1"/>
  <c r="B49" i="402"/>
  <c r="H35" i="402" s="1"/>
  <c r="E46" i="402"/>
  <c r="B38" i="402"/>
  <c r="H34" i="402"/>
  <c r="B28" i="402"/>
  <c r="I27" i="402"/>
  <c r="B26" i="402"/>
  <c r="I25" i="402"/>
  <c r="B25" i="402"/>
  <c r="I19" i="402"/>
  <c r="I15" i="402"/>
  <c r="I10" i="402"/>
  <c r="H36" i="402" l="1"/>
  <c r="B49" i="401"/>
  <c r="H35" i="401" s="1"/>
  <c r="E46" i="401"/>
  <c r="B38" i="401"/>
  <c r="H34" i="401"/>
  <c r="B28" i="401"/>
  <c r="I27" i="401"/>
  <c r="B26" i="401"/>
  <c r="I25" i="401"/>
  <c r="B25" i="401"/>
  <c r="I19" i="401"/>
  <c r="I15" i="401"/>
  <c r="I10" i="401"/>
  <c r="H36" i="401" l="1"/>
  <c r="B49" i="400"/>
  <c r="H35" i="400" s="1"/>
  <c r="E46" i="400"/>
  <c r="B38" i="400"/>
  <c r="H34" i="400"/>
  <c r="B28" i="400"/>
  <c r="I27" i="400"/>
  <c r="B26" i="400"/>
  <c r="I25" i="400"/>
  <c r="B25" i="400"/>
  <c r="I19" i="400"/>
  <c r="I15" i="400"/>
  <c r="I11" i="400"/>
  <c r="I10" i="400"/>
  <c r="H36" i="400" l="1"/>
  <c r="E46" i="399"/>
  <c r="B49" i="399"/>
  <c r="H35" i="399" s="1"/>
  <c r="B38" i="399"/>
  <c r="H34" i="399"/>
  <c r="B28" i="399"/>
  <c r="I27" i="399"/>
  <c r="B26" i="399"/>
  <c r="I25" i="399"/>
  <c r="B25" i="399"/>
  <c r="I19" i="399"/>
  <c r="I15" i="399"/>
  <c r="I11" i="399"/>
  <c r="I10" i="399"/>
  <c r="H36" i="399" l="1"/>
  <c r="I27" i="398"/>
  <c r="B49" i="398" l="1"/>
  <c r="H35" i="398" s="1"/>
  <c r="E46" i="398"/>
  <c r="B38" i="398"/>
  <c r="H34" i="398"/>
  <c r="B28" i="398"/>
  <c r="B26" i="398"/>
  <c r="I25" i="398"/>
  <c r="B25" i="398"/>
  <c r="I19" i="398"/>
  <c r="I15" i="398"/>
  <c r="I11" i="398"/>
  <c r="I10" i="398"/>
  <c r="H36" i="398" l="1"/>
  <c r="B49" i="397"/>
  <c r="H35" i="397" s="1"/>
  <c r="E46" i="397"/>
  <c r="B38" i="397"/>
  <c r="H34" i="397"/>
  <c r="B28" i="397"/>
  <c r="B26" i="397"/>
  <c r="I25" i="397"/>
  <c r="B25" i="397"/>
  <c r="I19" i="397"/>
  <c r="I15" i="397"/>
  <c r="I11" i="397"/>
  <c r="I10" i="397"/>
  <c r="H36" i="397" l="1"/>
  <c r="B49" i="396"/>
  <c r="H35" i="396" s="1"/>
  <c r="E46" i="396"/>
  <c r="B38" i="396"/>
  <c r="H34" i="396"/>
  <c r="B28" i="396"/>
  <c r="B26" i="396"/>
  <c r="I25" i="396"/>
  <c r="B25" i="396"/>
  <c r="I19" i="396"/>
  <c r="I15" i="396"/>
  <c r="I11" i="396"/>
  <c r="I10" i="396"/>
  <c r="H36" i="396" l="1"/>
  <c r="B49" i="395"/>
  <c r="H35" i="395" s="1"/>
  <c r="E46" i="395"/>
  <c r="B38" i="395"/>
  <c r="H34" i="395"/>
  <c r="B28" i="395"/>
  <c r="B26" i="395"/>
  <c r="I25" i="395"/>
  <c r="B25" i="395"/>
  <c r="I19" i="395"/>
  <c r="I15" i="395"/>
  <c r="I11" i="395"/>
  <c r="I10" i="395"/>
  <c r="H36" i="395" l="1"/>
  <c r="B49" i="394"/>
  <c r="H35" i="394" s="1"/>
  <c r="E46" i="394"/>
  <c r="B38" i="394"/>
  <c r="H34" i="394"/>
  <c r="B28" i="394"/>
  <c r="B26" i="394"/>
  <c r="I25" i="394"/>
  <c r="B25" i="394"/>
  <c r="I19" i="394"/>
  <c r="I15" i="394"/>
  <c r="I11" i="394"/>
  <c r="I10" i="394"/>
  <c r="H36" i="394" l="1"/>
  <c r="B49" i="393"/>
  <c r="H35" i="393" s="1"/>
  <c r="E46" i="393"/>
  <c r="B38" i="393"/>
  <c r="H34" i="393"/>
  <c r="B28" i="393"/>
  <c r="B26" i="393"/>
  <c r="I25" i="393"/>
  <c r="B25" i="393"/>
  <c r="I19" i="393"/>
  <c r="I15" i="393"/>
  <c r="I11" i="393"/>
  <c r="I10" i="393"/>
  <c r="H36" i="393" l="1"/>
  <c r="B49" i="392"/>
  <c r="H35" i="392" s="1"/>
  <c r="E46" i="392"/>
  <c r="B38" i="392"/>
  <c r="H34" i="392"/>
  <c r="B28" i="392"/>
  <c r="B26" i="392"/>
  <c r="I25" i="392"/>
  <c r="B25" i="392"/>
  <c r="I19" i="392"/>
  <c r="I15" i="392"/>
  <c r="I11" i="392"/>
  <c r="I10" i="392"/>
  <c r="H36" i="392" l="1"/>
  <c r="B49" i="391"/>
  <c r="H35" i="391" s="1"/>
  <c r="E46" i="391"/>
  <c r="B38" i="391"/>
  <c r="H34" i="391"/>
  <c r="B28" i="391"/>
  <c r="B26" i="391"/>
  <c r="I25" i="391"/>
  <c r="B25" i="391"/>
  <c r="I19" i="391"/>
  <c r="I15" i="391"/>
  <c r="I11" i="391"/>
  <c r="I10" i="391"/>
  <c r="H36" i="391" l="1"/>
  <c r="B49" i="390"/>
  <c r="H35" i="390" s="1"/>
  <c r="E46" i="390"/>
  <c r="B38" i="390"/>
  <c r="H34" i="390"/>
  <c r="B28" i="390"/>
  <c r="B26" i="390"/>
  <c r="I25" i="390"/>
  <c r="B25" i="390"/>
  <c r="I19" i="390"/>
  <c r="I15" i="390"/>
  <c r="I11" i="390"/>
  <c r="I10" i="390"/>
  <c r="H36" i="390" l="1"/>
  <c r="E46" i="389"/>
  <c r="B49" i="389"/>
  <c r="H35" i="389" s="1"/>
  <c r="B38" i="389"/>
  <c r="H34" i="389"/>
  <c r="B28" i="389"/>
  <c r="B26" i="389"/>
  <c r="I25" i="389"/>
  <c r="B25" i="389"/>
  <c r="I19" i="389"/>
  <c r="I15" i="389"/>
  <c r="I11" i="389"/>
  <c r="I10" i="389"/>
  <c r="H36" i="389" l="1"/>
  <c r="E11" i="388"/>
  <c r="I27" i="388"/>
  <c r="I27" i="389" l="1"/>
  <c r="E11" i="389"/>
  <c r="E46" i="388"/>
  <c r="B49" i="388"/>
  <c r="H35" i="388" s="1"/>
  <c r="B38" i="388"/>
  <c r="H34" i="388"/>
  <c r="B28" i="388"/>
  <c r="B26" i="388"/>
  <c r="I25" i="388"/>
  <c r="B25" i="388"/>
  <c r="I19" i="388"/>
  <c r="I15" i="388"/>
  <c r="I11" i="388"/>
  <c r="I10" i="388"/>
  <c r="I27" i="390" l="1"/>
  <c r="E11" i="390"/>
  <c r="H36" i="388"/>
  <c r="B25" i="384"/>
  <c r="B48" i="387"/>
  <c r="H34" i="387" s="1"/>
  <c r="B37" i="387"/>
  <c r="H33" i="387"/>
  <c r="B28" i="387"/>
  <c r="B26" i="387"/>
  <c r="I25" i="387"/>
  <c r="B25" i="387"/>
  <c r="I19" i="387"/>
  <c r="I15" i="387"/>
  <c r="I11" i="387"/>
  <c r="I10" i="387"/>
  <c r="I27" i="391" l="1"/>
  <c r="E11" i="391"/>
  <c r="H35" i="387"/>
  <c r="B48" i="386"/>
  <c r="H34" i="386" s="1"/>
  <c r="B37" i="386"/>
  <c r="H33" i="386"/>
  <c r="B28" i="386"/>
  <c r="B26" i="386"/>
  <c r="I25" i="386"/>
  <c r="B25" i="386"/>
  <c r="I19" i="386"/>
  <c r="I15" i="386"/>
  <c r="I11" i="386"/>
  <c r="I10" i="386"/>
  <c r="E11" i="392" l="1"/>
  <c r="I27" i="392"/>
  <c r="H35" i="386"/>
  <c r="B48" i="385"/>
  <c r="H34" i="385" s="1"/>
  <c r="B37" i="385"/>
  <c r="H33" i="385"/>
  <c r="B28" i="385"/>
  <c r="B26" i="385"/>
  <c r="I25" i="385"/>
  <c r="B25" i="385"/>
  <c r="I19" i="385"/>
  <c r="I15" i="385"/>
  <c r="I11" i="385"/>
  <c r="I10" i="385"/>
  <c r="I27" i="393" l="1"/>
  <c r="E11" i="393"/>
  <c r="H35" i="385"/>
  <c r="B48" i="384"/>
  <c r="H34" i="384" s="1"/>
  <c r="B37" i="384"/>
  <c r="H33" i="384"/>
  <c r="B28" i="384"/>
  <c r="B26" i="384"/>
  <c r="I25" i="384"/>
  <c r="I19" i="384"/>
  <c r="I15" i="384"/>
  <c r="I11" i="384"/>
  <c r="I10" i="384"/>
  <c r="E11" i="394" l="1"/>
  <c r="I27" i="394"/>
  <c r="H35" i="384"/>
  <c r="B48" i="383"/>
  <c r="H34" i="383" s="1"/>
  <c r="B37" i="383"/>
  <c r="H33" i="383"/>
  <c r="B28" i="383"/>
  <c r="B26" i="383"/>
  <c r="I25" i="383"/>
  <c r="B25" i="383"/>
  <c r="I19" i="383"/>
  <c r="I15" i="383"/>
  <c r="I11" i="383"/>
  <c r="I10" i="383"/>
  <c r="I27" i="395" l="1"/>
  <c r="E11" i="395"/>
  <c r="H35" i="383"/>
  <c r="B48" i="382"/>
  <c r="H34" i="382" s="1"/>
  <c r="B37" i="382"/>
  <c r="H33" i="382"/>
  <c r="B28" i="382"/>
  <c r="B26" i="382"/>
  <c r="I25" i="382"/>
  <c r="B25" i="382"/>
  <c r="I19" i="382"/>
  <c r="I15" i="382"/>
  <c r="I11" i="382"/>
  <c r="I10" i="382"/>
  <c r="E11" i="396" l="1"/>
  <c r="I27" i="396"/>
  <c r="H35" i="382"/>
  <c r="B48" i="381"/>
  <c r="H34" i="381" s="1"/>
  <c r="B37" i="381"/>
  <c r="H33" i="381"/>
  <c r="B28" i="381"/>
  <c r="B26" i="381"/>
  <c r="I25" i="381"/>
  <c r="B25" i="381"/>
  <c r="I19" i="381"/>
  <c r="I15" i="381"/>
  <c r="I11" i="381"/>
  <c r="I10" i="381"/>
  <c r="I27" i="397" l="1"/>
  <c r="E11" i="397"/>
  <c r="H35" i="381"/>
  <c r="B48" i="380"/>
  <c r="H34" i="380" s="1"/>
  <c r="B37" i="380"/>
  <c r="H33" i="380"/>
  <c r="B28" i="380"/>
  <c r="B26" i="380"/>
  <c r="I25" i="380"/>
  <c r="B25" i="380"/>
  <c r="I19" i="380"/>
  <c r="I15" i="380"/>
  <c r="I11" i="380"/>
  <c r="I10" i="380"/>
  <c r="E11" i="398" l="1"/>
  <c r="E11" i="399" s="1"/>
  <c r="H35" i="380"/>
  <c r="B48" i="379"/>
  <c r="H34" i="379" s="1"/>
  <c r="B37" i="379"/>
  <c r="H33" i="379"/>
  <c r="B28" i="379"/>
  <c r="I25" i="379"/>
  <c r="B26" i="379"/>
  <c r="B25" i="379"/>
  <c r="I19" i="379"/>
  <c r="I15" i="379"/>
  <c r="I11" i="379"/>
  <c r="I10" i="379"/>
  <c r="E11" i="400" l="1"/>
  <c r="H35" i="379"/>
  <c r="I12" i="378"/>
  <c r="I13" i="378"/>
  <c r="E11" i="401" l="1"/>
  <c r="B48" i="378"/>
  <c r="H34" i="378" s="1"/>
  <c r="B37" i="378"/>
  <c r="H33" i="378"/>
  <c r="B28" i="378"/>
  <c r="B26" i="378"/>
  <c r="I27" i="378"/>
  <c r="B25" i="378"/>
  <c r="I21" i="378"/>
  <c r="I17" i="378"/>
  <c r="E11" i="402" l="1"/>
  <c r="H35" i="378"/>
  <c r="B48" i="377"/>
  <c r="H34" i="377" s="1"/>
  <c r="B37" i="377"/>
  <c r="H33" i="377"/>
  <c r="B28" i="377"/>
  <c r="B26" i="377"/>
  <c r="I25" i="377"/>
  <c r="B25" i="377"/>
  <c r="I19" i="377"/>
  <c r="I15" i="377"/>
  <c r="I11" i="377"/>
  <c r="I10" i="377"/>
  <c r="E11" i="403" l="1"/>
  <c r="H35" i="377"/>
  <c r="B48" i="376"/>
  <c r="H34" i="376" s="1"/>
  <c r="B37" i="376"/>
  <c r="H33" i="376"/>
  <c r="B28" i="376"/>
  <c r="B26" i="376"/>
  <c r="I25" i="376"/>
  <c r="B25" i="376"/>
  <c r="I19" i="376"/>
  <c r="I15" i="376"/>
  <c r="I11" i="376"/>
  <c r="I10" i="376"/>
  <c r="E11" i="404" l="1"/>
  <c r="H35" i="376"/>
  <c r="B48" i="375"/>
  <c r="H34" i="375" s="1"/>
  <c r="B37" i="375"/>
  <c r="H33" i="375"/>
  <c r="B28" i="375"/>
  <c r="B26" i="375"/>
  <c r="I25" i="375"/>
  <c r="B25" i="375"/>
  <c r="I19" i="375"/>
  <c r="I15" i="375"/>
  <c r="I11" i="375"/>
  <c r="I10" i="375"/>
  <c r="E11" i="405" l="1"/>
  <c r="H35" i="375"/>
  <c r="B48" i="374"/>
  <c r="H34" i="374" s="1"/>
  <c r="B37" i="374"/>
  <c r="H33" i="374"/>
  <c r="B28" i="374"/>
  <c r="B26" i="374"/>
  <c r="I25" i="374"/>
  <c r="B25" i="374"/>
  <c r="I19" i="374"/>
  <c r="I15" i="374"/>
  <c r="I11" i="374"/>
  <c r="I10" i="374"/>
  <c r="E11" i="406" l="1"/>
  <c r="H35" i="374"/>
  <c r="B48" i="373"/>
  <c r="H34" i="373" s="1"/>
  <c r="B37" i="373"/>
  <c r="H33" i="373"/>
  <c r="B28" i="373"/>
  <c r="B26" i="373"/>
  <c r="I25" i="373"/>
  <c r="B25" i="373"/>
  <c r="I19" i="373"/>
  <c r="I15" i="373"/>
  <c r="I11" i="373"/>
  <c r="I10" i="373"/>
  <c r="E11" i="407" l="1"/>
  <c r="H35" i="373"/>
  <c r="B37" i="372"/>
  <c r="E11" i="408" l="1"/>
  <c r="B48" i="372"/>
  <c r="H34" i="372" s="1"/>
  <c r="H33" i="372"/>
  <c r="B28" i="372"/>
  <c r="B26" i="372"/>
  <c r="I25" i="372"/>
  <c r="B25" i="372"/>
  <c r="I19" i="372"/>
  <c r="I15" i="372"/>
  <c r="I11" i="372"/>
  <c r="I10" i="372"/>
  <c r="E11" i="409" l="1"/>
  <c r="H35" i="372"/>
  <c r="B48" i="371"/>
  <c r="H34" i="371" s="1"/>
  <c r="B37" i="371"/>
  <c r="H33" i="371"/>
  <c r="B28" i="371"/>
  <c r="B26" i="371"/>
  <c r="I25" i="371"/>
  <c r="B25" i="371"/>
  <c r="I19" i="371"/>
  <c r="I15" i="371"/>
  <c r="I11" i="371"/>
  <c r="I10" i="371"/>
  <c r="E11" i="410" l="1"/>
  <c r="H35" i="371"/>
  <c r="B48" i="370"/>
  <c r="H34" i="370" s="1"/>
  <c r="B37" i="370"/>
  <c r="H33" i="370"/>
  <c r="B28" i="370"/>
  <c r="B26" i="370"/>
  <c r="I25" i="370"/>
  <c r="B25" i="370"/>
  <c r="I19" i="370"/>
  <c r="I15" i="370"/>
  <c r="I11" i="370"/>
  <c r="I10" i="370"/>
  <c r="E11" i="413" l="1"/>
  <c r="E11" i="411"/>
  <c r="E11" i="412"/>
  <c r="H35" i="370"/>
  <c r="B48" i="369"/>
  <c r="H34" i="369" s="1"/>
  <c r="B37" i="369"/>
  <c r="H33" i="369"/>
  <c r="B28" i="369"/>
  <c r="B26" i="369"/>
  <c r="I25" i="369"/>
  <c r="B25" i="369"/>
  <c r="I19" i="369"/>
  <c r="I15" i="369"/>
  <c r="I11" i="369"/>
  <c r="I10" i="369"/>
  <c r="E11" i="414" l="1"/>
  <c r="H35" i="369"/>
  <c r="B48" i="368"/>
  <c r="H34" i="368" s="1"/>
  <c r="B37" i="368"/>
  <c r="H33" i="368"/>
  <c r="B28" i="368"/>
  <c r="B26" i="368"/>
  <c r="I25" i="368"/>
  <c r="B25" i="368"/>
  <c r="I19" i="368"/>
  <c r="I15" i="368"/>
  <c r="I11" i="368"/>
  <c r="I10" i="368"/>
  <c r="E11" i="415" l="1"/>
  <c r="H35" i="368"/>
  <c r="B48" i="367"/>
  <c r="H34" i="367" s="1"/>
  <c r="B37" i="367"/>
  <c r="H33" i="367"/>
  <c r="B28" i="367"/>
  <c r="B26" i="367"/>
  <c r="I25" i="367"/>
  <c r="B25" i="367"/>
  <c r="I19" i="367"/>
  <c r="I15" i="367"/>
  <c r="I11" i="367"/>
  <c r="I10" i="367"/>
  <c r="E11" i="416" l="1"/>
  <c r="H35" i="367"/>
  <c r="B48" i="366"/>
  <c r="H34" i="366" s="1"/>
  <c r="B37" i="366"/>
  <c r="H33" i="366"/>
  <c r="B28" i="366"/>
  <c r="B26" i="366"/>
  <c r="I25" i="366"/>
  <c r="B25" i="366"/>
  <c r="I19" i="366"/>
  <c r="I15" i="366"/>
  <c r="I11" i="366"/>
  <c r="I10" i="366"/>
  <c r="E11" i="417" l="1"/>
  <c r="H35" i="366"/>
  <c r="B48" i="365"/>
  <c r="H34" i="365" s="1"/>
  <c r="B37" i="365"/>
  <c r="H33" i="365"/>
  <c r="B28" i="365"/>
  <c r="B26" i="365"/>
  <c r="I25" i="365"/>
  <c r="B25" i="365"/>
  <c r="I19" i="365"/>
  <c r="I15" i="365"/>
  <c r="I11" i="365"/>
  <c r="I10" i="365"/>
  <c r="E11" i="418" l="1"/>
  <c r="H35" i="365"/>
  <c r="B48" i="364"/>
  <c r="H34" i="364" s="1"/>
  <c r="B37" i="364"/>
  <c r="H33" i="364"/>
  <c r="B28" i="364"/>
  <c r="B26" i="364"/>
  <c r="I25" i="364"/>
  <c r="B25" i="364"/>
  <c r="I19" i="364"/>
  <c r="I15" i="364"/>
  <c r="I11" i="364"/>
  <c r="I10" i="364"/>
  <c r="B48" i="363"/>
  <c r="H34" i="363" s="1"/>
  <c r="B37" i="363"/>
  <c r="H33" i="363"/>
  <c r="B28" i="363"/>
  <c r="B26" i="363"/>
  <c r="I25" i="363"/>
  <c r="B25" i="363"/>
  <c r="I19" i="363"/>
  <c r="I15" i="363"/>
  <c r="I11" i="363"/>
  <c r="I10" i="363"/>
  <c r="E11" i="419" l="1"/>
  <c r="E11" i="420" s="1"/>
  <c r="H35" i="363"/>
  <c r="H35" i="364"/>
  <c r="B48" i="362"/>
  <c r="H34" i="362" s="1"/>
  <c r="B37" i="362"/>
  <c r="H33" i="362"/>
  <c r="B28" i="362"/>
  <c r="B26" i="362"/>
  <c r="I25" i="362"/>
  <c r="B25" i="362"/>
  <c r="I19" i="362"/>
  <c r="I15" i="362"/>
  <c r="I11" i="362"/>
  <c r="I10" i="362"/>
  <c r="H35" i="362" l="1"/>
  <c r="B48" i="361"/>
  <c r="H34" i="361" s="1"/>
  <c r="B37" i="361"/>
  <c r="H33" i="361"/>
  <c r="B28" i="361"/>
  <c r="B26" i="361"/>
  <c r="I25" i="361"/>
  <c r="B25" i="361"/>
  <c r="I19" i="361"/>
  <c r="I15" i="361"/>
  <c r="I11" i="361"/>
  <c r="I10" i="361"/>
  <c r="E11" i="421" l="1"/>
  <c r="H35" i="361"/>
  <c r="B48" i="360"/>
  <c r="H34" i="360" s="1"/>
  <c r="B37" i="360"/>
  <c r="H33" i="360"/>
  <c r="B28" i="360"/>
  <c r="B26" i="360"/>
  <c r="I25" i="360"/>
  <c r="B25" i="360"/>
  <c r="I19" i="360"/>
  <c r="I15" i="360"/>
  <c r="I11" i="360"/>
  <c r="I10" i="360"/>
  <c r="E11" i="422" l="1"/>
  <c r="H35" i="360"/>
  <c r="B48" i="359"/>
  <c r="H34" i="359" s="1"/>
  <c r="B37" i="359"/>
  <c r="H33" i="359"/>
  <c r="B28" i="359"/>
  <c r="B26" i="359"/>
  <c r="I25" i="359"/>
  <c r="B25" i="359"/>
  <c r="I19" i="359"/>
  <c r="I15" i="359"/>
  <c r="I11" i="359"/>
  <c r="I10" i="359"/>
  <c r="E11" i="423" l="1"/>
  <c r="H35" i="359"/>
  <c r="B48" i="358"/>
  <c r="H34" i="358" s="1"/>
  <c r="B37" i="358"/>
  <c r="H33" i="358"/>
  <c r="B28" i="358"/>
  <c r="B26" i="358"/>
  <c r="I25" i="358"/>
  <c r="B25" i="358"/>
  <c r="I19" i="358"/>
  <c r="I15" i="358"/>
  <c r="I11" i="358"/>
  <c r="I10" i="358"/>
  <c r="E11" i="424" l="1"/>
  <c r="E11" i="425" s="1"/>
  <c r="H35" i="358"/>
  <c r="B48" i="357"/>
  <c r="H34" i="357" s="1"/>
  <c r="B37" i="357"/>
  <c r="H33" i="357"/>
  <c r="B28" i="357"/>
  <c r="B26" i="357"/>
  <c r="I25" i="357"/>
  <c r="B25" i="357"/>
  <c r="I19" i="357"/>
  <c r="I15" i="357"/>
  <c r="I11" i="357"/>
  <c r="I10" i="357"/>
  <c r="H35" i="357" l="1"/>
  <c r="B48" i="356"/>
  <c r="H34" i="356" s="1"/>
  <c r="B37" i="356"/>
  <c r="H33" i="356"/>
  <c r="B28" i="356"/>
  <c r="B26" i="356"/>
  <c r="I25" i="356"/>
  <c r="B25" i="356"/>
  <c r="I19" i="356"/>
  <c r="I15" i="356"/>
  <c r="I11" i="356"/>
  <c r="I10" i="356"/>
  <c r="H35" i="356" l="1"/>
  <c r="B48" i="355"/>
  <c r="H34" i="355" s="1"/>
  <c r="B37" i="355"/>
  <c r="H33" i="355"/>
  <c r="B28" i="355"/>
  <c r="B26" i="355"/>
  <c r="I25" i="355"/>
  <c r="B25" i="355"/>
  <c r="I19" i="355"/>
  <c r="I15" i="355"/>
  <c r="I11" i="355"/>
  <c r="I10" i="355"/>
  <c r="H35" i="355" l="1"/>
  <c r="B48" i="354"/>
  <c r="H34" i="354" s="1"/>
  <c r="B37" i="354"/>
  <c r="H33" i="354"/>
  <c r="B28" i="354"/>
  <c r="B26" i="354"/>
  <c r="I25" i="354"/>
  <c r="B25" i="354"/>
  <c r="I19" i="354"/>
  <c r="I15" i="354"/>
  <c r="I11" i="354"/>
  <c r="I10" i="354"/>
  <c r="H35" i="354" l="1"/>
  <c r="B48" i="353"/>
  <c r="H34" i="353" s="1"/>
  <c r="B37" i="353"/>
  <c r="H33" i="353"/>
  <c r="B28" i="353"/>
  <c r="B26" i="353"/>
  <c r="I25" i="353"/>
  <c r="B25" i="353"/>
  <c r="I19" i="353"/>
  <c r="I15" i="353"/>
  <c r="I11" i="353"/>
  <c r="I10" i="353"/>
  <c r="H35" i="353" l="1"/>
  <c r="B48" i="352"/>
  <c r="H34" i="352" s="1"/>
  <c r="B37" i="352"/>
  <c r="H33" i="352"/>
  <c r="B28" i="352"/>
  <c r="B26" i="352"/>
  <c r="I25" i="352"/>
  <c r="B25" i="352"/>
  <c r="I19" i="352"/>
  <c r="I15" i="352"/>
  <c r="I11" i="352"/>
  <c r="I10" i="352"/>
  <c r="H35" i="352" l="1"/>
  <c r="B48" i="351"/>
  <c r="H34" i="351" s="1"/>
  <c r="B37" i="351"/>
  <c r="H33" i="351"/>
  <c r="B28" i="351"/>
  <c r="B26" i="351"/>
  <c r="I25" i="351"/>
  <c r="B25" i="351"/>
  <c r="I19" i="351"/>
  <c r="I15" i="351"/>
  <c r="I11" i="351"/>
  <c r="I10" i="351"/>
  <c r="H35" i="351" l="1"/>
  <c r="B48" i="350"/>
  <c r="H34" i="350" s="1"/>
  <c r="B37" i="350"/>
  <c r="H33" i="350"/>
  <c r="B28" i="350"/>
  <c r="B26" i="350"/>
  <c r="I25" i="350"/>
  <c r="B25" i="350"/>
  <c r="I19" i="350"/>
  <c r="I15" i="350"/>
  <c r="I11" i="350"/>
  <c r="I10" i="350"/>
  <c r="H35" i="350" l="1"/>
  <c r="I25" i="349"/>
  <c r="B48" i="349"/>
  <c r="H34" i="349" s="1"/>
  <c r="B37" i="349"/>
  <c r="H33" i="349"/>
  <c r="B28" i="349"/>
  <c r="B26" i="349"/>
  <c r="B25" i="349"/>
  <c r="I19" i="349"/>
  <c r="I15" i="349"/>
  <c r="I11" i="349"/>
  <c r="I10" i="349"/>
  <c r="H35" i="349" l="1"/>
  <c r="B48" i="348"/>
  <c r="H34" i="348" s="1"/>
  <c r="B37" i="348"/>
  <c r="H33" i="348"/>
  <c r="B28" i="348"/>
  <c r="B26" i="348"/>
  <c r="I25" i="348"/>
  <c r="B25" i="348"/>
  <c r="I19" i="348"/>
  <c r="I15" i="348"/>
  <c r="I11" i="348"/>
  <c r="I10" i="348"/>
  <c r="H35" i="348" l="1"/>
  <c r="B48" i="347"/>
  <c r="H34" i="347" s="1"/>
  <c r="B37" i="347"/>
  <c r="H33" i="347"/>
  <c r="B28" i="347"/>
  <c r="B26" i="347"/>
  <c r="I25" i="347"/>
  <c r="B25" i="347"/>
  <c r="I19" i="347"/>
  <c r="I15" i="347"/>
  <c r="I11" i="347"/>
  <c r="I10" i="347"/>
  <c r="H35" i="347" l="1"/>
  <c r="B48" i="346"/>
  <c r="H34" i="346" s="1"/>
  <c r="B37" i="346"/>
  <c r="H33" i="346"/>
  <c r="B28" i="346"/>
  <c r="B26" i="346"/>
  <c r="I25" i="346"/>
  <c r="B25" i="346"/>
  <c r="I19" i="346"/>
  <c r="I15" i="346"/>
  <c r="I11" i="346"/>
  <c r="I10" i="346"/>
  <c r="H35" i="346" l="1"/>
  <c r="B48" i="345"/>
  <c r="H34" i="345" s="1"/>
  <c r="B37" i="345"/>
  <c r="H33" i="345"/>
  <c r="B28" i="345"/>
  <c r="B26" i="345"/>
  <c r="I25" i="345"/>
  <c r="B25" i="345"/>
  <c r="I19" i="345"/>
  <c r="I15" i="345"/>
  <c r="I11" i="345"/>
  <c r="I10" i="345"/>
  <c r="H35" i="345" l="1"/>
  <c r="B48" i="344"/>
  <c r="H34" i="344" s="1"/>
  <c r="B37" i="344"/>
  <c r="H33" i="344"/>
  <c r="B28" i="344"/>
  <c r="B26" i="344"/>
  <c r="I25" i="344"/>
  <c r="B25" i="344"/>
  <c r="I19" i="344"/>
  <c r="I15" i="344"/>
  <c r="I11" i="344"/>
  <c r="I10" i="344"/>
  <c r="H35" i="344" l="1"/>
  <c r="B48" i="343"/>
  <c r="H34" i="343" s="1"/>
  <c r="B37" i="343"/>
  <c r="H33" i="343"/>
  <c r="B28" i="343"/>
  <c r="B26" i="343"/>
  <c r="I25" i="343"/>
  <c r="B25" i="343"/>
  <c r="I19" i="343"/>
  <c r="I15" i="343"/>
  <c r="I11" i="343"/>
  <c r="I10" i="343"/>
  <c r="H35" i="343" l="1"/>
  <c r="B48" i="342"/>
  <c r="H34" i="342" s="1"/>
  <c r="B37" i="342"/>
  <c r="H33" i="342"/>
  <c r="B28" i="342"/>
  <c r="B26" i="342"/>
  <c r="I25" i="342"/>
  <c r="B25" i="342"/>
  <c r="I19" i="342"/>
  <c r="I15" i="342"/>
  <c r="I11" i="342"/>
  <c r="I10" i="342"/>
  <c r="H35" i="342" l="1"/>
  <c r="B48" i="341"/>
  <c r="H34" i="341" s="1"/>
  <c r="B37" i="341"/>
  <c r="H33" i="341"/>
  <c r="B28" i="341"/>
  <c r="B26" i="341"/>
  <c r="I25" i="341"/>
  <c r="B25" i="341"/>
  <c r="I19" i="341"/>
  <c r="I15" i="341"/>
  <c r="I11" i="341"/>
  <c r="I10" i="341"/>
  <c r="H35" i="341" l="1"/>
  <c r="B48" i="340"/>
  <c r="H34" i="340" s="1"/>
  <c r="B37" i="340"/>
  <c r="H33" i="340"/>
  <c r="B28" i="340"/>
  <c r="B26" i="340"/>
  <c r="I25" i="340"/>
  <c r="B25" i="340"/>
  <c r="I19" i="340"/>
  <c r="I15" i="340"/>
  <c r="I11" i="340"/>
  <c r="I10" i="340"/>
  <c r="H35" i="340" l="1"/>
  <c r="I60" i="339"/>
  <c r="H60" i="339"/>
  <c r="B48" i="339" l="1"/>
  <c r="H34" i="339" s="1"/>
  <c r="B37" i="339"/>
  <c r="H33" i="339"/>
  <c r="B28" i="339"/>
  <c r="B26" i="339"/>
  <c r="I25" i="339"/>
  <c r="B25" i="339"/>
  <c r="I19" i="339"/>
  <c r="I15" i="339"/>
  <c r="I11" i="339"/>
  <c r="I10" i="339"/>
  <c r="H35" i="339" l="1"/>
  <c r="B48" i="338"/>
  <c r="H34" i="338" s="1"/>
  <c r="B37" i="338"/>
  <c r="H33" i="338"/>
  <c r="B28" i="338"/>
  <c r="B26" i="338"/>
  <c r="I25" i="338"/>
  <c r="B25" i="338"/>
  <c r="I19" i="338"/>
  <c r="I15" i="338"/>
  <c r="I11" i="338"/>
  <c r="I10" i="338"/>
  <c r="H35" i="338" l="1"/>
  <c r="B48" i="337"/>
  <c r="H34" i="337" s="1"/>
  <c r="B37" i="337"/>
  <c r="H33" i="337"/>
  <c r="B28" i="337"/>
  <c r="B26" i="337"/>
  <c r="I25" i="337"/>
  <c r="B25" i="337"/>
  <c r="I19" i="337"/>
  <c r="I15" i="337"/>
  <c r="I11" i="337"/>
  <c r="I10" i="337"/>
  <c r="H35" i="337" l="1"/>
  <c r="B48" i="336"/>
  <c r="H34" i="336" s="1"/>
  <c r="B37" i="336"/>
  <c r="H33" i="336"/>
  <c r="B28" i="336"/>
  <c r="B26" i="336"/>
  <c r="I25" i="336"/>
  <c r="B25" i="336"/>
  <c r="I19" i="336"/>
  <c r="I15" i="336"/>
  <c r="I11" i="336"/>
  <c r="I10" i="336"/>
  <c r="H35" i="336" l="1"/>
  <c r="B48" i="335"/>
  <c r="H34" i="335" s="1"/>
  <c r="B37" i="335"/>
  <c r="H33" i="335"/>
  <c r="B28" i="335"/>
  <c r="B26" i="335"/>
  <c r="I25" i="335"/>
  <c r="B25" i="335"/>
  <c r="I19" i="335"/>
  <c r="I15" i="335"/>
  <c r="I11" i="335"/>
  <c r="I10" i="335"/>
  <c r="H35" i="335" l="1"/>
  <c r="B48" i="334"/>
  <c r="H34" i="334" s="1"/>
  <c r="B37" i="334"/>
  <c r="H33" i="334"/>
  <c r="B28" i="334"/>
  <c r="B26" i="334"/>
  <c r="I25" i="334"/>
  <c r="B25" i="334"/>
  <c r="I19" i="334"/>
  <c r="I15" i="334"/>
  <c r="I11" i="334"/>
  <c r="I10" i="334"/>
  <c r="H35" i="334" l="1"/>
  <c r="B48" i="332"/>
  <c r="H34" i="332" s="1"/>
  <c r="B37" i="332"/>
  <c r="H33" i="332"/>
  <c r="B28" i="332"/>
  <c r="B26" i="332"/>
  <c r="I25" i="332"/>
  <c r="B25" i="332"/>
  <c r="I19" i="332"/>
  <c r="I15" i="332"/>
  <c r="I11" i="332"/>
  <c r="I10" i="332"/>
  <c r="H35" i="332" l="1"/>
  <c r="B28" i="331"/>
  <c r="B48" i="331" l="1"/>
  <c r="H34" i="331" s="1"/>
  <c r="B37" i="331"/>
  <c r="H33" i="331"/>
  <c r="B26" i="331"/>
  <c r="I25" i="331"/>
  <c r="B25" i="331"/>
  <c r="I19" i="331"/>
  <c r="I15" i="331"/>
  <c r="I11" i="331"/>
  <c r="I10" i="331"/>
  <c r="H35" i="331" l="1"/>
  <c r="B48" i="330"/>
  <c r="H34" i="330" s="1"/>
  <c r="B37" i="330"/>
  <c r="H33" i="330"/>
  <c r="B26" i="330"/>
  <c r="I25" i="330"/>
  <c r="B25" i="330"/>
  <c r="I19" i="330"/>
  <c r="I15" i="330"/>
  <c r="I11" i="330"/>
  <c r="I10" i="330"/>
  <c r="H35" i="330" l="1"/>
  <c r="B48" i="329"/>
  <c r="H34" i="329" s="1"/>
  <c r="B37" i="329"/>
  <c r="H33" i="329"/>
  <c r="B26" i="329"/>
  <c r="I25" i="329"/>
  <c r="B25" i="329"/>
  <c r="I19" i="329"/>
  <c r="I15" i="329"/>
  <c r="I11" i="329"/>
  <c r="I10" i="329"/>
  <c r="H35" i="329" l="1"/>
  <c r="B48" i="328"/>
  <c r="H34" i="328" s="1"/>
  <c r="B37" i="328"/>
  <c r="H33" i="328"/>
  <c r="B26" i="328"/>
  <c r="I25" i="328"/>
  <c r="B25" i="328"/>
  <c r="I19" i="328"/>
  <c r="I15" i="328"/>
  <c r="I11" i="328"/>
  <c r="I10" i="328"/>
  <c r="B48" i="327"/>
  <c r="H34" i="327" s="1"/>
  <c r="B37" i="327"/>
  <c r="H33" i="327"/>
  <c r="B26" i="327"/>
  <c r="I25" i="327"/>
  <c r="B25" i="327"/>
  <c r="I19" i="327"/>
  <c r="I15" i="327"/>
  <c r="I11" i="327"/>
  <c r="I10" i="327"/>
  <c r="H35" i="328" l="1"/>
  <c r="H35" i="327"/>
  <c r="B48" i="326"/>
  <c r="H34" i="326" s="1"/>
  <c r="B37" i="326"/>
  <c r="H33" i="326"/>
  <c r="B26" i="326"/>
  <c r="I25" i="326"/>
  <c r="B25" i="326"/>
  <c r="I19" i="326"/>
  <c r="I15" i="326"/>
  <c r="I11" i="326"/>
  <c r="I10" i="326"/>
  <c r="H35" i="326" l="1"/>
  <c r="B48" i="325"/>
  <c r="H34" i="325" s="1"/>
  <c r="B37" i="325"/>
  <c r="H33" i="325"/>
  <c r="B26" i="325"/>
  <c r="I25" i="325"/>
  <c r="B25" i="325"/>
  <c r="I19" i="325"/>
  <c r="I15" i="325"/>
  <c r="I11" i="325"/>
  <c r="I10" i="325"/>
  <c r="B48" i="324"/>
  <c r="H34" i="324" s="1"/>
  <c r="B37" i="324"/>
  <c r="H33" i="324"/>
  <c r="B26" i="324"/>
  <c r="I25" i="324"/>
  <c r="B25" i="324"/>
  <c r="I19" i="324"/>
  <c r="I15" i="324"/>
  <c r="I11" i="324"/>
  <c r="I10" i="324"/>
  <c r="B48" i="323"/>
  <c r="H34" i="323" s="1"/>
  <c r="B37" i="323"/>
  <c r="H33" i="323"/>
  <c r="B26" i="323"/>
  <c r="I25" i="323"/>
  <c r="B25" i="323"/>
  <c r="I19" i="323"/>
  <c r="I15" i="323"/>
  <c r="I11" i="323"/>
  <c r="I10" i="323"/>
  <c r="B48" i="322"/>
  <c r="H34" i="322" s="1"/>
  <c r="B37" i="322"/>
  <c r="H33" i="322"/>
  <c r="B26" i="322"/>
  <c r="I25" i="322"/>
  <c r="B25" i="322"/>
  <c r="I19" i="322"/>
  <c r="I15" i="322"/>
  <c r="I11" i="322"/>
  <c r="I10" i="322"/>
  <c r="B48" i="321"/>
  <c r="H34" i="321" s="1"/>
  <c r="B37" i="321"/>
  <c r="H33" i="321"/>
  <c r="B26" i="321"/>
  <c r="I25" i="321"/>
  <c r="B25" i="321"/>
  <c r="I19" i="321"/>
  <c r="I15" i="321"/>
  <c r="I11" i="321"/>
  <c r="I10" i="321"/>
  <c r="H35" i="324" l="1"/>
  <c r="H35" i="325"/>
  <c r="H35" i="321"/>
  <c r="H35" i="323"/>
  <c r="H35" i="322"/>
  <c r="B48" i="320"/>
  <c r="H34" i="320" s="1"/>
  <c r="B37" i="320"/>
  <c r="H33" i="320"/>
  <c r="B26" i="320"/>
  <c r="I25" i="320"/>
  <c r="B25" i="320"/>
  <c r="I19" i="320"/>
  <c r="I15" i="320"/>
  <c r="I11" i="320"/>
  <c r="I10" i="320"/>
  <c r="H35" i="320" l="1"/>
  <c r="B37" i="319"/>
  <c r="B48" i="319"/>
  <c r="H34" i="319" s="1"/>
  <c r="H33" i="319"/>
  <c r="B26" i="319"/>
  <c r="I25" i="319"/>
  <c r="B25" i="319"/>
  <c r="I19" i="319"/>
  <c r="I15" i="319"/>
  <c r="I11" i="319"/>
  <c r="I10" i="319"/>
  <c r="H35" i="319" l="1"/>
  <c r="I61" i="318"/>
  <c r="H61" i="318"/>
  <c r="B48" i="318" l="1"/>
  <c r="H34" i="318" s="1"/>
  <c r="B37" i="318"/>
  <c r="H33" i="318"/>
  <c r="B26" i="318"/>
  <c r="I25" i="318"/>
  <c r="B25" i="318"/>
  <c r="I19" i="318"/>
  <c r="I15" i="318"/>
  <c r="I11" i="318"/>
  <c r="I10" i="318"/>
  <c r="H35" i="318" l="1"/>
  <c r="B48" i="317"/>
  <c r="H34" i="317" s="1"/>
  <c r="B37" i="317"/>
  <c r="H33" i="317"/>
  <c r="B26" i="317"/>
  <c r="I25" i="317"/>
  <c r="B25" i="317"/>
  <c r="I19" i="317"/>
  <c r="I15" i="317"/>
  <c r="I11" i="317"/>
  <c r="I10" i="317"/>
  <c r="H35" i="317" l="1"/>
  <c r="B48" i="316"/>
  <c r="H34" i="316" s="1"/>
  <c r="B37" i="316"/>
  <c r="H33" i="316"/>
  <c r="B26" i="316"/>
  <c r="I25" i="316"/>
  <c r="B25" i="316"/>
  <c r="I19" i="316"/>
  <c r="I15" i="316"/>
  <c r="I11" i="316"/>
  <c r="I10" i="316"/>
  <c r="H35" i="316" l="1"/>
  <c r="B48" i="315"/>
  <c r="H34" i="315" s="1"/>
  <c r="B37" i="315"/>
  <c r="H33" i="315"/>
  <c r="B26" i="315"/>
  <c r="I25" i="315"/>
  <c r="B25" i="315"/>
  <c r="I19" i="315"/>
  <c r="I15" i="315"/>
  <c r="I11" i="315"/>
  <c r="I10" i="315"/>
  <c r="B48" i="314"/>
  <c r="H34" i="314" s="1"/>
  <c r="B37" i="314"/>
  <c r="H33" i="314"/>
  <c r="B26" i="314"/>
  <c r="I25" i="314"/>
  <c r="B25" i="314"/>
  <c r="I19" i="314"/>
  <c r="I15" i="314"/>
  <c r="I11" i="314"/>
  <c r="I10" i="314"/>
  <c r="B48" i="313"/>
  <c r="H34" i="313" s="1"/>
  <c r="B37" i="313"/>
  <c r="H33" i="313"/>
  <c r="B26" i="313"/>
  <c r="I25" i="313"/>
  <c r="B25" i="313"/>
  <c r="I19" i="313"/>
  <c r="I15" i="313"/>
  <c r="I11" i="313"/>
  <c r="I10" i="313"/>
  <c r="B48" i="312"/>
  <c r="H34" i="312" s="1"/>
  <c r="B37" i="312"/>
  <c r="H33" i="312"/>
  <c r="B26" i="312"/>
  <c r="I25" i="312"/>
  <c r="B25" i="312"/>
  <c r="I19" i="312"/>
  <c r="I15" i="312"/>
  <c r="I11" i="312"/>
  <c r="I10" i="312"/>
  <c r="H35" i="315" l="1"/>
  <c r="H35" i="314"/>
  <c r="H35" i="313"/>
  <c r="H35" i="312"/>
  <c r="B48" i="311"/>
  <c r="H34" i="311" s="1"/>
  <c r="B37" i="311"/>
  <c r="H33" i="311"/>
  <c r="B26" i="311"/>
  <c r="I25" i="311"/>
  <c r="B25" i="311"/>
  <c r="I19" i="311"/>
  <c r="I15" i="311"/>
  <c r="I11" i="311"/>
  <c r="I10" i="311"/>
  <c r="H35" i="311" l="1"/>
  <c r="B48" i="310"/>
  <c r="H34" i="310" s="1"/>
  <c r="B37" i="310"/>
  <c r="H33" i="310"/>
  <c r="B26" i="310"/>
  <c r="I25" i="310"/>
  <c r="B25" i="310"/>
  <c r="I19" i="310"/>
  <c r="I15" i="310"/>
  <c r="I11" i="310"/>
  <c r="I10" i="310"/>
  <c r="H35" i="310" l="1"/>
  <c r="B48" i="309"/>
  <c r="H34" i="309" s="1"/>
  <c r="B37" i="309"/>
  <c r="H33" i="309"/>
  <c r="B26" i="309"/>
  <c r="I25" i="309"/>
  <c r="B25" i="309"/>
  <c r="I19" i="309"/>
  <c r="I15" i="309"/>
  <c r="I11" i="309"/>
  <c r="I10" i="309"/>
  <c r="H35" i="309" l="1"/>
  <c r="B48" i="308"/>
  <c r="H34" i="308" s="1"/>
  <c r="B37" i="308"/>
  <c r="H33" i="308"/>
  <c r="B26" i="308"/>
  <c r="I25" i="308"/>
  <c r="B25" i="308"/>
  <c r="I19" i="308"/>
  <c r="I15" i="308"/>
  <c r="I11" i="308"/>
  <c r="I10" i="308"/>
  <c r="H35" i="308" l="1"/>
  <c r="B48" i="307"/>
  <c r="H34" i="307" s="1"/>
  <c r="B37" i="307"/>
  <c r="H33" i="307"/>
  <c r="B26" i="307"/>
  <c r="I25" i="307"/>
  <c r="B25" i="307"/>
  <c r="I19" i="307"/>
  <c r="I15" i="307"/>
  <c r="I11" i="307"/>
  <c r="I10" i="307"/>
  <c r="H35" i="307" l="1"/>
  <c r="B48" i="306"/>
  <c r="H34" i="306" s="1"/>
  <c r="B37" i="306"/>
  <c r="H33" i="306"/>
  <c r="B26" i="306"/>
  <c r="I25" i="306"/>
  <c r="B25" i="306"/>
  <c r="I19" i="306"/>
  <c r="I15" i="306"/>
  <c r="I11" i="306"/>
  <c r="I10" i="306"/>
  <c r="H35" i="306" l="1"/>
  <c r="B48" i="305"/>
  <c r="H34" i="305" s="1"/>
  <c r="B37" i="305"/>
  <c r="H33" i="305"/>
  <c r="B26" i="305"/>
  <c r="I25" i="305"/>
  <c r="B25" i="305"/>
  <c r="I19" i="305"/>
  <c r="I15" i="305"/>
  <c r="I11" i="305"/>
  <c r="I10" i="305"/>
  <c r="H35" i="305" l="1"/>
  <c r="B48" i="304"/>
  <c r="H34" i="304" s="1"/>
  <c r="B37" i="304"/>
  <c r="H33" i="304"/>
  <c r="B26" i="304"/>
  <c r="I25" i="304"/>
  <c r="B25" i="304"/>
  <c r="I19" i="304"/>
  <c r="I15" i="304"/>
  <c r="I11" i="304"/>
  <c r="I10" i="304"/>
  <c r="H35" i="304" l="1"/>
  <c r="B48" i="303"/>
  <c r="H34" i="303" s="1"/>
  <c r="B37" i="303"/>
  <c r="H33" i="303"/>
  <c r="B26" i="303"/>
  <c r="I25" i="303"/>
  <c r="B25" i="303"/>
  <c r="I19" i="303"/>
  <c r="I15" i="303"/>
  <c r="I11" i="303"/>
  <c r="I10" i="303"/>
  <c r="H35" i="303" l="1"/>
  <c r="B48" i="302"/>
  <c r="H34" i="302" s="1"/>
  <c r="B37" i="302"/>
  <c r="H33" i="302"/>
  <c r="B26" i="302"/>
  <c r="I25" i="302"/>
  <c r="B25" i="302"/>
  <c r="I19" i="302"/>
  <c r="I15" i="302"/>
  <c r="I11" i="302"/>
  <c r="I10" i="302"/>
  <c r="H35" i="302" l="1"/>
  <c r="B48" i="301"/>
  <c r="H34" i="301" s="1"/>
  <c r="B37" i="301"/>
  <c r="H33" i="301"/>
  <c r="B26" i="301"/>
  <c r="I25" i="301"/>
  <c r="B25" i="301"/>
  <c r="I19" i="301"/>
  <c r="I15" i="301"/>
  <c r="I11" i="301"/>
  <c r="I10" i="301"/>
  <c r="B48" i="300"/>
  <c r="H34" i="300" s="1"/>
  <c r="B37" i="300"/>
  <c r="H33" i="300"/>
  <c r="B26" i="300"/>
  <c r="I25" i="300"/>
  <c r="B25" i="300"/>
  <c r="I19" i="300"/>
  <c r="I15" i="300"/>
  <c r="I11" i="300"/>
  <c r="I10" i="300"/>
  <c r="B48" i="299"/>
  <c r="H34" i="299" s="1"/>
  <c r="B37" i="299"/>
  <c r="H33" i="299"/>
  <c r="B26" i="299"/>
  <c r="I25" i="299"/>
  <c r="B25" i="299"/>
  <c r="I19" i="299"/>
  <c r="I15" i="299"/>
  <c r="I11" i="299"/>
  <c r="I10" i="299"/>
  <c r="B48" i="298"/>
  <c r="H34" i="298" s="1"/>
  <c r="B37" i="298"/>
  <c r="H33" i="298"/>
  <c r="B26" i="298"/>
  <c r="I25" i="298"/>
  <c r="B25" i="298"/>
  <c r="I19" i="298"/>
  <c r="I15" i="298"/>
  <c r="I11" i="298"/>
  <c r="I10" i="298"/>
  <c r="B48" i="297"/>
  <c r="H34" i="297" s="1"/>
  <c r="B37" i="297"/>
  <c r="H33" i="297"/>
  <c r="B26" i="297"/>
  <c r="I25" i="297"/>
  <c r="B25" i="297"/>
  <c r="I19" i="297"/>
  <c r="I15" i="297"/>
  <c r="I11" i="297"/>
  <c r="I10" i="297"/>
  <c r="B48" i="296"/>
  <c r="H34" i="296" s="1"/>
  <c r="B37" i="296"/>
  <c r="H33" i="296"/>
  <c r="B26" i="296"/>
  <c r="I25" i="296"/>
  <c r="B25" i="296"/>
  <c r="I19" i="296"/>
  <c r="I15" i="296"/>
  <c r="I11" i="296"/>
  <c r="I10" i="296"/>
  <c r="H35" i="299" l="1"/>
  <c r="H35" i="300"/>
  <c r="H35" i="301"/>
  <c r="H35" i="297"/>
  <c r="H35" i="298"/>
  <c r="H35" i="296"/>
  <c r="B48" i="295"/>
  <c r="H34" i="295" s="1"/>
  <c r="B37" i="295"/>
  <c r="H33" i="295"/>
  <c r="B26" i="295"/>
  <c r="I25" i="295"/>
  <c r="B25" i="295"/>
  <c r="I19" i="295"/>
  <c r="I15" i="295"/>
  <c r="I11" i="295"/>
  <c r="I10" i="295"/>
  <c r="H35" i="295" l="1"/>
  <c r="B48" i="294"/>
  <c r="H34" i="294" s="1"/>
  <c r="B37" i="294"/>
  <c r="H33" i="294"/>
  <c r="B26" i="294"/>
  <c r="I25" i="294"/>
  <c r="B25" i="294"/>
  <c r="I19" i="294"/>
  <c r="I15" i="294"/>
  <c r="I11" i="294"/>
  <c r="I10" i="294"/>
  <c r="H35" i="294" l="1"/>
  <c r="I58" i="293"/>
  <c r="H58" i="293"/>
  <c r="B48" i="293" l="1"/>
  <c r="H34" i="293" s="1"/>
  <c r="B37" i="293"/>
  <c r="H33" i="293"/>
  <c r="B26" i="293"/>
  <c r="I25" i="293"/>
  <c r="B25" i="293"/>
  <c r="I19" i="293"/>
  <c r="I15" i="293"/>
  <c r="I11" i="293"/>
  <c r="I10" i="293"/>
  <c r="H35" i="293" l="1"/>
  <c r="B48" i="292"/>
  <c r="H34" i="292" s="1"/>
  <c r="B37" i="292"/>
  <c r="H33" i="292"/>
  <c r="B26" i="292"/>
  <c r="I25" i="292"/>
  <c r="B25" i="292"/>
  <c r="I19" i="292"/>
  <c r="I15" i="292"/>
  <c r="I11" i="292"/>
  <c r="I10" i="292"/>
  <c r="H35" i="292" l="1"/>
  <c r="B48" i="291"/>
  <c r="H34" i="291" s="1"/>
  <c r="B37" i="291"/>
  <c r="H33" i="291"/>
  <c r="B26" i="291"/>
  <c r="I25" i="291"/>
  <c r="B25" i="291"/>
  <c r="I19" i="291"/>
  <c r="I15" i="291"/>
  <c r="I11" i="291"/>
  <c r="I10" i="291"/>
  <c r="H35" i="291" l="1"/>
  <c r="B48" i="290"/>
  <c r="H34" i="290" s="1"/>
  <c r="B37" i="290"/>
  <c r="H33" i="290"/>
  <c r="B26" i="290"/>
  <c r="I25" i="290"/>
  <c r="B25" i="290"/>
  <c r="I19" i="290"/>
  <c r="I15" i="290"/>
  <c r="I11" i="290"/>
  <c r="I10" i="290"/>
  <c r="H35" i="290" l="1"/>
  <c r="B48" i="289"/>
  <c r="H34" i="289" s="1"/>
  <c r="B37" i="289"/>
  <c r="H33" i="289"/>
  <c r="B26" i="289"/>
  <c r="I25" i="289"/>
  <c r="B25" i="289"/>
  <c r="I19" i="289"/>
  <c r="I15" i="289"/>
  <c r="I11" i="289"/>
  <c r="I10" i="289"/>
  <c r="H35" i="289" l="1"/>
  <c r="B48" i="288"/>
  <c r="H34" i="288" s="1"/>
  <c r="B37" i="288"/>
  <c r="H33" i="288"/>
  <c r="B26" i="288"/>
  <c r="I25" i="288"/>
  <c r="B25" i="288"/>
  <c r="I19" i="288"/>
  <c r="I15" i="288"/>
  <c r="I11" i="288"/>
  <c r="I10" i="288"/>
  <c r="H35" i="288" l="1"/>
  <c r="I10" i="287"/>
  <c r="I11" i="287"/>
  <c r="B48" i="287" l="1"/>
  <c r="H34" i="287" s="1"/>
  <c r="B37" i="287"/>
  <c r="H33" i="287"/>
  <c r="B26" i="287"/>
  <c r="I25" i="287"/>
  <c r="B25" i="287"/>
  <c r="I19" i="287"/>
  <c r="I15" i="287"/>
  <c r="H35" i="287" l="1"/>
  <c r="I19" i="286"/>
  <c r="B48" i="286"/>
  <c r="H34" i="286" s="1"/>
  <c r="B37" i="286"/>
  <c r="H33" i="286"/>
  <c r="B26" i="286"/>
  <c r="I25" i="286"/>
  <c r="B25" i="286"/>
  <c r="I15" i="286"/>
  <c r="I11" i="286"/>
  <c r="I10" i="286"/>
  <c r="H35" i="286" l="1"/>
  <c r="B48" i="285"/>
  <c r="H34" i="285" s="1"/>
  <c r="B37" i="285"/>
  <c r="H33" i="285"/>
  <c r="B26" i="285"/>
  <c r="I25" i="285"/>
  <c r="B25" i="285"/>
  <c r="I19" i="285"/>
  <c r="I15" i="285"/>
  <c r="I11" i="285"/>
  <c r="I10" i="285"/>
  <c r="H35" i="285" l="1"/>
  <c r="B48" i="284"/>
  <c r="H34" i="284" s="1"/>
  <c r="B37" i="284"/>
  <c r="H33" i="284"/>
  <c r="B26" i="284"/>
  <c r="I25" i="284"/>
  <c r="B25" i="284"/>
  <c r="I19" i="284"/>
  <c r="I15" i="284"/>
  <c r="I11" i="284"/>
  <c r="I10" i="284"/>
  <c r="H35" i="284" l="1"/>
  <c r="B48" i="283"/>
  <c r="H34" i="283" s="1"/>
  <c r="B37" i="283"/>
  <c r="H33" i="283"/>
  <c r="B26" i="283"/>
  <c r="I25" i="283"/>
  <c r="B25" i="283"/>
  <c r="I19" i="283"/>
  <c r="I15" i="283"/>
  <c r="I11" i="283"/>
  <c r="I10" i="283"/>
  <c r="H35" i="283" l="1"/>
  <c r="B48" i="282"/>
  <c r="H34" i="282" s="1"/>
  <c r="B37" i="282"/>
  <c r="H33" i="282"/>
  <c r="B26" i="282"/>
  <c r="I25" i="282"/>
  <c r="B25" i="282"/>
  <c r="I19" i="282"/>
  <c r="I15" i="282"/>
  <c r="I11" i="282"/>
  <c r="I10" i="282"/>
  <c r="H35" i="282" l="1"/>
  <c r="B48" i="281"/>
  <c r="H34" i="281" s="1"/>
  <c r="B37" i="281"/>
  <c r="H33" i="281"/>
  <c r="B26" i="281"/>
  <c r="I25" i="281"/>
  <c r="B25" i="281"/>
  <c r="I19" i="281"/>
  <c r="I15" i="281"/>
  <c r="I11" i="281"/>
  <c r="I10" i="281"/>
  <c r="H35" i="281" l="1"/>
  <c r="B48" i="280"/>
  <c r="H34" i="280" s="1"/>
  <c r="B37" i="280"/>
  <c r="H33" i="280"/>
  <c r="B26" i="280"/>
  <c r="I25" i="280"/>
  <c r="B25" i="280"/>
  <c r="I19" i="280"/>
  <c r="I15" i="280"/>
  <c r="I11" i="280"/>
  <c r="I10" i="280"/>
  <c r="H35" i="280" l="1"/>
  <c r="B37" i="279"/>
  <c r="B48" i="279" l="1"/>
  <c r="H34" i="279" s="1"/>
  <c r="H33" i="279"/>
  <c r="B26" i="279"/>
  <c r="I25" i="279"/>
  <c r="B25" i="279"/>
  <c r="I19" i="279"/>
  <c r="I15" i="279"/>
  <c r="I11" i="279"/>
  <c r="I10" i="279"/>
  <c r="H35" i="279" l="1"/>
  <c r="B25" i="277"/>
  <c r="B25" i="278"/>
  <c r="B48" i="278"/>
  <c r="H34" i="278" s="1"/>
  <c r="B37" i="278"/>
  <c r="H33" i="278"/>
  <c r="B26" i="278"/>
  <c r="I25" i="278"/>
  <c r="I19" i="278"/>
  <c r="I15" i="278"/>
  <c r="I11" i="278"/>
  <c r="I10" i="278"/>
  <c r="H35" i="278" l="1"/>
  <c r="B48" i="277"/>
  <c r="H34" i="277" s="1"/>
  <c r="B37" i="277"/>
  <c r="H33" i="277"/>
  <c r="B26" i="277"/>
  <c r="I25" i="277"/>
  <c r="I19" i="277"/>
  <c r="I15" i="277"/>
  <c r="I11" i="277"/>
  <c r="I10" i="277"/>
  <c r="H35" i="277" l="1"/>
  <c r="B48" i="276"/>
  <c r="H34" i="276" s="1"/>
  <c r="B37" i="276"/>
  <c r="H33" i="276"/>
  <c r="B26" i="276"/>
  <c r="I25" i="276"/>
  <c r="B25" i="276"/>
  <c r="I19" i="276"/>
  <c r="I15" i="276"/>
  <c r="I11" i="276"/>
  <c r="I10" i="276"/>
  <c r="H35" i="276" l="1"/>
  <c r="B48" i="275"/>
  <c r="H34" i="275" s="1"/>
  <c r="B37" i="275"/>
  <c r="H33" i="275"/>
  <c r="B26" i="275"/>
  <c r="I25" i="275"/>
  <c r="B25" i="275"/>
  <c r="I19" i="275"/>
  <c r="I15" i="275"/>
  <c r="I11" i="275"/>
  <c r="I10" i="275"/>
  <c r="H35" i="275" l="1"/>
  <c r="B48" i="274"/>
  <c r="H34" i="274" s="1"/>
  <c r="B37" i="274"/>
  <c r="H33" i="274"/>
  <c r="B26" i="274"/>
  <c r="I25" i="274"/>
  <c r="B25" i="274"/>
  <c r="I19" i="274"/>
  <c r="I15" i="274"/>
  <c r="I11" i="274"/>
  <c r="I10" i="274"/>
  <c r="H35" i="274" l="1"/>
  <c r="I62" i="273"/>
  <c r="H62" i="273"/>
  <c r="B48" i="273" l="1"/>
  <c r="H34" i="273" s="1"/>
  <c r="B37" i="273"/>
  <c r="H33" i="273"/>
  <c r="B26" i="273"/>
  <c r="I25" i="273"/>
  <c r="B25" i="273"/>
  <c r="I19" i="273"/>
  <c r="I15" i="273"/>
  <c r="I11" i="273"/>
  <c r="I10" i="273"/>
  <c r="H35" i="273" l="1"/>
  <c r="B48" i="272"/>
  <c r="H34" i="272" s="1"/>
  <c r="B37" i="272"/>
  <c r="H33" i="272"/>
  <c r="B26" i="272"/>
  <c r="I25" i="272"/>
  <c r="B25" i="272"/>
  <c r="I19" i="272"/>
  <c r="I15" i="272"/>
  <c r="I11" i="272"/>
  <c r="I10" i="272"/>
  <c r="H35" i="272" l="1"/>
  <c r="B48" i="271"/>
  <c r="H34" i="271" s="1"/>
  <c r="B37" i="271"/>
  <c r="H33" i="271"/>
  <c r="B26" i="271"/>
  <c r="I25" i="271"/>
  <c r="B25" i="271"/>
  <c r="I19" i="271"/>
  <c r="I15" i="271"/>
  <c r="I11" i="271"/>
  <c r="I10" i="271"/>
  <c r="H35" i="271" l="1"/>
  <c r="B48" i="270"/>
  <c r="H34" i="270" s="1"/>
  <c r="B37" i="270"/>
  <c r="H33" i="270"/>
  <c r="B26" i="270"/>
  <c r="I25" i="270"/>
  <c r="B25" i="270"/>
  <c r="I19" i="270"/>
  <c r="I15" i="270"/>
  <c r="I11" i="270"/>
  <c r="I10" i="270"/>
  <c r="H35" i="270" l="1"/>
  <c r="B48" i="269"/>
  <c r="H34" i="269" s="1"/>
  <c r="B37" i="269"/>
  <c r="H33" i="269"/>
  <c r="B26" i="269"/>
  <c r="I25" i="269"/>
  <c r="B25" i="269"/>
  <c r="I19" i="269"/>
  <c r="I15" i="269"/>
  <c r="I11" i="269"/>
  <c r="I10" i="269"/>
  <c r="H35" i="269" l="1"/>
  <c r="I19" i="268"/>
  <c r="B48" i="268" l="1"/>
  <c r="H34" i="268" s="1"/>
  <c r="B37" i="268"/>
  <c r="H33" i="268"/>
  <c r="B26" i="268"/>
  <c r="I25" i="268"/>
  <c r="B25" i="268"/>
  <c r="I15" i="268"/>
  <c r="I11" i="268"/>
  <c r="I10" i="268"/>
  <c r="H35" i="268" l="1"/>
  <c r="B48" i="267"/>
  <c r="H34" i="267" s="1"/>
  <c r="B37" i="267"/>
  <c r="H33" i="267"/>
  <c r="B26" i="267"/>
  <c r="I25" i="267"/>
  <c r="B25" i="267"/>
  <c r="I19" i="267"/>
  <c r="I15" i="267"/>
  <c r="I11" i="267"/>
  <c r="I10" i="267"/>
  <c r="H35" i="267" l="1"/>
  <c r="B48" i="266"/>
  <c r="H34" i="266" s="1"/>
  <c r="B37" i="266"/>
  <c r="H33" i="266"/>
  <c r="B26" i="266"/>
  <c r="I25" i="266"/>
  <c r="B25" i="266"/>
  <c r="I19" i="266"/>
  <c r="I15" i="266"/>
  <c r="I11" i="266"/>
  <c r="I10" i="266"/>
  <c r="H35" i="266" l="1"/>
  <c r="B48" i="265"/>
  <c r="H34" i="265" s="1"/>
  <c r="B37" i="265"/>
  <c r="H33" i="265"/>
  <c r="B26" i="265"/>
  <c r="I25" i="265"/>
  <c r="B25" i="265"/>
  <c r="I19" i="265"/>
  <c r="I15" i="265"/>
  <c r="I11" i="265"/>
  <c r="I10" i="265"/>
  <c r="H35" i="265" l="1"/>
  <c r="B48" i="264"/>
  <c r="H34" i="264" s="1"/>
  <c r="B37" i="264"/>
  <c r="H33" i="264"/>
  <c r="B26" i="264"/>
  <c r="I25" i="264"/>
  <c r="B25" i="264"/>
  <c r="I19" i="264"/>
  <c r="I15" i="264"/>
  <c r="I11" i="264"/>
  <c r="I10" i="264"/>
  <c r="H35" i="264" l="1"/>
  <c r="B48" i="263"/>
  <c r="H34" i="263" s="1"/>
  <c r="B37" i="263"/>
  <c r="H33" i="263"/>
  <c r="B26" i="263"/>
  <c r="I25" i="263"/>
  <c r="B25" i="263"/>
  <c r="I19" i="263"/>
  <c r="I15" i="263"/>
  <c r="I11" i="263"/>
  <c r="I10" i="263"/>
  <c r="H35" i="263" l="1"/>
  <c r="B48" i="262"/>
  <c r="H34" i="262" s="1"/>
  <c r="B37" i="262"/>
  <c r="H33" i="262"/>
  <c r="B26" i="262"/>
  <c r="I25" i="262"/>
  <c r="B25" i="262"/>
  <c r="I19" i="262"/>
  <c r="I15" i="262"/>
  <c r="I11" i="262"/>
  <c r="I10" i="262"/>
  <c r="H35" i="262" l="1"/>
  <c r="A18" i="255" l="1"/>
  <c r="B48" i="261" l="1"/>
  <c r="H34" i="261" s="1"/>
  <c r="B37" i="261"/>
  <c r="H33" i="261"/>
  <c r="B26" i="261"/>
  <c r="I25" i="261"/>
  <c r="B25" i="261"/>
  <c r="I19" i="261"/>
  <c r="I15" i="261"/>
  <c r="I11" i="261"/>
  <c r="I10" i="261"/>
  <c r="H35" i="261" l="1"/>
  <c r="B48" i="260"/>
  <c r="H34" i="260" s="1"/>
  <c r="B37" i="260"/>
  <c r="H33" i="260"/>
  <c r="B26" i="260"/>
  <c r="I25" i="260"/>
  <c r="B25" i="260"/>
  <c r="I19" i="260"/>
  <c r="I15" i="260"/>
  <c r="I11" i="260"/>
  <c r="I10" i="260"/>
  <c r="H35" i="260" l="1"/>
  <c r="B48" i="259"/>
  <c r="H34" i="259" s="1"/>
  <c r="B37" i="259"/>
  <c r="H33" i="259"/>
  <c r="B26" i="259"/>
  <c r="I25" i="259"/>
  <c r="B25" i="259"/>
  <c r="I19" i="259"/>
  <c r="I15" i="259"/>
  <c r="I11" i="259"/>
  <c r="I10" i="259"/>
  <c r="H35" i="259" l="1"/>
  <c r="B48" i="258"/>
  <c r="H34" i="258" s="1"/>
  <c r="B37" i="258"/>
  <c r="H33" i="258"/>
  <c r="B26" i="258"/>
  <c r="I25" i="258"/>
  <c r="B25" i="258"/>
  <c r="I19" i="258"/>
  <c r="I15" i="258"/>
  <c r="I11" i="258"/>
  <c r="I10" i="258"/>
  <c r="H35" i="258" l="1"/>
  <c r="B48" i="257"/>
  <c r="H34" i="257" s="1"/>
  <c r="B37" i="257"/>
  <c r="H33" i="257"/>
  <c r="B26" i="257"/>
  <c r="I25" i="257"/>
  <c r="B25" i="257"/>
  <c r="I19" i="257"/>
  <c r="I15" i="257"/>
  <c r="I11" i="257"/>
  <c r="I10" i="257"/>
  <c r="H35" i="257" l="1"/>
  <c r="B48" i="256"/>
  <c r="H34" i="256" s="1"/>
  <c r="B37" i="256"/>
  <c r="H33" i="256"/>
  <c r="B26" i="256"/>
  <c r="I25" i="256"/>
  <c r="B25" i="256"/>
  <c r="I19" i="256"/>
  <c r="I15" i="256"/>
  <c r="I11" i="256"/>
  <c r="I10" i="256"/>
  <c r="H35" i="256" l="1"/>
  <c r="B48" i="255"/>
  <c r="H34" i="255" s="1"/>
  <c r="B37" i="255"/>
  <c r="H33" i="255"/>
  <c r="B26" i="255"/>
  <c r="I25" i="255"/>
  <c r="B25" i="255"/>
  <c r="I19" i="255"/>
  <c r="I15" i="255"/>
  <c r="I11" i="255"/>
  <c r="I10" i="255"/>
  <c r="H35" i="255" l="1"/>
  <c r="B48" i="254"/>
  <c r="H34" i="254" s="1"/>
  <c r="B37" i="254"/>
  <c r="H33" i="254"/>
  <c r="B26" i="254"/>
  <c r="I25" i="254"/>
  <c r="B25" i="254"/>
  <c r="I19" i="254"/>
  <c r="I15" i="254"/>
  <c r="I11" i="254"/>
  <c r="I10" i="254"/>
  <c r="H35" i="254" l="1"/>
  <c r="B48" i="253"/>
  <c r="H34" i="253" s="1"/>
  <c r="B37" i="253"/>
  <c r="H33" i="253"/>
  <c r="B26" i="253"/>
  <c r="I25" i="253"/>
  <c r="B25" i="253"/>
  <c r="I19" i="253"/>
  <c r="I15" i="253"/>
  <c r="I11" i="253"/>
  <c r="I10" i="253"/>
  <c r="H35" i="253" l="1"/>
  <c r="B48" i="252"/>
  <c r="H34" i="252" s="1"/>
  <c r="B37" i="252"/>
  <c r="H33" i="252"/>
  <c r="B26" i="252"/>
  <c r="I25" i="252"/>
  <c r="B25" i="252"/>
  <c r="I19" i="252"/>
  <c r="I15" i="252"/>
  <c r="I11" i="252"/>
  <c r="I10" i="252"/>
  <c r="H35" i="252" l="1"/>
  <c r="B48" i="251"/>
  <c r="H34" i="251" s="1"/>
  <c r="B37" i="251"/>
  <c r="H33" i="251"/>
  <c r="B26" i="251"/>
  <c r="I25" i="251"/>
  <c r="B25" i="251"/>
  <c r="I19" i="251"/>
  <c r="I15" i="251"/>
  <c r="I11" i="251"/>
  <c r="I10" i="251"/>
  <c r="H35" i="251" l="1"/>
  <c r="B48" i="250"/>
  <c r="H34" i="250" s="1"/>
  <c r="B37" i="250"/>
  <c r="H33" i="250"/>
  <c r="B26" i="250"/>
  <c r="I25" i="250"/>
  <c r="B25" i="250"/>
  <c r="I19" i="250"/>
  <c r="I15" i="250"/>
  <c r="I11" i="250"/>
  <c r="I10" i="250"/>
  <c r="H35" i="250" l="1"/>
  <c r="I19" i="249"/>
  <c r="B48" i="249" l="1"/>
  <c r="H34" i="249" s="1"/>
  <c r="B37" i="249"/>
  <c r="H33" i="249"/>
  <c r="B26" i="249"/>
  <c r="I25" i="249"/>
  <c r="B25" i="249"/>
  <c r="I15" i="249"/>
  <c r="I11" i="249"/>
  <c r="I10" i="249"/>
  <c r="H35" i="249" l="1"/>
  <c r="B48" i="248"/>
  <c r="H34" i="248" s="1"/>
  <c r="B37" i="248"/>
  <c r="H33" i="248"/>
  <c r="B26" i="248"/>
  <c r="I25" i="248"/>
  <c r="B25" i="248"/>
  <c r="I19" i="248"/>
  <c r="I15" i="248"/>
  <c r="I11" i="248"/>
  <c r="I10" i="248"/>
  <c r="H35" i="248" l="1"/>
  <c r="B48" i="247"/>
  <c r="H34" i="247" s="1"/>
  <c r="B37" i="247"/>
  <c r="H33" i="247"/>
  <c r="B26" i="247"/>
  <c r="I25" i="247"/>
  <c r="B25" i="247"/>
  <c r="I19" i="247"/>
  <c r="I15" i="247"/>
  <c r="I11" i="247"/>
  <c r="I10" i="247"/>
  <c r="H35" i="247" l="1"/>
  <c r="B48" i="246"/>
  <c r="H34" i="246" s="1"/>
  <c r="B37" i="246"/>
  <c r="H33" i="246"/>
  <c r="B26" i="246"/>
  <c r="I25" i="246"/>
  <c r="B25" i="246"/>
  <c r="I19" i="246"/>
  <c r="I15" i="246"/>
  <c r="I11" i="246"/>
  <c r="I10" i="246"/>
  <c r="H35" i="246" l="1"/>
  <c r="B48" i="245"/>
  <c r="H34" i="245" s="1"/>
  <c r="B37" i="245"/>
  <c r="H33" i="245"/>
  <c r="B26" i="245"/>
  <c r="I25" i="245"/>
  <c r="B25" i="245"/>
  <c r="I19" i="245"/>
  <c r="I15" i="245"/>
  <c r="I11" i="245"/>
  <c r="I10" i="245"/>
  <c r="H35" i="245" l="1"/>
  <c r="B48" i="244"/>
  <c r="H34" i="244" s="1"/>
  <c r="B37" i="244"/>
  <c r="H33" i="244"/>
  <c r="B26" i="244"/>
  <c r="I25" i="244"/>
  <c r="B25" i="244"/>
  <c r="I19" i="244"/>
  <c r="I15" i="244"/>
  <c r="I11" i="244"/>
  <c r="I10" i="244"/>
  <c r="H35" i="244" l="1"/>
  <c r="I19" i="243"/>
  <c r="B48" i="243"/>
  <c r="H34" i="243" s="1"/>
  <c r="B37" i="243"/>
  <c r="H33" i="243"/>
  <c r="B26" i="243"/>
  <c r="I25" i="243"/>
  <c r="B25" i="243"/>
  <c r="I15" i="243"/>
  <c r="I11" i="243"/>
  <c r="I10" i="243"/>
  <c r="H35" i="243" l="1"/>
  <c r="B48" i="242"/>
  <c r="H34" i="242" s="1"/>
  <c r="B37" i="242"/>
  <c r="H33" i="242"/>
  <c r="B26" i="242"/>
  <c r="I25" i="242"/>
  <c r="B25" i="242"/>
  <c r="I19" i="242"/>
  <c r="I15" i="242"/>
  <c r="I11" i="242"/>
  <c r="I10" i="242"/>
  <c r="H35" i="242" l="1"/>
  <c r="B48" i="241"/>
  <c r="H34" i="241" s="1"/>
  <c r="B37" i="241"/>
  <c r="H33" i="241"/>
  <c r="B26" i="241"/>
  <c r="I25" i="241"/>
  <c r="B25" i="241"/>
  <c r="I19" i="241"/>
  <c r="I15" i="241"/>
  <c r="I11" i="241"/>
  <c r="I10" i="241"/>
  <c r="H35" i="241" l="1"/>
  <c r="B48" i="240"/>
  <c r="H34" i="240" s="1"/>
  <c r="B37" i="240"/>
  <c r="H33" i="240"/>
  <c r="B26" i="240"/>
  <c r="I25" i="240"/>
  <c r="B25" i="240"/>
  <c r="I19" i="240"/>
  <c r="I15" i="240"/>
  <c r="I11" i="240"/>
  <c r="I10" i="240"/>
  <c r="H35" i="240" l="1"/>
  <c r="B48" i="239"/>
  <c r="H34" i="239" s="1"/>
  <c r="B37" i="239"/>
  <c r="H33" i="239"/>
  <c r="B26" i="239"/>
  <c r="I25" i="239"/>
  <c r="B25" i="239"/>
  <c r="I19" i="239"/>
  <c r="I15" i="239"/>
  <c r="I11" i="239"/>
  <c r="I10" i="239"/>
  <c r="H35" i="239" l="1"/>
  <c r="B48" i="238"/>
  <c r="H34" i="238" s="1"/>
  <c r="B37" i="238"/>
  <c r="H33" i="238"/>
  <c r="B26" i="238"/>
  <c r="I25" i="238"/>
  <c r="B25" i="238"/>
  <c r="I19" i="238"/>
  <c r="I15" i="238"/>
  <c r="I11" i="238"/>
  <c r="I10" i="238"/>
  <c r="H35" i="238" l="1"/>
  <c r="B48" i="237"/>
  <c r="H34" i="237" s="1"/>
  <c r="B37" i="237"/>
  <c r="H33" i="237"/>
  <c r="B26" i="237"/>
  <c r="I25" i="237"/>
  <c r="B25" i="237"/>
  <c r="I19" i="237"/>
  <c r="I15" i="237"/>
  <c r="I11" i="237"/>
  <c r="I10" i="237"/>
  <c r="H35" i="237" l="1"/>
  <c r="B48" i="236"/>
  <c r="H34" i="236" s="1"/>
  <c r="B37" i="236"/>
  <c r="H33" i="236"/>
  <c r="B26" i="236"/>
  <c r="I25" i="236"/>
  <c r="B25" i="236"/>
  <c r="I19" i="236"/>
  <c r="I15" i="236"/>
  <c r="I11" i="236"/>
  <c r="I10" i="236"/>
  <c r="H35" i="236" l="1"/>
  <c r="B48" i="235"/>
  <c r="H34" i="235" s="1"/>
  <c r="B37" i="235"/>
  <c r="H33" i="235"/>
  <c r="B26" i="235"/>
  <c r="I25" i="235"/>
  <c r="B25" i="235"/>
  <c r="I19" i="235"/>
  <c r="I15" i="235"/>
  <c r="I11" i="235"/>
  <c r="I10" i="235"/>
  <c r="H35" i="235" l="1"/>
  <c r="H33" i="234"/>
  <c r="B48" i="234" l="1"/>
  <c r="H34" i="234" s="1"/>
  <c r="H35" i="234" s="1"/>
  <c r="B37" i="234" l="1"/>
  <c r="B26" i="234"/>
  <c r="I25" i="234"/>
  <c r="B25" i="234"/>
  <c r="I19" i="234"/>
  <c r="I15" i="234"/>
  <c r="I11" i="234"/>
  <c r="I10" i="234"/>
  <c r="B48" i="233" l="1"/>
  <c r="B37" i="233"/>
  <c r="B26" i="233"/>
  <c r="I25" i="233"/>
  <c r="B25" i="233"/>
  <c r="I19" i="233"/>
  <c r="I15" i="233"/>
  <c r="I11" i="233"/>
  <c r="I10" i="233"/>
  <c r="B48" i="232" l="1"/>
  <c r="B37" i="232"/>
  <c r="B26" i="232"/>
  <c r="I25" i="232"/>
  <c r="B25" i="232"/>
  <c r="I19" i="232"/>
  <c r="I15" i="232"/>
  <c r="I11" i="232"/>
  <c r="I10" i="232"/>
  <c r="B48" i="231"/>
  <c r="B37" i="231"/>
  <c r="B26" i="231"/>
  <c r="I25" i="231"/>
  <c r="B25" i="231"/>
  <c r="I19" i="231"/>
  <c r="I15" i="231"/>
  <c r="I11" i="231"/>
  <c r="I10" i="231"/>
  <c r="B48" i="230"/>
  <c r="B37" i="230"/>
  <c r="B26" i="230"/>
  <c r="I25" i="230"/>
  <c r="B25" i="230"/>
  <c r="I19" i="230"/>
  <c r="I15" i="230"/>
  <c r="I11" i="230"/>
  <c r="I10" i="230"/>
  <c r="B48" i="229" l="1"/>
  <c r="B37" i="229"/>
  <c r="B26" i="229"/>
  <c r="I25" i="229"/>
  <c r="B25" i="229"/>
  <c r="I19" i="229"/>
  <c r="I15" i="229"/>
  <c r="I11" i="229"/>
  <c r="I10" i="229"/>
  <c r="B48" i="228" l="1"/>
  <c r="B37" i="228"/>
  <c r="B26" i="228"/>
  <c r="I25" i="228"/>
  <c r="B25" i="228"/>
  <c r="I19" i="228"/>
  <c r="I15" i="228"/>
  <c r="I11" i="228"/>
  <c r="I10" i="228"/>
  <c r="B48" i="227" l="1"/>
  <c r="B37" i="227"/>
  <c r="B26" i="227"/>
  <c r="I25" i="227"/>
  <c r="B25" i="227"/>
  <c r="I19" i="227"/>
  <c r="I15" i="227"/>
  <c r="I11" i="227"/>
  <c r="I10" i="227"/>
  <c r="B48" i="226" l="1"/>
  <c r="B37" i="226"/>
  <c r="B26" i="226"/>
  <c r="I25" i="226"/>
  <c r="B25" i="226"/>
  <c r="I19" i="226"/>
  <c r="I15" i="226"/>
  <c r="I11" i="226"/>
  <c r="I10" i="226"/>
  <c r="B48" i="225" l="1"/>
  <c r="B37" i="225"/>
  <c r="B26" i="225"/>
  <c r="I25" i="225"/>
  <c r="B25" i="225"/>
  <c r="I19" i="225"/>
  <c r="I15" i="225"/>
  <c r="I11" i="225"/>
  <c r="I10" i="225"/>
  <c r="B48" i="224" l="1"/>
  <c r="B37" i="224"/>
  <c r="B26" i="224"/>
  <c r="I25" i="224"/>
  <c r="B25" i="224"/>
  <c r="I19" i="224"/>
  <c r="I15" i="224"/>
  <c r="I11" i="224"/>
  <c r="I10" i="224"/>
  <c r="B48" i="223" l="1"/>
  <c r="B37" i="223"/>
  <c r="B26" i="223"/>
  <c r="I25" i="223"/>
  <c r="B25" i="223"/>
  <c r="I19" i="223"/>
  <c r="I15" i="223"/>
  <c r="I11" i="223"/>
  <c r="I10" i="223"/>
  <c r="B48" i="222" l="1"/>
  <c r="B37" i="222"/>
  <c r="B26" i="222"/>
  <c r="I25" i="222"/>
  <c r="B25" i="222"/>
  <c r="I19" i="222"/>
  <c r="I15" i="222"/>
  <c r="I11" i="222"/>
  <c r="I10" i="222"/>
  <c r="B48" i="221" l="1"/>
  <c r="B37" i="221"/>
  <c r="B26" i="221"/>
  <c r="I25" i="221"/>
  <c r="B25" i="221"/>
  <c r="I19" i="221"/>
  <c r="I15" i="221"/>
  <c r="I11" i="221"/>
  <c r="I10" i="221"/>
  <c r="B48" i="220" l="1"/>
  <c r="B37" i="220"/>
  <c r="B26" i="220"/>
  <c r="I25" i="220"/>
  <c r="B25" i="220"/>
  <c r="I19" i="220"/>
  <c r="I15" i="220"/>
  <c r="I11" i="220"/>
  <c r="I10" i="220"/>
  <c r="B48" i="219" l="1"/>
  <c r="B37" i="219"/>
  <c r="B26" i="219"/>
  <c r="I25" i="219"/>
  <c r="B25" i="219"/>
  <c r="I19" i="219"/>
  <c r="I15" i="219"/>
  <c r="I11" i="219"/>
  <c r="I10" i="219"/>
  <c r="B48" i="218" l="1"/>
  <c r="B37" i="218"/>
  <c r="B26" i="218"/>
  <c r="I25" i="218"/>
  <c r="B25" i="218"/>
  <c r="I19" i="218"/>
  <c r="I15" i="218"/>
  <c r="I11" i="218"/>
  <c r="I10" i="218"/>
  <c r="B48" i="217" l="1"/>
  <c r="B37" i="217"/>
  <c r="B26" i="217"/>
  <c r="I25" i="217"/>
  <c r="B25" i="217"/>
  <c r="I19" i="217"/>
  <c r="I15" i="217"/>
  <c r="I11" i="217"/>
  <c r="I10" i="217"/>
  <c r="B48" i="216" l="1"/>
  <c r="B37" i="216"/>
  <c r="B26" i="216"/>
  <c r="I25" i="216"/>
  <c r="B25" i="216"/>
  <c r="I19" i="216"/>
  <c r="I15" i="216"/>
  <c r="I11" i="216"/>
  <c r="I10" i="216"/>
  <c r="B48" i="215" l="1"/>
  <c r="B37" i="215"/>
  <c r="B26" i="215"/>
  <c r="I25" i="215"/>
  <c r="B25" i="215"/>
  <c r="I19" i="215"/>
  <c r="I15" i="215"/>
  <c r="I11" i="215"/>
  <c r="I10" i="215"/>
  <c r="B48" i="214" l="1"/>
  <c r="B37" i="214"/>
  <c r="B26" i="214"/>
  <c r="I25" i="214"/>
  <c r="B25" i="214"/>
  <c r="I19" i="214"/>
  <c r="I15" i="214"/>
  <c r="I11" i="214"/>
  <c r="I10" i="214"/>
  <c r="B48" i="213" l="1"/>
  <c r="B37" i="213"/>
  <c r="B26" i="213"/>
  <c r="I25" i="213"/>
  <c r="B25" i="213"/>
  <c r="I19" i="213"/>
  <c r="I15" i="213"/>
  <c r="I11" i="213"/>
  <c r="I10" i="213"/>
  <c r="I25" i="137" l="1"/>
  <c r="B48" i="212" l="1"/>
  <c r="B37" i="212"/>
  <c r="B26" i="212"/>
  <c r="I25" i="212"/>
  <c r="B25" i="212"/>
  <c r="I19" i="212"/>
  <c r="I15" i="212"/>
  <c r="I11" i="212"/>
  <c r="I10" i="212"/>
  <c r="B48" i="211" l="1"/>
  <c r="B37" i="211"/>
  <c r="B26" i="211"/>
  <c r="I25" i="211"/>
  <c r="B25" i="211"/>
  <c r="I19" i="211"/>
  <c r="I15" i="211"/>
  <c r="I11" i="211"/>
  <c r="I10" i="211"/>
  <c r="I25" i="210"/>
  <c r="B48" i="210"/>
  <c r="B37" i="210"/>
  <c r="B26" i="210"/>
  <c r="B25" i="210"/>
  <c r="I19" i="210"/>
  <c r="I15" i="210"/>
  <c r="I11" i="210"/>
  <c r="I10" i="210"/>
  <c r="B48" i="209" l="1"/>
  <c r="B37" i="209"/>
  <c r="B26" i="209"/>
  <c r="I25" i="209"/>
  <c r="B25" i="209"/>
  <c r="I19" i="209"/>
  <c r="I15" i="209"/>
  <c r="I11" i="209"/>
  <c r="I10" i="209"/>
  <c r="B48" i="208" l="1"/>
  <c r="B37" i="208"/>
  <c r="B26" i="208"/>
  <c r="I25" i="208"/>
  <c r="B25" i="208"/>
  <c r="I19" i="208"/>
  <c r="I15" i="208"/>
  <c r="I11" i="208"/>
  <c r="I10" i="208"/>
  <c r="B48" i="207" l="1"/>
  <c r="B37" i="207"/>
  <c r="B26" i="207"/>
  <c r="I25" i="207"/>
  <c r="B25" i="207"/>
  <c r="I19" i="207"/>
  <c r="I15" i="207"/>
  <c r="I11" i="207"/>
  <c r="I10" i="207"/>
  <c r="B48" i="206" l="1"/>
  <c r="B37" i="206"/>
  <c r="B26" i="206"/>
  <c r="I25" i="206"/>
  <c r="B25" i="206"/>
  <c r="I19" i="206"/>
  <c r="I15" i="206"/>
  <c r="I11" i="206"/>
  <c r="I10" i="206"/>
  <c r="B48" i="205" l="1"/>
  <c r="B37" i="205"/>
  <c r="B26" i="205"/>
  <c r="I25" i="205"/>
  <c r="B25" i="205"/>
  <c r="I19" i="205"/>
  <c r="I15" i="205"/>
  <c r="I11" i="205"/>
  <c r="I10" i="205"/>
  <c r="B48" i="204" l="1"/>
  <c r="B37" i="204"/>
  <c r="B26" i="204"/>
  <c r="I25" i="204"/>
  <c r="B25" i="204"/>
  <c r="I19" i="204"/>
  <c r="I15" i="204"/>
  <c r="I11" i="204"/>
  <c r="I10" i="204"/>
  <c r="B48" i="203" l="1"/>
  <c r="B37" i="203"/>
  <c r="B26" i="203"/>
  <c r="I25" i="203"/>
  <c r="B25" i="203"/>
  <c r="I19" i="203"/>
  <c r="I15" i="203"/>
  <c r="I11" i="203"/>
  <c r="I10" i="203"/>
  <c r="B48" i="202" l="1"/>
  <c r="B37" i="202"/>
  <c r="B26" i="202"/>
  <c r="I25" i="202"/>
  <c r="B25" i="202"/>
  <c r="I19" i="202"/>
  <c r="I15" i="202"/>
  <c r="I11" i="202"/>
  <c r="I10" i="202"/>
  <c r="B48" i="201" l="1"/>
  <c r="B37" i="201"/>
  <c r="B26" i="201"/>
  <c r="I25" i="201"/>
  <c r="B25" i="201"/>
  <c r="I19" i="201"/>
  <c r="I15" i="201"/>
  <c r="I11" i="201"/>
  <c r="I10" i="201"/>
  <c r="B48" i="200" l="1"/>
  <c r="B37" i="200"/>
  <c r="B26" i="200"/>
  <c r="I25" i="200"/>
  <c r="B25" i="200"/>
  <c r="I19" i="200"/>
  <c r="I15" i="200"/>
  <c r="I11" i="200"/>
  <c r="I10" i="200"/>
  <c r="B48" i="199" l="1"/>
  <c r="B37" i="199"/>
  <c r="B26" i="199"/>
  <c r="I25" i="199"/>
  <c r="B25" i="199"/>
  <c r="I19" i="199"/>
  <c r="I15" i="199"/>
  <c r="I11" i="199"/>
  <c r="I10" i="199"/>
  <c r="B48" i="198"/>
  <c r="B37" i="198"/>
  <c r="B26" i="198"/>
  <c r="I25" i="198"/>
  <c r="B25" i="198"/>
  <c r="I19" i="198"/>
  <c r="I15" i="198"/>
  <c r="I11" i="198"/>
  <c r="I10" i="198"/>
  <c r="B48" i="197" l="1"/>
  <c r="B37" i="197" l="1"/>
  <c r="B26" i="197"/>
  <c r="I25" i="197"/>
  <c r="B25" i="197"/>
  <c r="I19" i="197"/>
  <c r="I15" i="197"/>
  <c r="I11" i="197"/>
  <c r="I10" i="197"/>
  <c r="B37" i="196" l="1"/>
  <c r="B26" i="196"/>
  <c r="I25" i="196"/>
  <c r="B25" i="196"/>
  <c r="I19" i="196"/>
  <c r="I15" i="196"/>
  <c r="I11" i="196"/>
  <c r="I10" i="196"/>
  <c r="B25" i="195" l="1"/>
  <c r="B37" i="195" l="1"/>
  <c r="B26" i="195"/>
  <c r="I25" i="195"/>
  <c r="I19" i="195"/>
  <c r="I15" i="195"/>
  <c r="I11" i="195"/>
  <c r="I10" i="195"/>
  <c r="B37" i="194" l="1"/>
  <c r="B26" i="194"/>
  <c r="I25" i="194"/>
  <c r="B25" i="194"/>
  <c r="I19" i="194"/>
  <c r="I15" i="194"/>
  <c r="I11" i="194"/>
  <c r="I10" i="194"/>
  <c r="B37" i="193" l="1"/>
  <c r="B26" i="193"/>
  <c r="I25" i="193"/>
  <c r="B25" i="193"/>
  <c r="I19" i="193"/>
  <c r="I15" i="193"/>
  <c r="I11" i="193"/>
  <c r="I10" i="193"/>
  <c r="B37" i="192" l="1"/>
  <c r="B26" i="192"/>
  <c r="I25" i="192"/>
  <c r="B25" i="192"/>
  <c r="I19" i="192"/>
  <c r="I15" i="192"/>
  <c r="I11" i="192"/>
  <c r="I10" i="192"/>
  <c r="B37" i="191"/>
  <c r="B26" i="191"/>
  <c r="I25" i="191"/>
  <c r="B25" i="191"/>
  <c r="I19" i="191"/>
  <c r="I15" i="191"/>
  <c r="I11" i="191"/>
  <c r="I10" i="191"/>
  <c r="B37" i="190"/>
  <c r="B26" i="190"/>
  <c r="I25" i="190"/>
  <c r="B25" i="190"/>
  <c r="I19" i="190"/>
  <c r="I15" i="190"/>
  <c r="I11" i="190"/>
  <c r="I10" i="190"/>
  <c r="B25" i="189" l="1"/>
  <c r="B37" i="189"/>
  <c r="B26" i="189"/>
  <c r="I25" i="189"/>
  <c r="I19" i="189"/>
  <c r="I15" i="189"/>
  <c r="I11" i="189"/>
  <c r="I10" i="189"/>
  <c r="B37" i="188" l="1"/>
  <c r="B26" i="188"/>
  <c r="I25" i="188"/>
  <c r="B25" i="188"/>
  <c r="I19" i="188"/>
  <c r="I15" i="188"/>
  <c r="I11" i="188"/>
  <c r="I10" i="188"/>
  <c r="B37" i="187" l="1"/>
  <c r="B26" i="187"/>
  <c r="I25" i="187"/>
  <c r="B25" i="187"/>
  <c r="I19" i="187"/>
  <c r="I15" i="187"/>
  <c r="I11" i="187"/>
  <c r="I10" i="187"/>
  <c r="B37" i="186" l="1"/>
  <c r="B26" i="186"/>
  <c r="I25" i="186"/>
  <c r="B25" i="186"/>
  <c r="I19" i="186"/>
  <c r="I15" i="186"/>
  <c r="I11" i="186"/>
  <c r="I10" i="186"/>
  <c r="B37" i="185" l="1"/>
  <c r="B26" i="185"/>
  <c r="I25" i="185"/>
  <c r="B25" i="185"/>
  <c r="I19" i="185"/>
  <c r="I15" i="185"/>
  <c r="I11" i="185"/>
  <c r="I10" i="185"/>
  <c r="B37" i="184" l="1"/>
  <c r="B26" i="184"/>
  <c r="I25" i="184"/>
  <c r="B25" i="184"/>
  <c r="I19" i="184"/>
  <c r="I15" i="184"/>
  <c r="I11" i="184"/>
  <c r="I10" i="184"/>
  <c r="I54" i="183" l="1"/>
  <c r="H54" i="183"/>
  <c r="B37" i="183"/>
  <c r="B26" i="183"/>
  <c r="I25" i="183"/>
  <c r="B25" i="183"/>
  <c r="I19" i="183"/>
  <c r="I15" i="183"/>
  <c r="I11" i="183"/>
  <c r="I10" i="183"/>
  <c r="B37" i="182" l="1"/>
  <c r="B26" i="182"/>
  <c r="I25" i="182"/>
  <c r="B25" i="182"/>
  <c r="I19" i="182"/>
  <c r="I15" i="182"/>
  <c r="I11" i="182"/>
  <c r="I10" i="182"/>
  <c r="B37" i="181" l="1"/>
  <c r="B26" i="181"/>
  <c r="I25" i="181"/>
  <c r="B25" i="181"/>
  <c r="I19" i="181"/>
  <c r="I15" i="181"/>
  <c r="I11" i="181"/>
  <c r="I10" i="181"/>
  <c r="B37" i="180" l="1"/>
  <c r="B26" i="180"/>
  <c r="I25" i="180"/>
  <c r="B25" i="180"/>
  <c r="I19" i="180"/>
  <c r="I15" i="180"/>
  <c r="I11" i="180"/>
  <c r="I10" i="180"/>
  <c r="B37" i="179" l="1"/>
  <c r="B26" i="179"/>
  <c r="I25" i="179"/>
  <c r="B25" i="179"/>
  <c r="I19" i="179"/>
  <c r="I15" i="179"/>
  <c r="I11" i="179"/>
  <c r="I10" i="179"/>
  <c r="B37" i="178" l="1"/>
  <c r="B26" i="178"/>
  <c r="I25" i="178"/>
  <c r="B25" i="178"/>
  <c r="I19" i="178"/>
  <c r="I15" i="178"/>
  <c r="I11" i="178"/>
  <c r="I10" i="178"/>
  <c r="B37" i="177" l="1"/>
  <c r="B26" i="177"/>
  <c r="I25" i="177"/>
  <c r="B25" i="177"/>
  <c r="I19" i="177"/>
  <c r="I15" i="177"/>
  <c r="I11" i="177"/>
  <c r="I10" i="177"/>
  <c r="B37" i="176" l="1"/>
  <c r="B26" i="176"/>
  <c r="I25" i="176"/>
  <c r="B25" i="176"/>
  <c r="I19" i="176"/>
  <c r="I15" i="176"/>
  <c r="I11" i="176"/>
  <c r="I10" i="176"/>
  <c r="B37" i="175" l="1"/>
  <c r="B26" i="175"/>
  <c r="I25" i="175"/>
  <c r="B25" i="175"/>
  <c r="I19" i="175"/>
  <c r="I15" i="175"/>
  <c r="I11" i="175"/>
  <c r="I10" i="175"/>
  <c r="B37" i="174" l="1"/>
  <c r="B26" i="174"/>
  <c r="I25" i="174"/>
  <c r="B25" i="174"/>
  <c r="I19" i="174"/>
  <c r="I15" i="174"/>
  <c r="I11" i="174"/>
  <c r="I10" i="174"/>
  <c r="B37" i="173"/>
  <c r="B26" i="173"/>
  <c r="I25" i="173"/>
  <c r="B25" i="173"/>
  <c r="I19" i="173"/>
  <c r="I15" i="173"/>
  <c r="I11" i="173"/>
  <c r="I10" i="173"/>
  <c r="B37" i="170"/>
  <c r="B26" i="170"/>
  <c r="I25" i="170"/>
  <c r="B25" i="170"/>
  <c r="I19" i="170"/>
  <c r="I15" i="170"/>
  <c r="I11" i="170"/>
  <c r="I10" i="170"/>
  <c r="B37" i="169" l="1"/>
  <c r="B26" i="169"/>
  <c r="I25" i="169"/>
  <c r="B25" i="169"/>
  <c r="I19" i="169"/>
  <c r="I15" i="169"/>
  <c r="I11" i="169"/>
  <c r="I10" i="169"/>
  <c r="B37" i="168" l="1"/>
  <c r="B26" i="168"/>
  <c r="I25" i="168"/>
  <c r="B25" i="168"/>
  <c r="I19" i="168"/>
  <c r="I15" i="168"/>
  <c r="I11" i="168"/>
  <c r="I10" i="168"/>
  <c r="B37" i="167" l="1"/>
  <c r="B26" i="167"/>
  <c r="I25" i="167"/>
  <c r="B25" i="167"/>
  <c r="I19" i="167"/>
  <c r="I15" i="167"/>
  <c r="I11" i="167"/>
  <c r="I10" i="167"/>
  <c r="B37" i="166" l="1"/>
  <c r="B26" i="166"/>
  <c r="I25" i="166"/>
  <c r="B25" i="166"/>
  <c r="I19" i="166"/>
  <c r="I15" i="166"/>
  <c r="I11" i="166"/>
  <c r="I10" i="166"/>
  <c r="B37" i="165" l="1"/>
  <c r="B26" i="165"/>
  <c r="I25" i="165"/>
  <c r="B25" i="165"/>
  <c r="I19" i="165"/>
  <c r="I15" i="165"/>
  <c r="I11" i="165"/>
  <c r="I10" i="165"/>
  <c r="B26" i="164" l="1"/>
  <c r="B37" i="164"/>
  <c r="I25" i="164"/>
  <c r="B25" i="164"/>
  <c r="I19" i="164"/>
  <c r="I15" i="164"/>
  <c r="I11" i="164"/>
  <c r="I10" i="164"/>
  <c r="B37" i="163" l="1"/>
  <c r="B26" i="163"/>
  <c r="I25" i="163"/>
  <c r="B25" i="163"/>
  <c r="I19" i="163"/>
  <c r="I15" i="163"/>
  <c r="I11" i="163"/>
  <c r="I10" i="163"/>
  <c r="B37" i="162" l="1"/>
  <c r="B26" i="162"/>
  <c r="I25" i="162"/>
  <c r="B25" i="162"/>
  <c r="I19" i="162"/>
  <c r="I15" i="162"/>
  <c r="I11" i="162"/>
  <c r="I10" i="162"/>
  <c r="H52" i="161" l="1"/>
  <c r="I52" i="161"/>
  <c r="B37" i="161" l="1"/>
  <c r="B26" i="161"/>
  <c r="I25" i="161"/>
  <c r="B25" i="161"/>
  <c r="I19" i="161"/>
  <c r="I15" i="161"/>
  <c r="I11" i="161"/>
  <c r="I10" i="161"/>
  <c r="B37" i="160" l="1"/>
  <c r="B26" i="160"/>
  <c r="I25" i="160"/>
  <c r="B25" i="160"/>
  <c r="I19" i="160"/>
  <c r="I15" i="160"/>
  <c r="I11" i="160"/>
  <c r="I10" i="160"/>
  <c r="B37" i="159" l="1"/>
  <c r="B26" i="159"/>
  <c r="I25" i="159"/>
  <c r="B25" i="159"/>
  <c r="I19" i="159"/>
  <c r="I15" i="159"/>
  <c r="I11" i="159"/>
  <c r="I10" i="159"/>
  <c r="B37" i="158" l="1"/>
  <c r="B26" i="158"/>
  <c r="I25" i="158"/>
  <c r="B25" i="158"/>
  <c r="I19" i="158"/>
  <c r="I15" i="158"/>
  <c r="I11" i="158"/>
  <c r="I10" i="158"/>
  <c r="B37" i="157" l="1"/>
  <c r="B26" i="157"/>
  <c r="I25" i="157"/>
  <c r="B25" i="157"/>
  <c r="I19" i="157"/>
  <c r="I15" i="157"/>
  <c r="I11" i="157"/>
  <c r="I10" i="157"/>
  <c r="I11" i="156" l="1"/>
  <c r="B37" i="156"/>
  <c r="B26" i="156"/>
  <c r="I25" i="156"/>
  <c r="B25" i="156"/>
  <c r="I19" i="156"/>
  <c r="I15" i="156"/>
  <c r="I10" i="156"/>
  <c r="B37" i="155" l="1"/>
  <c r="B26" i="155"/>
  <c r="I25" i="155"/>
  <c r="B25" i="155"/>
  <c r="I19" i="155"/>
  <c r="I15" i="155"/>
  <c r="I11" i="155"/>
  <c r="I10" i="155"/>
  <c r="B37" i="154" l="1"/>
  <c r="B26" i="154"/>
  <c r="I25" i="154"/>
  <c r="B25" i="154"/>
  <c r="I19" i="154"/>
  <c r="I15" i="154"/>
  <c r="I11" i="154"/>
  <c r="I10" i="154"/>
  <c r="B37" i="153" l="1"/>
  <c r="B26" i="153"/>
  <c r="I25" i="153"/>
  <c r="B25" i="153"/>
  <c r="I19" i="153"/>
  <c r="I15" i="153"/>
  <c r="I11" i="153"/>
  <c r="I10" i="153"/>
  <c r="B37" i="152" l="1"/>
  <c r="B26" i="152"/>
  <c r="I25" i="152"/>
  <c r="B25" i="152"/>
  <c r="I19" i="152"/>
  <c r="I15" i="152"/>
  <c r="I11" i="152"/>
  <c r="I10" i="152"/>
  <c r="B37" i="151" l="1"/>
  <c r="B26" i="151"/>
  <c r="I25" i="151"/>
  <c r="B25" i="151"/>
  <c r="I19" i="151"/>
  <c r="I15" i="151"/>
  <c r="I11" i="151"/>
  <c r="I10" i="151"/>
  <c r="B37" i="150" l="1"/>
  <c r="B26" i="150"/>
  <c r="I25" i="150"/>
  <c r="B25" i="150"/>
  <c r="I19" i="150"/>
  <c r="I15" i="150"/>
  <c r="I11" i="150"/>
  <c r="I10" i="150"/>
  <c r="B37" i="149" l="1"/>
  <c r="B26" i="149"/>
  <c r="I25" i="149"/>
  <c r="B25" i="149"/>
  <c r="I19" i="149"/>
  <c r="I15" i="149"/>
  <c r="I11" i="149"/>
  <c r="I10" i="149"/>
  <c r="B37" i="148" l="1"/>
  <c r="B26" i="148"/>
  <c r="I25" i="148"/>
  <c r="B25" i="148"/>
  <c r="I19" i="148"/>
  <c r="I15" i="148"/>
  <c r="I11" i="148"/>
  <c r="I10" i="148"/>
  <c r="B37" i="147" l="1"/>
  <c r="B26" i="147"/>
  <c r="I25" i="147"/>
  <c r="B25" i="147"/>
  <c r="I19" i="147"/>
  <c r="I15" i="147"/>
  <c r="I11" i="147"/>
  <c r="I10" i="147"/>
  <c r="I56" i="146"/>
  <c r="H56" i="146"/>
  <c r="I11" i="146" l="1"/>
  <c r="I10" i="146"/>
  <c r="B37" i="146" l="1"/>
  <c r="B26" i="146"/>
  <c r="I25" i="146"/>
  <c r="B25" i="146"/>
  <c r="I19" i="146"/>
  <c r="I15" i="146"/>
  <c r="B37" i="145" l="1"/>
  <c r="B26" i="145"/>
  <c r="I25" i="145"/>
  <c r="B25" i="145"/>
  <c r="I19" i="145"/>
  <c r="I15" i="145"/>
  <c r="I11" i="145"/>
  <c r="I10" i="145"/>
  <c r="I11" i="144" l="1"/>
  <c r="I10" i="144"/>
  <c r="B37" i="144"/>
  <c r="B26" i="144"/>
  <c r="I25" i="144"/>
  <c r="B25" i="144"/>
  <c r="I19" i="144"/>
  <c r="I15" i="144"/>
  <c r="B25" i="143" l="1"/>
  <c r="B37" i="143" l="1"/>
  <c r="B26" i="143"/>
  <c r="I25" i="143"/>
  <c r="I19" i="143"/>
  <c r="I15" i="143"/>
  <c r="I11" i="143"/>
  <c r="I10" i="143"/>
  <c r="B37" i="142" l="1"/>
  <c r="B26" i="142"/>
  <c r="I25" i="142"/>
  <c r="B25" i="142"/>
  <c r="I19" i="142"/>
  <c r="I15" i="142"/>
  <c r="I11" i="142"/>
  <c r="I10" i="142"/>
  <c r="B37" i="141" l="1"/>
  <c r="B26" i="141"/>
  <c r="I25" i="141"/>
  <c r="B25" i="141"/>
  <c r="I19" i="141"/>
  <c r="I15" i="141"/>
  <c r="I11" i="141"/>
  <c r="I10" i="141"/>
  <c r="B37" i="140" l="1"/>
  <c r="B26" i="140"/>
  <c r="I25" i="140"/>
  <c r="B25" i="140"/>
  <c r="I19" i="140"/>
  <c r="I15" i="140"/>
  <c r="I11" i="140"/>
  <c r="I10" i="140"/>
  <c r="B25" i="139" l="1"/>
  <c r="B37" i="139" l="1"/>
  <c r="B26" i="139"/>
  <c r="I25" i="139"/>
  <c r="I19" i="139"/>
  <c r="I15" i="139"/>
  <c r="I11" i="139"/>
  <c r="I10" i="139"/>
  <c r="B37" i="138" l="1"/>
  <c r="B26" i="138"/>
  <c r="I25" i="138"/>
  <c r="B25" i="138"/>
  <c r="I19" i="138"/>
  <c r="I15" i="138"/>
  <c r="I11" i="138"/>
  <c r="I10" i="138"/>
  <c r="B37" i="137" l="1"/>
  <c r="B26" i="137"/>
  <c r="B25" i="137"/>
  <c r="I19" i="137"/>
  <c r="I15" i="137"/>
  <c r="I11" i="137"/>
  <c r="I10" i="137"/>
  <c r="B37" i="136" l="1"/>
  <c r="B26" i="136"/>
  <c r="I25" i="136"/>
  <c r="B25" i="136"/>
  <c r="I19" i="136"/>
  <c r="I15" i="136"/>
  <c r="I11" i="136"/>
  <c r="I10" i="136"/>
  <c r="B37" i="135" l="1"/>
  <c r="B26" i="135"/>
  <c r="I25" i="135"/>
  <c r="B25" i="135"/>
  <c r="I19" i="135"/>
  <c r="I15" i="135"/>
  <c r="I11" i="135"/>
  <c r="I10" i="135"/>
  <c r="B37" i="134" l="1"/>
  <c r="B26" i="134"/>
  <c r="I25" i="134"/>
  <c r="B25" i="134"/>
  <c r="I19" i="134"/>
  <c r="I15" i="134"/>
  <c r="I11" i="134"/>
  <c r="I10" i="134"/>
  <c r="B37" i="133" l="1"/>
  <c r="B26" i="133"/>
  <c r="I25" i="133"/>
  <c r="B25" i="133"/>
  <c r="I19" i="133"/>
  <c r="I15" i="133"/>
  <c r="I11" i="133"/>
  <c r="I10" i="133"/>
  <c r="B37" i="132" l="1"/>
  <c r="B26" i="132"/>
  <c r="I25" i="132"/>
  <c r="B25" i="132"/>
  <c r="I19" i="132"/>
  <c r="I15" i="132"/>
  <c r="I11" i="132"/>
  <c r="I10" i="132"/>
  <c r="B37" i="131" l="1"/>
  <c r="B26" i="131"/>
  <c r="I25" i="131"/>
  <c r="B25" i="131"/>
  <c r="I19" i="131"/>
  <c r="I15" i="131"/>
  <c r="I11" i="131"/>
  <c r="I10" i="131"/>
  <c r="B37" i="130" l="1"/>
  <c r="B26" i="130"/>
  <c r="B25" i="130"/>
  <c r="I25" i="130"/>
  <c r="I19" i="130"/>
  <c r="I15" i="130"/>
  <c r="I11" i="130"/>
  <c r="I10" i="130"/>
  <c r="B37" i="129" l="1"/>
  <c r="B26" i="129"/>
  <c r="B25" i="129"/>
  <c r="I24" i="129"/>
  <c r="I18" i="129"/>
  <c r="I14" i="129"/>
  <c r="I10" i="129"/>
  <c r="I9" i="129"/>
  <c r="B37" i="128" l="1"/>
  <c r="B26" i="128"/>
  <c r="B25" i="128"/>
  <c r="I24" i="128"/>
  <c r="I18" i="128"/>
  <c r="I14" i="128"/>
  <c r="I10" i="128"/>
  <c r="I9" i="128"/>
  <c r="I58" i="127" l="1"/>
  <c r="H58" i="127"/>
  <c r="B37" i="127"/>
  <c r="B26" i="127"/>
  <c r="B25" i="127"/>
  <c r="I24" i="127"/>
  <c r="I18" i="127"/>
  <c r="I14" i="127"/>
  <c r="I10" i="127"/>
  <c r="I9" i="127"/>
  <c r="B37" i="126" l="1"/>
  <c r="B26" i="126"/>
  <c r="B25" i="126"/>
  <c r="I24" i="126"/>
  <c r="I18" i="126"/>
  <c r="I14" i="126"/>
  <c r="I10" i="126"/>
  <c r="I9" i="126"/>
  <c r="I9" i="125" l="1"/>
  <c r="I10" i="125"/>
  <c r="I14" i="125"/>
  <c r="I18" i="125"/>
  <c r="I24" i="125"/>
  <c r="B25" i="125"/>
  <c r="B26" i="125"/>
  <c r="B37" i="125"/>
  <c r="B37" i="124" l="1"/>
  <c r="B26" i="124"/>
  <c r="B25" i="124"/>
  <c r="I24" i="124"/>
  <c r="I18" i="124"/>
  <c r="I14" i="124"/>
  <c r="I10" i="124"/>
  <c r="I9" i="124"/>
  <c r="B37" i="123" l="1"/>
  <c r="B26" i="123"/>
  <c r="B25" i="123"/>
  <c r="I24" i="123"/>
  <c r="I18" i="123"/>
  <c r="I14" i="123"/>
  <c r="I10" i="123"/>
  <c r="I9" i="123"/>
  <c r="B37" i="122" l="1"/>
  <c r="B26" i="122"/>
  <c r="B25" i="122"/>
  <c r="I24" i="122"/>
  <c r="I18" i="122"/>
  <c r="I14" i="122"/>
  <c r="I10" i="122"/>
  <c r="I9" i="122"/>
  <c r="I9" i="121" l="1"/>
  <c r="I10" i="121"/>
  <c r="I14" i="121"/>
  <c r="I18" i="121"/>
  <c r="I24" i="121"/>
  <c r="B25" i="121"/>
  <c r="B26" i="121"/>
  <c r="B37" i="121"/>
  <c r="B37" i="120" l="1"/>
  <c r="B26" i="120"/>
  <c r="B25" i="120"/>
  <c r="I24" i="120"/>
  <c r="I18" i="120"/>
  <c r="I14" i="120"/>
  <c r="I10" i="120"/>
  <c r="I9" i="120"/>
  <c r="B37" i="119" l="1"/>
  <c r="B26" i="119"/>
  <c r="B25" i="119"/>
  <c r="I24" i="119"/>
  <c r="I18" i="119"/>
  <c r="I14" i="119"/>
  <c r="I10" i="119"/>
  <c r="I9" i="119"/>
  <c r="B25" i="118" l="1"/>
  <c r="B37" i="118"/>
  <c r="B26" i="118"/>
  <c r="I24" i="118"/>
  <c r="I18" i="118"/>
  <c r="I14" i="118"/>
  <c r="I10" i="118"/>
  <c r="I9" i="118"/>
  <c r="B37" i="117" l="1"/>
  <c r="B26" i="117"/>
  <c r="B25" i="117"/>
  <c r="I24" i="117"/>
  <c r="I18" i="117"/>
  <c r="I14" i="117"/>
  <c r="I10" i="117"/>
  <c r="I9" i="117"/>
  <c r="B37" i="116" l="1"/>
  <c r="B26" i="116"/>
  <c r="B25" i="116"/>
  <c r="I24" i="116"/>
  <c r="I18" i="116"/>
  <c r="I14" i="116"/>
  <c r="I10" i="116"/>
  <c r="I9" i="116"/>
  <c r="I9" i="115" l="1"/>
  <c r="I10" i="115"/>
  <c r="B37" i="115"/>
  <c r="B26" i="115"/>
  <c r="B25" i="115"/>
  <c r="I24" i="115"/>
  <c r="I18" i="115"/>
  <c r="I14" i="115"/>
  <c r="B37" i="114" l="1"/>
  <c r="B26" i="114"/>
  <c r="B25" i="114"/>
  <c r="I24" i="114"/>
  <c r="I18" i="114"/>
  <c r="I14" i="114"/>
  <c r="I9" i="114"/>
  <c r="I10" i="114" s="1"/>
  <c r="B37" i="113" l="1"/>
  <c r="B26" i="113"/>
  <c r="B25" i="113"/>
  <c r="I24" i="113"/>
  <c r="I18" i="113"/>
  <c r="I14" i="113"/>
  <c r="I9" i="113"/>
  <c r="I10" i="113" s="1"/>
  <c r="B37" i="112" l="1"/>
  <c r="B26" i="112"/>
  <c r="B25" i="112"/>
  <c r="I24" i="112"/>
  <c r="I18" i="112"/>
  <c r="I14" i="112"/>
  <c r="I9" i="112"/>
  <c r="I10" i="112" s="1"/>
  <c r="B37" i="111" l="1"/>
  <c r="B26" i="111"/>
  <c r="B25" i="111"/>
  <c r="I24" i="111"/>
  <c r="I18" i="111"/>
  <c r="I14" i="111"/>
  <c r="I9" i="111"/>
  <c r="I10" i="111" s="1"/>
  <c r="I24" i="110" l="1"/>
  <c r="I24" i="109"/>
  <c r="B37" i="110" l="1"/>
  <c r="B26" i="110"/>
  <c r="B25" i="110"/>
  <c r="I18" i="110"/>
  <c r="I14" i="110"/>
  <c r="I9" i="110"/>
  <c r="I10" i="110" s="1"/>
  <c r="B37" i="109" l="1"/>
  <c r="B26" i="109"/>
  <c r="B25" i="109"/>
  <c r="I18" i="109"/>
  <c r="I14" i="109"/>
  <c r="I9" i="109"/>
  <c r="I10" i="109" s="1"/>
  <c r="B37" i="108" l="1"/>
  <c r="B26" i="108"/>
  <c r="B25" i="108"/>
  <c r="I24" i="108"/>
  <c r="I18" i="108"/>
  <c r="I14" i="108"/>
  <c r="I9" i="108"/>
  <c r="I10" i="108" s="1"/>
  <c r="B37" i="107" l="1"/>
  <c r="B26" i="107"/>
  <c r="B25" i="107"/>
  <c r="I24" i="107"/>
  <c r="I18" i="107"/>
  <c r="I14" i="107"/>
  <c r="I9" i="107"/>
  <c r="I10" i="107" s="1"/>
  <c r="B37" i="106" l="1"/>
  <c r="B26" i="106"/>
  <c r="B25" i="106"/>
  <c r="I24" i="106"/>
  <c r="I18" i="106"/>
  <c r="I14" i="106"/>
  <c r="I9" i="106"/>
  <c r="I10" i="106" s="1"/>
  <c r="B37" i="105" l="1"/>
  <c r="B26" i="105"/>
  <c r="B25" i="105"/>
  <c r="I24" i="105"/>
  <c r="I18" i="105"/>
  <c r="I14" i="105"/>
  <c r="I9" i="105"/>
  <c r="I10" i="105" s="1"/>
  <c r="B37" i="104" l="1"/>
  <c r="B26" i="104"/>
  <c r="B25" i="104"/>
  <c r="I24" i="104"/>
  <c r="I18" i="104"/>
  <c r="I14" i="104"/>
  <c r="I9" i="104"/>
  <c r="I10" i="104" s="1"/>
  <c r="E51" i="102" l="1"/>
  <c r="G51" i="102" s="1"/>
  <c r="E50" i="102"/>
  <c r="G50" i="102" s="1"/>
  <c r="E46" i="102"/>
  <c r="G46" i="102" s="1"/>
  <c r="E47" i="102"/>
  <c r="G47" i="102" s="1"/>
  <c r="E48" i="102"/>
  <c r="G48" i="102" s="1"/>
  <c r="E49" i="102"/>
  <c r="G49" i="102" s="1"/>
  <c r="E45" i="102"/>
  <c r="G45" i="102" s="1"/>
  <c r="B37" i="103"/>
  <c r="B26" i="103"/>
  <c r="B25" i="103"/>
  <c r="I24" i="103"/>
  <c r="I18" i="103"/>
  <c r="I14" i="103"/>
  <c r="I9" i="103"/>
  <c r="I10" i="103" s="1"/>
  <c r="E52" i="102" l="1"/>
  <c r="G52" i="102"/>
  <c r="B37" i="102"/>
  <c r="B26" i="102"/>
  <c r="B25" i="102"/>
  <c r="I24" i="102"/>
  <c r="I18" i="102"/>
  <c r="I14" i="102"/>
  <c r="I9" i="102"/>
  <c r="I10" i="102" s="1"/>
  <c r="B37" i="101" l="1"/>
  <c r="B26" i="101"/>
  <c r="B25" i="101"/>
  <c r="I24" i="101"/>
  <c r="I18" i="101"/>
  <c r="I14" i="101"/>
  <c r="I9" i="101"/>
  <c r="I10" i="101" s="1"/>
  <c r="B37" i="100" l="1"/>
  <c r="B26" i="100"/>
  <c r="B25" i="100"/>
  <c r="I24" i="100"/>
  <c r="I18" i="100"/>
  <c r="I14" i="100"/>
  <c r="I9" i="100"/>
  <c r="I10" i="100" s="1"/>
  <c r="B37" i="99" l="1"/>
  <c r="B26" i="99"/>
  <c r="B25" i="99"/>
  <c r="I24" i="99"/>
  <c r="I18" i="99"/>
  <c r="I14" i="99"/>
  <c r="I9" i="99"/>
  <c r="I10" i="99" s="1"/>
  <c r="B37" i="98" l="1"/>
  <c r="B26" i="98"/>
  <c r="B25" i="98"/>
  <c r="I24" i="98"/>
  <c r="I18" i="98"/>
  <c r="I14" i="98"/>
  <c r="I9" i="98"/>
  <c r="I10" i="98" s="1"/>
  <c r="B37" i="97" l="1"/>
  <c r="B26" i="97"/>
  <c r="B25" i="97"/>
  <c r="I24" i="97"/>
  <c r="I18" i="97"/>
  <c r="I14" i="97"/>
  <c r="I9" i="97"/>
  <c r="I10" i="97" s="1"/>
  <c r="B37" i="96" l="1"/>
  <c r="B26" i="96"/>
  <c r="B25" i="96"/>
  <c r="I24" i="96"/>
  <c r="I18" i="96"/>
  <c r="I14" i="96"/>
  <c r="I9" i="96"/>
  <c r="I10" i="96" s="1"/>
  <c r="B37" i="95" l="1"/>
  <c r="B26" i="95"/>
  <c r="B25" i="95"/>
  <c r="I24" i="95"/>
  <c r="I18" i="95"/>
  <c r="I14" i="95"/>
  <c r="I9" i="95"/>
  <c r="I10" i="95" s="1"/>
  <c r="B37" i="94" l="1"/>
  <c r="B26" i="94"/>
  <c r="B25" i="94"/>
  <c r="I24" i="94"/>
  <c r="I18" i="94"/>
  <c r="I14" i="94"/>
  <c r="I9" i="94"/>
  <c r="I10" i="94" s="1"/>
  <c r="B37" i="93" l="1"/>
  <c r="B26" i="93"/>
  <c r="B25" i="93"/>
  <c r="I24" i="93"/>
  <c r="I18" i="93"/>
  <c r="I14" i="93"/>
  <c r="I9" i="93"/>
  <c r="I10" i="93" s="1"/>
  <c r="B37" i="92" l="1"/>
  <c r="B26" i="92"/>
  <c r="B25" i="92"/>
  <c r="I24" i="92"/>
  <c r="I18" i="92"/>
  <c r="I14" i="92"/>
  <c r="I9" i="92"/>
  <c r="I10" i="92" s="1"/>
  <c r="B37" i="91" l="1"/>
  <c r="B26" i="91"/>
  <c r="B25" i="91"/>
  <c r="I24" i="91"/>
  <c r="I18" i="91"/>
  <c r="I14" i="91"/>
  <c r="I9" i="91"/>
  <c r="I10" i="91" s="1"/>
  <c r="B37" i="90" l="1"/>
  <c r="B26" i="90"/>
  <c r="B25" i="90"/>
  <c r="I24" i="90"/>
  <c r="I18" i="90"/>
  <c r="I14" i="90"/>
  <c r="I9" i="90"/>
  <c r="I10" i="90" s="1"/>
  <c r="B37" i="89" l="1"/>
  <c r="B26" i="89"/>
  <c r="B25" i="89"/>
  <c r="I24" i="89"/>
  <c r="I18" i="89"/>
  <c r="I14" i="89"/>
  <c r="I9" i="89"/>
  <c r="I10" i="89" s="1"/>
  <c r="B37" i="88" l="1"/>
  <c r="B26" i="88"/>
  <c r="B25" i="88"/>
  <c r="I24" i="88"/>
  <c r="I18" i="88"/>
  <c r="I14" i="88"/>
  <c r="I9" i="88"/>
  <c r="I10" i="88" s="1"/>
  <c r="B37" i="87" l="1"/>
  <c r="B26" i="87"/>
  <c r="B25" i="87"/>
  <c r="I24" i="87"/>
  <c r="I18" i="87"/>
  <c r="I14" i="87"/>
  <c r="I9" i="87"/>
  <c r="I10" i="87" s="1"/>
  <c r="B37" i="86" l="1"/>
  <c r="B26" i="86"/>
  <c r="B25" i="86"/>
  <c r="I24" i="86"/>
  <c r="I18" i="86"/>
  <c r="I14" i="86"/>
  <c r="I9" i="86"/>
  <c r="I10" i="86" s="1"/>
  <c r="B37" i="85" l="1"/>
  <c r="B26" i="85"/>
  <c r="B25" i="85"/>
  <c r="I24" i="85"/>
  <c r="I18" i="85"/>
  <c r="I14" i="85"/>
  <c r="I9" i="85"/>
  <c r="I10" i="85" s="1"/>
  <c r="B37" i="84" l="1"/>
  <c r="B26" i="84"/>
  <c r="B25" i="84"/>
  <c r="I24" i="84"/>
  <c r="I18" i="84"/>
  <c r="I14" i="84"/>
  <c r="I9" i="84"/>
  <c r="I10" i="84" s="1"/>
  <c r="B37" i="83" l="1"/>
  <c r="B26" i="83"/>
  <c r="B25" i="83"/>
  <c r="I24" i="83"/>
  <c r="I18" i="83"/>
  <c r="I14" i="83"/>
  <c r="I9" i="83"/>
  <c r="I10" i="83" s="1"/>
  <c r="F15" i="19"/>
  <c r="F14" i="19"/>
  <c r="B37" i="82" l="1"/>
  <c r="B26" i="82"/>
  <c r="B25" i="82"/>
  <c r="I24" i="82"/>
  <c r="I18" i="82"/>
  <c r="I14" i="82"/>
  <c r="I9" i="82"/>
  <c r="I10" i="82" s="1"/>
  <c r="B37" i="81" l="1"/>
  <c r="B26" i="81"/>
  <c r="B25" i="81"/>
  <c r="I24" i="81"/>
  <c r="I18" i="81"/>
  <c r="I14" i="81"/>
  <c r="I9" i="81"/>
  <c r="I10" i="81" s="1"/>
  <c r="B37" i="80" l="1"/>
  <c r="B26" i="80"/>
  <c r="B25" i="80"/>
  <c r="I24" i="80"/>
  <c r="I18" i="80"/>
  <c r="I14" i="80"/>
  <c r="I9" i="80"/>
  <c r="I10" i="80" s="1"/>
  <c r="B37" i="79" l="1"/>
  <c r="B26" i="79"/>
  <c r="B25" i="79"/>
  <c r="I24" i="79"/>
  <c r="I18" i="79"/>
  <c r="I14" i="79"/>
  <c r="I9" i="79"/>
  <c r="I10" i="79" s="1"/>
  <c r="B37" i="78" l="1"/>
  <c r="B26" i="78"/>
  <c r="B25" i="78"/>
  <c r="I24" i="78"/>
  <c r="I18" i="78"/>
  <c r="I14" i="78"/>
  <c r="I9" i="78"/>
  <c r="I10" i="78" s="1"/>
  <c r="B37" i="77" l="1"/>
  <c r="B26" i="77"/>
  <c r="B25" i="77"/>
  <c r="I24" i="77"/>
  <c r="I18" i="77"/>
  <c r="I14" i="77"/>
  <c r="I9" i="77"/>
  <c r="I10" i="77" s="1"/>
  <c r="I14" i="28" l="1"/>
  <c r="B37" i="76" l="1"/>
  <c r="B26" i="76"/>
  <c r="B25" i="76"/>
  <c r="I24" i="76"/>
  <c r="I18" i="76"/>
  <c r="I14" i="76"/>
  <c r="I9" i="76"/>
  <c r="I10" i="76" s="1"/>
  <c r="B37" i="75" l="1"/>
  <c r="B26" i="75"/>
  <c r="B25" i="75"/>
  <c r="I24" i="75"/>
  <c r="I18" i="75"/>
  <c r="I14" i="75"/>
  <c r="I9" i="75"/>
  <c r="I10" i="75" s="1"/>
  <c r="E10" i="74" l="1"/>
  <c r="E10" i="75" s="1"/>
  <c r="E10" i="76" s="1"/>
  <c r="E10" i="77" s="1"/>
  <c r="E10" i="78" s="1"/>
  <c r="E10" i="79" s="1"/>
  <c r="E10" i="80" s="1"/>
  <c r="E10" i="81" s="1"/>
  <c r="E10" i="82" s="1"/>
  <c r="E10" i="83" s="1"/>
  <c r="E10" i="84" s="1"/>
  <c r="E10" i="85" s="1"/>
  <c r="E10" i="86" s="1"/>
  <c r="E10" i="87" s="1"/>
  <c r="E10" i="88" s="1"/>
  <c r="E10" i="89" s="1"/>
  <c r="E10" i="90" s="1"/>
  <c r="E10" i="91" s="1"/>
  <c r="E10" i="92" s="1"/>
  <c r="E10" i="93" s="1"/>
  <c r="E10" i="94" s="1"/>
  <c r="E10" i="95" s="1"/>
  <c r="E10" i="96" s="1"/>
  <c r="E10" i="97" s="1"/>
  <c r="E10" i="98" s="1"/>
  <c r="E10" i="99" s="1"/>
  <c r="E10" i="100" s="1"/>
  <c r="E10" i="101" s="1"/>
  <c r="B13" i="74"/>
  <c r="B13" i="75" s="1"/>
  <c r="B11" i="74"/>
  <c r="B11" i="75" s="1"/>
  <c r="B11" i="76" s="1"/>
  <c r="B11" i="77" s="1"/>
  <c r="B11" i="78" s="1"/>
  <c r="B11" i="79" s="1"/>
  <c r="B11" i="80" s="1"/>
  <c r="B11" i="81" s="1"/>
  <c r="B11" i="82" s="1"/>
  <c r="B11" i="83" s="1"/>
  <c r="B11" i="84" s="1"/>
  <c r="B11" i="85" s="1"/>
  <c r="B11" i="86" s="1"/>
  <c r="B11" i="87" s="1"/>
  <c r="B11" i="88" s="1"/>
  <c r="B11" i="89" s="1"/>
  <c r="B11" i="90" s="1"/>
  <c r="B11" i="91" s="1"/>
  <c r="B11" i="92" s="1"/>
  <c r="B11" i="93" s="1"/>
  <c r="B11" i="94" s="1"/>
  <c r="B11" i="95" s="1"/>
  <c r="B11" i="96" s="1"/>
  <c r="B11" i="97" s="1"/>
  <c r="B11" i="98" s="1"/>
  <c r="B11" i="99" s="1"/>
  <c r="B11" i="100" s="1"/>
  <c r="B11" i="101" s="1"/>
  <c r="B37" i="74"/>
  <c r="B26" i="74"/>
  <c r="B25" i="74"/>
  <c r="I24" i="74"/>
  <c r="I18" i="74"/>
  <c r="I14" i="74"/>
  <c r="I9" i="74"/>
  <c r="I10" i="74" s="1"/>
  <c r="B11" i="102" l="1"/>
  <c r="B11" i="103" s="1"/>
  <c r="B11" i="104" s="1"/>
  <c r="B11" i="105" s="1"/>
  <c r="B11" i="106" s="1"/>
  <c r="B11" i="107" s="1"/>
  <c r="B11" i="108" s="1"/>
  <c r="B11" i="109" s="1"/>
  <c r="B11" i="110" s="1"/>
  <c r="B11" i="111" s="1"/>
  <c r="B11" i="112" s="1"/>
  <c r="B11" i="113" s="1"/>
  <c r="B11" i="114" s="1"/>
  <c r="B11" i="115" s="1"/>
  <c r="B11" i="116" s="1"/>
  <c r="B11" i="117" s="1"/>
  <c r="B11" i="118" s="1"/>
  <c r="B11" i="119" s="1"/>
  <c r="B11" i="120" s="1"/>
  <c r="B11" i="121" s="1"/>
  <c r="B11" i="122" s="1"/>
  <c r="B11" i="123" s="1"/>
  <c r="B11" i="124" s="1"/>
  <c r="B11" i="125" s="1"/>
  <c r="B11" i="126" s="1"/>
  <c r="B11" i="127" s="1"/>
  <c r="B11" i="128" s="1"/>
  <c r="B11" i="129" s="1"/>
  <c r="B11" i="130" s="1"/>
  <c r="B11" i="131" s="1"/>
  <c r="B11" i="132" s="1"/>
  <c r="B11" i="133" s="1"/>
  <c r="B11" i="134" s="1"/>
  <c r="B11" i="135" s="1"/>
  <c r="B11" i="136" s="1"/>
  <c r="B11" i="137" s="1"/>
  <c r="B11" i="138" s="1"/>
  <c r="B11" i="139" s="1"/>
  <c r="B11" i="140" s="1"/>
  <c r="B11" i="141" s="1"/>
  <c r="B11" i="142" s="1"/>
  <c r="B11" i="143" s="1"/>
  <c r="B11" i="144" s="1"/>
  <c r="B11" i="145" s="1"/>
  <c r="B11" i="146" s="1"/>
  <c r="B11" i="147" s="1"/>
  <c r="B11" i="148" s="1"/>
  <c r="B11" i="149" s="1"/>
  <c r="B11" i="150" s="1"/>
  <c r="B11" i="151" s="1"/>
  <c r="B11" i="152" s="1"/>
  <c r="B11" i="153" s="1"/>
  <c r="B11" i="154" s="1"/>
  <c r="B11" i="155" s="1"/>
  <c r="B11" i="156" s="1"/>
  <c r="B11" i="157" s="1"/>
  <c r="B11" i="158" s="1"/>
  <c r="B11" i="159" s="1"/>
  <c r="B11" i="160" s="1"/>
  <c r="B11" i="161" s="1"/>
  <c r="B11" i="162" s="1"/>
  <c r="B11" i="163" s="1"/>
  <c r="B11" i="164" s="1"/>
  <c r="B11" i="165" s="1"/>
  <c r="B11" i="166" s="1"/>
  <c r="B11" i="167" s="1"/>
  <c r="B11" i="168" s="1"/>
  <c r="B11" i="169" s="1"/>
  <c r="B11" i="170" s="1"/>
  <c r="B11" i="173" s="1"/>
  <c r="B11" i="174" s="1"/>
  <c r="B11" i="175" s="1"/>
  <c r="B11" i="176" s="1"/>
  <c r="B11" i="177" s="1"/>
  <c r="B11" i="178" s="1"/>
  <c r="B11" i="179" s="1"/>
  <c r="B11" i="180" s="1"/>
  <c r="B11" i="181" s="1"/>
  <c r="B11" i="182" s="1"/>
  <c r="B11" i="183" s="1"/>
  <c r="B11" i="184" s="1"/>
  <c r="B11" i="185" s="1"/>
  <c r="B11" i="186" s="1"/>
  <c r="B11" i="187" s="1"/>
  <c r="B11" i="188" s="1"/>
  <c r="B11" i="189" s="1"/>
  <c r="B11" i="190" s="1"/>
  <c r="B11" i="191" s="1"/>
  <c r="B11" i="192" s="1"/>
  <c r="B11" i="193" s="1"/>
  <c r="B11" i="194" s="1"/>
  <c r="B11" i="195" s="1"/>
  <c r="B11" i="196" s="1"/>
  <c r="B11" i="197" s="1"/>
  <c r="B11" i="198" s="1"/>
  <c r="B11" i="199" s="1"/>
  <c r="B11" i="200" s="1"/>
  <c r="B11" i="201" s="1"/>
  <c r="B11" i="202" s="1"/>
  <c r="B11" i="203" s="1"/>
  <c r="B11" i="204" s="1"/>
  <c r="B11" i="205" s="1"/>
  <c r="B11" i="206" s="1"/>
  <c r="B11" i="207" s="1"/>
  <c r="B11" i="208" s="1"/>
  <c r="B11" i="209" s="1"/>
  <c r="B11" i="210" s="1"/>
  <c r="B11" i="211" s="1"/>
  <c r="B11" i="212" s="1"/>
  <c r="B11" i="213" s="1"/>
  <c r="B11" i="214" s="1"/>
  <c r="B11" i="215" s="1"/>
  <c r="B11" i="216" s="1"/>
  <c r="B11" i="217" s="1"/>
  <c r="B11" i="218" s="1"/>
  <c r="B11" i="219" s="1"/>
  <c r="B11" i="220" s="1"/>
  <c r="B11" i="221" s="1"/>
  <c r="B11" i="222" s="1"/>
  <c r="B11" i="223" s="1"/>
  <c r="B11" i="224" s="1"/>
  <c r="B11" i="225" s="1"/>
  <c r="B11" i="226" s="1"/>
  <c r="B11" i="227" s="1"/>
  <c r="B11" i="228" s="1"/>
  <c r="E10" i="102"/>
  <c r="E10" i="103" s="1"/>
  <c r="E10" i="104" s="1"/>
  <c r="E10" i="105" s="1"/>
  <c r="E10" i="106" s="1"/>
  <c r="E10" i="107" s="1"/>
  <c r="E10" i="108" s="1"/>
  <c r="E10" i="109" s="1"/>
  <c r="E10" i="110" s="1"/>
  <c r="E10" i="111" s="1"/>
  <c r="E10" i="112" s="1"/>
  <c r="E10" i="113" s="1"/>
  <c r="E10" i="114" s="1"/>
  <c r="E10" i="115" s="1"/>
  <c r="E10" i="116" s="1"/>
  <c r="E10" i="117" s="1"/>
  <c r="E10" i="118" s="1"/>
  <c r="E10" i="119" s="1"/>
  <c r="E10" i="120" s="1"/>
  <c r="E10" i="121" s="1"/>
  <c r="E10" i="122" s="1"/>
  <c r="E10" i="123" s="1"/>
  <c r="E10" i="124" s="1"/>
  <c r="E10" i="125" s="1"/>
  <c r="E10" i="126" s="1"/>
  <c r="E10" i="127" s="1"/>
  <c r="E10" i="128" s="1"/>
  <c r="E10" i="129" s="1"/>
  <c r="E10" i="130" s="1"/>
  <c r="E10" i="131" s="1"/>
  <c r="E10" i="132" s="1"/>
  <c r="E10" i="133" s="1"/>
  <c r="E10" i="134" s="1"/>
  <c r="E10" i="135" s="1"/>
  <c r="E10" i="136" s="1"/>
  <c r="E10" i="137" s="1"/>
  <c r="E10" i="138" s="1"/>
  <c r="E10" i="139" s="1"/>
  <c r="E10" i="140" s="1"/>
  <c r="E10" i="141" s="1"/>
  <c r="E10" i="142" s="1"/>
  <c r="E10" i="143" s="1"/>
  <c r="E10" i="144" s="1"/>
  <c r="E10" i="145" s="1"/>
  <c r="E10" i="146" s="1"/>
  <c r="E10" i="147" s="1"/>
  <c r="E10" i="148" s="1"/>
  <c r="E10" i="149" s="1"/>
  <c r="E10" i="150" s="1"/>
  <c r="E10" i="151" s="1"/>
  <c r="E10" i="152" s="1"/>
  <c r="E10" i="153" s="1"/>
  <c r="E10" i="154" s="1"/>
  <c r="E10" i="155" s="1"/>
  <c r="E10" i="156" s="1"/>
  <c r="E10" i="157" s="1"/>
  <c r="E10" i="158" s="1"/>
  <c r="E10" i="159" s="1"/>
  <c r="E10" i="160" s="1"/>
  <c r="E10" i="161" s="1"/>
  <c r="E10" i="162" s="1"/>
  <c r="E10" i="163" s="1"/>
  <c r="E10" i="164" s="1"/>
  <c r="E10" i="165" s="1"/>
  <c r="E10" i="166" s="1"/>
  <c r="E10" i="167" s="1"/>
  <c r="E10" i="168" s="1"/>
  <c r="E10" i="169" s="1"/>
  <c r="E10" i="170" s="1"/>
  <c r="E10" i="173" s="1"/>
  <c r="E10" i="174" s="1"/>
  <c r="E10" i="175" s="1"/>
  <c r="E10" i="176" s="1"/>
  <c r="E10" i="177" s="1"/>
  <c r="E10" i="178" s="1"/>
  <c r="E10" i="179" s="1"/>
  <c r="E10" i="180" s="1"/>
  <c r="E10" i="181" s="1"/>
  <c r="E10" i="182" s="1"/>
  <c r="E10" i="183" s="1"/>
  <c r="E10" i="184" s="1"/>
  <c r="E10" i="185" s="1"/>
  <c r="E10" i="186" s="1"/>
  <c r="E10" i="187" s="1"/>
  <c r="E10" i="188" s="1"/>
  <c r="E10" i="189" s="1"/>
  <c r="E10" i="190" s="1"/>
  <c r="B27" i="75"/>
  <c r="B13" i="76"/>
  <c r="B27" i="74"/>
  <c r="B37" i="73"/>
  <c r="B26" i="73"/>
  <c r="B25" i="73"/>
  <c r="I24" i="73"/>
  <c r="B27" i="73" s="1"/>
  <c r="I18" i="73"/>
  <c r="I14" i="73"/>
  <c r="I9" i="73"/>
  <c r="I10" i="73" s="1"/>
  <c r="B11" i="229" l="1"/>
  <c r="B11" i="231"/>
  <c r="B11" i="232" s="1"/>
  <c r="B11" i="233" s="1"/>
  <c r="B11" i="234" s="1"/>
  <c r="B11" i="235" s="1"/>
  <c r="B11" i="236" s="1"/>
  <c r="B11" i="237" s="1"/>
  <c r="B11" i="238" s="1"/>
  <c r="B11" i="239" s="1"/>
  <c r="B11" i="240" s="1"/>
  <c r="B11" i="241" s="1"/>
  <c r="B11" i="242" s="1"/>
  <c r="B11" i="243" s="1"/>
  <c r="B11" i="244" s="1"/>
  <c r="B11" i="245" s="1"/>
  <c r="B11" i="246" s="1"/>
  <c r="B11" i="247" s="1"/>
  <c r="B11" i="248" s="1"/>
  <c r="B11" i="249" s="1"/>
  <c r="B11" i="250" s="1"/>
  <c r="B11" i="251" s="1"/>
  <c r="B11" i="252" s="1"/>
  <c r="B11" i="253" s="1"/>
  <c r="B11" i="254" s="1"/>
  <c r="B11" i="255" s="1"/>
  <c r="B11" i="256" s="1"/>
  <c r="B11" i="257" s="1"/>
  <c r="B11" i="258" s="1"/>
  <c r="B11" i="230"/>
  <c r="E10" i="191"/>
  <c r="E10" i="192" s="1"/>
  <c r="E10" i="193" s="1"/>
  <c r="E10" i="194" s="1"/>
  <c r="E10" i="195" s="1"/>
  <c r="E10" i="196" s="1"/>
  <c r="E10" i="197" s="1"/>
  <c r="E10" i="198" s="1"/>
  <c r="E10" i="199" s="1"/>
  <c r="E10" i="200" s="1"/>
  <c r="E10" i="201" s="1"/>
  <c r="E10" i="202" s="1"/>
  <c r="E10" i="203" s="1"/>
  <c r="E10" i="204" s="1"/>
  <c r="E10" i="205" s="1"/>
  <c r="E10" i="206" s="1"/>
  <c r="E10" i="207" s="1"/>
  <c r="E10" i="208" s="1"/>
  <c r="E10" i="209" s="1"/>
  <c r="B27" i="76"/>
  <c r="B13" i="77"/>
  <c r="B37" i="72"/>
  <c r="B26" i="72"/>
  <c r="B25" i="72"/>
  <c r="I24" i="72"/>
  <c r="I18" i="72"/>
  <c r="I14" i="72"/>
  <c r="I9" i="72"/>
  <c r="I10" i="72" s="1"/>
  <c r="B11" i="259" l="1"/>
  <c r="E10" i="210"/>
  <c r="E10" i="211" s="1"/>
  <c r="E10" i="212" s="1"/>
  <c r="E10" i="213" s="1"/>
  <c r="E10" i="214" s="1"/>
  <c r="E10" i="215" s="1"/>
  <c r="E10" i="216" s="1"/>
  <c r="E10" i="217" s="1"/>
  <c r="E10" i="218" s="1"/>
  <c r="E10" i="219" s="1"/>
  <c r="E10" i="220" s="1"/>
  <c r="E10" i="221" s="1"/>
  <c r="E10" i="222" s="1"/>
  <c r="E10" i="223" s="1"/>
  <c r="E10" i="224" s="1"/>
  <c r="E10" i="225" s="1"/>
  <c r="E10" i="226" s="1"/>
  <c r="E10" i="227" s="1"/>
  <c r="E10" i="228" s="1"/>
  <c r="B27" i="77"/>
  <c r="B13" i="78"/>
  <c r="B25" i="71"/>
  <c r="B26" i="71"/>
  <c r="I24" i="71"/>
  <c r="B37" i="71"/>
  <c r="I18" i="71"/>
  <c r="I14" i="71"/>
  <c r="I9" i="71"/>
  <c r="I10" i="71" s="1"/>
  <c r="B11" i="260" l="1"/>
  <c r="E10" i="229"/>
  <c r="E10" i="231"/>
  <c r="E10" i="232" s="1"/>
  <c r="E10" i="233" s="1"/>
  <c r="E10" i="234" s="1"/>
  <c r="E10" i="235" s="1"/>
  <c r="E10" i="236" s="1"/>
  <c r="E10" i="237" s="1"/>
  <c r="E10" i="238" s="1"/>
  <c r="E10" i="239" s="1"/>
  <c r="E10" i="240" s="1"/>
  <c r="E10" i="241" s="1"/>
  <c r="E10" i="242" s="1"/>
  <c r="E10" i="243" s="1"/>
  <c r="E10" i="244" s="1"/>
  <c r="E10" i="245" s="1"/>
  <c r="E10" i="246" s="1"/>
  <c r="E10" i="247" s="1"/>
  <c r="E10" i="248" s="1"/>
  <c r="E10" i="249" s="1"/>
  <c r="E10" i="250" s="1"/>
  <c r="E10" i="251" s="1"/>
  <c r="E10" i="252" s="1"/>
  <c r="E10" i="253" s="1"/>
  <c r="E10" i="254" s="1"/>
  <c r="E10" i="255" s="1"/>
  <c r="E10" i="256" s="1"/>
  <c r="E10" i="257" s="1"/>
  <c r="E10" i="258" s="1"/>
  <c r="E10" i="230"/>
  <c r="B27" i="78"/>
  <c r="B13" i="79"/>
  <c r="B16" i="70"/>
  <c r="B11" i="261" l="1"/>
  <c r="E10" i="259"/>
  <c r="B27" i="79"/>
  <c r="B13" i="80"/>
  <c r="E12" i="70"/>
  <c r="B17" i="70"/>
  <c r="B11" i="262" l="1"/>
  <c r="E10" i="260"/>
  <c r="B27" i="80"/>
  <c r="B13" i="81"/>
  <c r="G53" i="70"/>
  <c r="G54" i="70"/>
  <c r="G55" i="70"/>
  <c r="G52" i="70"/>
  <c r="G51" i="70"/>
  <c r="G49" i="70"/>
  <c r="G50" i="70"/>
  <c r="G48" i="70"/>
  <c r="G47" i="70"/>
  <c r="G46" i="70"/>
  <c r="G45" i="70"/>
  <c r="B37" i="70"/>
  <c r="B26" i="70"/>
  <c r="B25" i="70"/>
  <c r="I22" i="70"/>
  <c r="I24" i="70" s="1"/>
  <c r="I18" i="70"/>
  <c r="I14" i="70"/>
  <c r="I9" i="70"/>
  <c r="I10" i="70" s="1"/>
  <c r="B11" i="263" l="1"/>
  <c r="E10" i="261"/>
  <c r="B27" i="81"/>
  <c r="B13" i="82"/>
  <c r="B37" i="69"/>
  <c r="B26" i="69"/>
  <c r="B25" i="69"/>
  <c r="I21" i="69"/>
  <c r="I23" i="69" s="1"/>
  <c r="I17" i="69"/>
  <c r="I13" i="69"/>
  <c r="I8" i="69"/>
  <c r="I9" i="69" s="1"/>
  <c r="B11" i="264" l="1"/>
  <c r="E10" i="262"/>
  <c r="B27" i="82"/>
  <c r="B13" i="83"/>
  <c r="I21" i="68"/>
  <c r="I23" i="68" s="1"/>
  <c r="B37" i="68"/>
  <c r="B26" i="68"/>
  <c r="B25" i="68"/>
  <c r="I17" i="68"/>
  <c r="I13" i="68"/>
  <c r="I8" i="68"/>
  <c r="I9" i="68" s="1"/>
  <c r="B11" i="265" l="1"/>
  <c r="E10" i="263"/>
  <c r="B27" i="83"/>
  <c r="B13" i="84"/>
  <c r="B37" i="67"/>
  <c r="B26" i="67"/>
  <c r="B25" i="67"/>
  <c r="I21" i="67"/>
  <c r="I23" i="67" s="1"/>
  <c r="I17" i="67"/>
  <c r="I13" i="67"/>
  <c r="I8" i="67"/>
  <c r="I9" i="67" s="1"/>
  <c r="B11" i="266" l="1"/>
  <c r="E10" i="264"/>
  <c r="B27" i="84"/>
  <c r="B13" i="85"/>
  <c r="B37" i="66"/>
  <c r="B26" i="66"/>
  <c r="B25" i="66"/>
  <c r="I21" i="66"/>
  <c r="I23" i="66" s="1"/>
  <c r="I17" i="66"/>
  <c r="I13" i="66"/>
  <c r="I8" i="66"/>
  <c r="I9" i="66" s="1"/>
  <c r="B11" i="267" l="1"/>
  <c r="E10" i="265"/>
  <c r="B27" i="85"/>
  <c r="B13" i="86"/>
  <c r="B13" i="87" s="1"/>
  <c r="B13" i="88" s="1"/>
  <c r="B37" i="65"/>
  <c r="B26" i="65"/>
  <c r="B25" i="65"/>
  <c r="I21" i="65"/>
  <c r="I23" i="65" s="1"/>
  <c r="I17" i="65"/>
  <c r="I13" i="65"/>
  <c r="I8" i="65"/>
  <c r="I9" i="65" s="1"/>
  <c r="B11" i="268" l="1"/>
  <c r="E10" i="266"/>
  <c r="B27" i="88"/>
  <c r="B13" i="89"/>
  <c r="B27" i="86"/>
  <c r="B27" i="87"/>
  <c r="I8" i="64"/>
  <c r="I9" i="64" s="1"/>
  <c r="B37" i="64"/>
  <c r="B26" i="64"/>
  <c r="B25" i="64"/>
  <c r="I21" i="64"/>
  <c r="I23" i="64" s="1"/>
  <c r="I17" i="64"/>
  <c r="I13" i="64"/>
  <c r="B11" i="269" l="1"/>
  <c r="E10" i="267"/>
  <c r="B27" i="89"/>
  <c r="B13" i="90"/>
  <c r="I21" i="63"/>
  <c r="I22" i="63" s="1"/>
  <c r="B11" i="270" l="1"/>
  <c r="E10" i="268"/>
  <c r="B27" i="90"/>
  <c r="B13" i="91"/>
  <c r="B36" i="63"/>
  <c r="B25" i="63"/>
  <c r="B24" i="63"/>
  <c r="I17" i="63"/>
  <c r="I13" i="63"/>
  <c r="B11" i="271" l="1"/>
  <c r="E10" i="269"/>
  <c r="B27" i="91"/>
  <c r="B13" i="92"/>
  <c r="B25" i="62"/>
  <c r="B24" i="62"/>
  <c r="I21" i="62"/>
  <c r="I17" i="62"/>
  <c r="I13" i="62"/>
  <c r="B11" i="272" l="1"/>
  <c r="E10" i="270"/>
  <c r="B27" i="92"/>
  <c r="B13" i="93"/>
  <c r="I17" i="61"/>
  <c r="B36" i="61"/>
  <c r="B25" i="61"/>
  <c r="B24" i="61"/>
  <c r="I21" i="61"/>
  <c r="I13" i="61"/>
  <c r="B11" i="273" l="1"/>
  <c r="E10" i="271"/>
  <c r="B27" i="93"/>
  <c r="B13" i="94"/>
  <c r="B36" i="60"/>
  <c r="B25" i="60"/>
  <c r="B24" i="60"/>
  <c r="I21" i="60"/>
  <c r="I13" i="60"/>
  <c r="B11" i="274" l="1"/>
  <c r="E10" i="272"/>
  <c r="B27" i="94"/>
  <c r="B13" i="95"/>
  <c r="B36" i="59"/>
  <c r="B25" i="59"/>
  <c r="B24" i="59"/>
  <c r="I21" i="59"/>
  <c r="I13" i="59"/>
  <c r="B11" i="275" l="1"/>
  <c r="E10" i="273"/>
  <c r="B27" i="95"/>
  <c r="B13" i="96"/>
  <c r="B36" i="58"/>
  <c r="B25" i="58"/>
  <c r="B24" i="58"/>
  <c r="I21" i="58"/>
  <c r="I13" i="58"/>
  <c r="B11" i="276" l="1"/>
  <c r="E10" i="274"/>
  <c r="B27" i="96"/>
  <c r="B13" i="97"/>
  <c r="E10" i="57"/>
  <c r="E10" i="58" s="1"/>
  <c r="E10" i="59" s="1"/>
  <c r="E10" i="60" s="1"/>
  <c r="E10" i="61" s="1"/>
  <c r="E10" i="62" s="1"/>
  <c r="E10" i="63" s="1"/>
  <c r="E10" i="64" s="1"/>
  <c r="E10" i="65" s="1"/>
  <c r="E10" i="66" s="1"/>
  <c r="E10" i="67" s="1"/>
  <c r="E10" i="68" s="1"/>
  <c r="E10" i="69" s="1"/>
  <c r="E10" i="70" s="1"/>
  <c r="B13" i="57"/>
  <c r="B13" i="58" s="1"/>
  <c r="B11" i="57"/>
  <c r="B11" i="58" s="1"/>
  <c r="B11" i="59" s="1"/>
  <c r="B11" i="60" s="1"/>
  <c r="B11" i="61" s="1"/>
  <c r="B11" i="62" s="1"/>
  <c r="B11" i="63" s="1"/>
  <c r="B11" i="64" s="1"/>
  <c r="B11" i="65" s="1"/>
  <c r="B11" i="66" s="1"/>
  <c r="B11" i="67" s="1"/>
  <c r="B11" i="68" s="1"/>
  <c r="B11" i="69" s="1"/>
  <c r="B11" i="70" s="1"/>
  <c r="B36" i="57"/>
  <c r="B25" i="57"/>
  <c r="B24" i="57"/>
  <c r="I21" i="57"/>
  <c r="I13" i="57"/>
  <c r="B11" i="277" l="1"/>
  <c r="E10" i="275"/>
  <c r="B27" i="97"/>
  <c r="B13" i="98"/>
  <c r="B11" i="71"/>
  <c r="E10" i="71"/>
  <c r="B26" i="58"/>
  <c r="B13" i="59"/>
  <c r="B26" i="57"/>
  <c r="B24" i="53"/>
  <c r="B11" i="278" l="1"/>
  <c r="E10" i="276"/>
  <c r="B27" i="98"/>
  <c r="B13" i="99"/>
  <c r="B26" i="59"/>
  <c r="B13" i="60"/>
  <c r="B24" i="56"/>
  <c r="B11" i="279" l="1"/>
  <c r="E10" i="277"/>
  <c r="B27" i="99"/>
  <c r="B13" i="100"/>
  <c r="B26" i="60"/>
  <c r="B13" i="61"/>
  <c r="B36" i="56"/>
  <c r="B25" i="56"/>
  <c r="I20" i="56"/>
  <c r="B26" i="56" s="1"/>
  <c r="I12" i="56"/>
  <c r="B11" i="280" l="1"/>
  <c r="E10" i="278"/>
  <c r="B27" i="100"/>
  <c r="B13" i="101"/>
  <c r="B26" i="61"/>
  <c r="B13" i="62"/>
  <c r="B36" i="55"/>
  <c r="B25" i="55"/>
  <c r="B24" i="55"/>
  <c r="I20" i="55"/>
  <c r="B26" i="55" s="1"/>
  <c r="I12" i="55"/>
  <c r="B11" i="281" l="1"/>
  <c r="E10" i="279"/>
  <c r="B27" i="101"/>
  <c r="B13" i="102"/>
  <c r="B26" i="62"/>
  <c r="B13" i="63"/>
  <c r="B36" i="54"/>
  <c r="B25" i="54"/>
  <c r="B24" i="54"/>
  <c r="I20" i="54"/>
  <c r="B26" i="54" s="1"/>
  <c r="I12" i="54"/>
  <c r="B11" i="282" l="1"/>
  <c r="E10" i="280"/>
  <c r="B27" i="102"/>
  <c r="B13" i="103"/>
  <c r="B26" i="63"/>
  <c r="B13" i="64"/>
  <c r="B36" i="53"/>
  <c r="B25" i="53"/>
  <c r="I20" i="53"/>
  <c r="B26" i="53" s="1"/>
  <c r="I12" i="53"/>
  <c r="B11" i="283" l="1"/>
  <c r="E10" i="281"/>
  <c r="B27" i="103"/>
  <c r="B13" i="104"/>
  <c r="B27" i="64"/>
  <c r="B13" i="65"/>
  <c r="B25" i="52"/>
  <c r="B36" i="52"/>
  <c r="B24" i="52"/>
  <c r="I20" i="52"/>
  <c r="B26" i="52" s="1"/>
  <c r="I12" i="52"/>
  <c r="B11" i="284" l="1"/>
  <c r="E10" i="282"/>
  <c r="B27" i="104"/>
  <c r="B13" i="105"/>
  <c r="B27" i="65"/>
  <c r="B13" i="66"/>
  <c r="I20" i="51"/>
  <c r="B26" i="51" s="1"/>
  <c r="B36" i="51"/>
  <c r="B25" i="51"/>
  <c r="B24" i="51"/>
  <c r="I12" i="51"/>
  <c r="B11" i="285" l="1"/>
  <c r="E10" i="283"/>
  <c r="B27" i="105"/>
  <c r="B13" i="106"/>
  <c r="B27" i="66"/>
  <c r="B13" i="67"/>
  <c r="I20" i="50"/>
  <c r="B26" i="50" s="1"/>
  <c r="B36" i="50"/>
  <c r="B25" i="50"/>
  <c r="B24" i="50"/>
  <c r="I12" i="50"/>
  <c r="B11" i="286" l="1"/>
  <c r="E10" i="284"/>
  <c r="B27" i="106"/>
  <c r="B13" i="107"/>
  <c r="B27" i="67"/>
  <c r="B13" i="68"/>
  <c r="I20" i="49"/>
  <c r="B26" i="49" s="1"/>
  <c r="B36" i="49"/>
  <c r="B25" i="49"/>
  <c r="B24" i="49"/>
  <c r="I12" i="49"/>
  <c r="B11" i="287" l="1"/>
  <c r="E10" i="285"/>
  <c r="B27" i="107"/>
  <c r="B13" i="108"/>
  <c r="B13" i="109" s="1"/>
  <c r="B27" i="68"/>
  <c r="B13" i="69"/>
  <c r="B36" i="48"/>
  <c r="B25" i="48"/>
  <c r="B24" i="48"/>
  <c r="I20" i="48"/>
  <c r="B26" i="48" s="1"/>
  <c r="I12" i="48"/>
  <c r="B11" i="288" l="1"/>
  <c r="E10" i="286"/>
  <c r="B27" i="109"/>
  <c r="B13" i="110"/>
  <c r="B27" i="69"/>
  <c r="B13" i="70"/>
  <c r="B27" i="72" s="1"/>
  <c r="I20" i="47"/>
  <c r="B26" i="47" s="1"/>
  <c r="B36" i="47"/>
  <c r="B25" i="47"/>
  <c r="B24" i="47"/>
  <c r="I12" i="47"/>
  <c r="B11" i="289" l="1"/>
  <c r="E10" i="287"/>
  <c r="B27" i="110"/>
  <c r="B13" i="111"/>
  <c r="B27" i="70"/>
  <c r="B13" i="71"/>
  <c r="B27" i="71" s="1"/>
  <c r="I20" i="45"/>
  <c r="B26" i="45" s="1"/>
  <c r="B36" i="45"/>
  <c r="B25" i="45"/>
  <c r="B24" i="45"/>
  <c r="I12" i="45"/>
  <c r="B11" i="290" l="1"/>
  <c r="E10" i="288"/>
  <c r="B27" i="111"/>
  <c r="B13" i="112"/>
  <c r="B36" i="44"/>
  <c r="B26" i="44"/>
  <c r="B25" i="44"/>
  <c r="B24" i="44"/>
  <c r="I12" i="44"/>
  <c r="B11" i="291" l="1"/>
  <c r="E10" i="289"/>
  <c r="B27" i="112"/>
  <c r="B13" i="113"/>
  <c r="B36" i="43"/>
  <c r="B25" i="43"/>
  <c r="B24" i="43"/>
  <c r="B26" i="43"/>
  <c r="I12" i="43"/>
  <c r="B11" i="292" l="1"/>
  <c r="E10" i="290"/>
  <c r="B27" i="113"/>
  <c r="B13" i="114"/>
  <c r="B36" i="42"/>
  <c r="B25" i="42"/>
  <c r="B24" i="42"/>
  <c r="I20" i="42"/>
  <c r="B26" i="42" s="1"/>
  <c r="I12" i="42"/>
  <c r="B11" i="293" l="1"/>
  <c r="E10" i="291"/>
  <c r="B27" i="114"/>
  <c r="B13" i="115"/>
  <c r="I12" i="41"/>
  <c r="B36" i="41"/>
  <c r="B25" i="41"/>
  <c r="B24" i="41"/>
  <c r="I20" i="41"/>
  <c r="B26" i="41" s="1"/>
  <c r="B11" i="294" l="1"/>
  <c r="E10" i="292"/>
  <c r="B27" i="115"/>
  <c r="B13" i="116"/>
  <c r="I13" i="40"/>
  <c r="B36" i="40"/>
  <c r="B25" i="40"/>
  <c r="B24" i="40"/>
  <c r="I21" i="40"/>
  <c r="B26" i="40" s="1"/>
  <c r="B11" i="295" l="1"/>
  <c r="E10" i="293"/>
  <c r="B27" i="116"/>
  <c r="B13" i="117"/>
  <c r="B35" i="38"/>
  <c r="B25" i="38"/>
  <c r="B24" i="38"/>
  <c r="I21" i="38"/>
  <c r="I13" i="38"/>
  <c r="B11" i="296" l="1"/>
  <c r="E10" i="294"/>
  <c r="B27" i="117"/>
  <c r="B13" i="118"/>
  <c r="I14" i="37"/>
  <c r="B35" i="37"/>
  <c r="B25" i="37"/>
  <c r="B24" i="37"/>
  <c r="I22" i="37"/>
  <c r="B11" i="297" l="1"/>
  <c r="E10" i="295"/>
  <c r="B27" i="118"/>
  <c r="B13" i="119"/>
  <c r="B35" i="36"/>
  <c r="B25" i="36"/>
  <c r="B24" i="36"/>
  <c r="I22" i="36"/>
  <c r="I14" i="36"/>
  <c r="B11" i="298" l="1"/>
  <c r="E10" i="296"/>
  <c r="B27" i="119"/>
  <c r="B13" i="120"/>
  <c r="B13" i="121" s="1"/>
  <c r="B35" i="35"/>
  <c r="B25" i="35"/>
  <c r="B24" i="35"/>
  <c r="I21" i="35"/>
  <c r="I13" i="35"/>
  <c r="B11" i="299" l="1"/>
  <c r="E10" i="297"/>
  <c r="B27" i="121"/>
  <c r="B13" i="122"/>
  <c r="B27" i="120"/>
  <c r="I13" i="34"/>
  <c r="B36" i="34"/>
  <c r="B25" i="34"/>
  <c r="B24" i="34"/>
  <c r="I21" i="34"/>
  <c r="B11" i="300" l="1"/>
  <c r="E10" i="298"/>
  <c r="B27" i="122"/>
  <c r="B13" i="123"/>
  <c r="B36" i="33"/>
  <c r="I21" i="33"/>
  <c r="B25" i="33"/>
  <c r="B24" i="33"/>
  <c r="B11" i="301" l="1"/>
  <c r="E10" i="299"/>
  <c r="B27" i="123"/>
  <c r="B13" i="124"/>
  <c r="B36" i="32"/>
  <c r="I22" i="32"/>
  <c r="B25" i="32"/>
  <c r="B24" i="32"/>
  <c r="I14" i="32"/>
  <c r="B11" i="302" l="1"/>
  <c r="E10" i="300"/>
  <c r="B27" i="124"/>
  <c r="B13" i="125"/>
  <c r="B36" i="31"/>
  <c r="I22" i="31"/>
  <c r="I14" i="31"/>
  <c r="B25" i="31"/>
  <c r="B24" i="31"/>
  <c r="B11" i="303" l="1"/>
  <c r="E10" i="301"/>
  <c r="B27" i="125"/>
  <c r="B13" i="126"/>
  <c r="B25" i="30"/>
  <c r="B24" i="30"/>
  <c r="B11" i="304" l="1"/>
  <c r="E10" i="302"/>
  <c r="B27" i="126"/>
  <c r="B13" i="127"/>
  <c r="B25" i="29"/>
  <c r="B24" i="29"/>
  <c r="B11" i="305" l="1"/>
  <c r="E10" i="303"/>
  <c r="B27" i="127"/>
  <c r="B13" i="128"/>
  <c r="B25" i="28"/>
  <c r="B24" i="28"/>
  <c r="B11" i="306" l="1"/>
  <c r="E10" i="304"/>
  <c r="B27" i="128"/>
  <c r="B13" i="129"/>
  <c r="C28" i="17"/>
  <c r="B27" i="108"/>
  <c r="B11" i="307" l="1"/>
  <c r="E10" i="305"/>
  <c r="B27" i="129"/>
  <c r="B13" i="130"/>
  <c r="B11" i="308" l="1"/>
  <c r="E10" i="306"/>
  <c r="B27" i="130"/>
  <c r="B13" i="131"/>
  <c r="B11" i="309" l="1"/>
  <c r="E10" i="307"/>
  <c r="B27" i="131"/>
  <c r="B13" i="132"/>
  <c r="B11" i="310" l="1"/>
  <c r="E10" i="308"/>
  <c r="B27" i="132"/>
  <c r="B13" i="133"/>
  <c r="B11" i="311" l="1"/>
  <c r="E10" i="309"/>
  <c r="B27" i="133"/>
  <c r="B13" i="134"/>
  <c r="B11" i="312" l="1"/>
  <c r="E10" i="310"/>
  <c r="B27" i="134"/>
  <c r="B13" i="135"/>
  <c r="B11" i="313" l="1"/>
  <c r="E10" i="311"/>
  <c r="B27" i="135"/>
  <c r="B13" i="136"/>
  <c r="B11" i="314" l="1"/>
  <c r="E10" i="312"/>
  <c r="B27" i="136"/>
  <c r="B13" i="137"/>
  <c r="B27" i="137" s="1"/>
  <c r="B11" i="315" l="1"/>
  <c r="E10" i="313"/>
  <c r="B13" i="138"/>
  <c r="B11" i="316" l="1"/>
  <c r="E10" i="314"/>
  <c r="B27" i="138"/>
  <c r="B13" i="139"/>
  <c r="B11" i="317" l="1"/>
  <c r="E10" i="315"/>
  <c r="B27" i="139"/>
  <c r="B13" i="140"/>
  <c r="B11" i="318" l="1"/>
  <c r="E10" i="316"/>
  <c r="B27" i="140"/>
  <c r="B13" i="141"/>
  <c r="B11" i="319" l="1"/>
  <c r="E10" i="317"/>
  <c r="B27" i="141"/>
  <c r="B13" i="142"/>
  <c r="B11" i="324" l="1"/>
  <c r="B11" i="325"/>
  <c r="B11" i="322"/>
  <c r="B11" i="323"/>
  <c r="B11" i="320"/>
  <c r="B11" i="321"/>
  <c r="E10" i="318"/>
  <c r="B27" i="142"/>
  <c r="B13" i="143"/>
  <c r="B11" i="326" l="1"/>
  <c r="E10" i="319"/>
  <c r="B27" i="143"/>
  <c r="B13" i="144"/>
  <c r="B13" i="145" s="1"/>
  <c r="B13" i="146" s="1"/>
  <c r="B11" i="327" l="1"/>
  <c r="E10" i="324"/>
  <c r="E10" i="325"/>
  <c r="E10" i="322"/>
  <c r="E10" i="323"/>
  <c r="E10" i="320"/>
  <c r="E10" i="321"/>
  <c r="B13" i="147"/>
  <c r="B27" i="146"/>
  <c r="B27" i="144"/>
  <c r="B27" i="145"/>
  <c r="B11" i="328" l="1"/>
  <c r="E10" i="326"/>
  <c r="B13" i="148"/>
  <c r="B27" i="147"/>
  <c r="B11" i="329" l="1"/>
  <c r="E10" i="327"/>
  <c r="B27" i="148"/>
  <c r="B13" i="149"/>
  <c r="B11" i="330" l="1"/>
  <c r="E10" i="328"/>
  <c r="B27" i="149"/>
  <c r="B13" i="150"/>
  <c r="B11" i="331" l="1"/>
  <c r="E10" i="329"/>
  <c r="B27" i="150"/>
  <c r="B13" i="151"/>
  <c r="B11" i="332" l="1"/>
  <c r="E10" i="330"/>
  <c r="B27" i="151"/>
  <c r="B13" i="152"/>
  <c r="B11" i="334" l="1"/>
  <c r="E10" i="331"/>
  <c r="B27" i="152"/>
  <c r="B13" i="153"/>
  <c r="B11" i="335" l="1"/>
  <c r="E10" i="332"/>
  <c r="B27" i="153"/>
  <c r="B13" i="154"/>
  <c r="B11" i="336" l="1"/>
  <c r="E10" i="334"/>
  <c r="B27" i="154"/>
  <c r="B13" i="155"/>
  <c r="B11" i="337" l="1"/>
  <c r="E10" i="335"/>
  <c r="B27" i="155"/>
  <c r="B13" i="156"/>
  <c r="B11" i="338" l="1"/>
  <c r="E10" i="336"/>
  <c r="B27" i="156"/>
  <c r="B13" i="157"/>
  <c r="B11" i="339" l="1"/>
  <c r="E10" i="337"/>
  <c r="B27" i="157"/>
  <c r="B13" i="158"/>
  <c r="B27" i="158" s="1"/>
  <c r="B11" i="340" l="1"/>
  <c r="E10" i="338"/>
  <c r="B13" i="159"/>
  <c r="B11" i="341" l="1"/>
  <c r="E10" i="339"/>
  <c r="B27" i="159"/>
  <c r="B13" i="160"/>
  <c r="B11" i="342" l="1"/>
  <c r="E10" i="340"/>
  <c r="B27" i="160"/>
  <c r="B13" i="161"/>
  <c r="B11" i="343" l="1"/>
  <c r="E10" i="341"/>
  <c r="B27" i="161"/>
  <c r="B13" i="162"/>
  <c r="B11" i="344" l="1"/>
  <c r="E10" i="342"/>
  <c r="B27" i="162"/>
  <c r="B13" i="163"/>
  <c r="B11" i="345" l="1"/>
  <c r="E10" i="343"/>
  <c r="B27" i="163"/>
  <c r="B13" i="164"/>
  <c r="B11" i="346" l="1"/>
  <c r="E10" i="344"/>
  <c r="B27" i="164"/>
  <c r="B13" i="165"/>
  <c r="B11" i="347" l="1"/>
  <c r="E10" i="345"/>
  <c r="B27" i="165"/>
  <c r="B13" i="166"/>
  <c r="B11" i="348" l="1"/>
  <c r="E10" i="346"/>
  <c r="B27" i="166"/>
  <c r="B13" i="167"/>
  <c r="B11" i="349" l="1"/>
  <c r="E10" i="347"/>
  <c r="B27" i="167"/>
  <c r="B13" i="168"/>
  <c r="B11" i="350" l="1"/>
  <c r="E10" i="348"/>
  <c r="B27" i="168"/>
  <c r="B13" i="169"/>
  <c r="B11" i="351" l="1"/>
  <c r="E10" i="349"/>
  <c r="B27" i="169"/>
  <c r="B13" i="170"/>
  <c r="B11" i="352" l="1"/>
  <c r="E10" i="350"/>
  <c r="B13" i="173"/>
  <c r="B27" i="170"/>
  <c r="B11" i="353" l="1"/>
  <c r="E10" i="351"/>
  <c r="B13" i="174"/>
  <c r="B27" i="173"/>
  <c r="B11" i="354" l="1"/>
  <c r="E10" i="352"/>
  <c r="B27" i="174"/>
  <c r="B13" i="175"/>
  <c r="B11" i="355" l="1"/>
  <c r="E10" i="353"/>
  <c r="B27" i="175"/>
  <c r="B13" i="176"/>
  <c r="B11" i="356" l="1"/>
  <c r="E10" i="354"/>
  <c r="B27" i="176"/>
  <c r="B13" i="177"/>
  <c r="B11" i="357" l="1"/>
  <c r="E10" i="355"/>
  <c r="B27" i="177"/>
  <c r="B13" i="178"/>
  <c r="B11" i="358" l="1"/>
  <c r="E10" i="356"/>
  <c r="B27" i="178"/>
  <c r="B13" i="179"/>
  <c r="B11" i="359" l="1"/>
  <c r="E10" i="357"/>
  <c r="B27" i="179"/>
  <c r="B13" i="180"/>
  <c r="B11" i="360" l="1"/>
  <c r="E10" i="358"/>
  <c r="B27" i="180"/>
  <c r="B13" i="181"/>
  <c r="B11" i="361" l="1"/>
  <c r="E10" i="359"/>
  <c r="B27" i="181"/>
  <c r="B13" i="182"/>
  <c r="B11" i="362" l="1"/>
  <c r="B11" i="363" s="1"/>
  <c r="E10" i="360"/>
  <c r="B27" i="182"/>
  <c r="B13" i="183"/>
  <c r="B11" i="364" l="1"/>
  <c r="E10" i="361"/>
  <c r="B27" i="183"/>
  <c r="B13" i="184"/>
  <c r="B11" i="365" l="1"/>
  <c r="E10" i="362"/>
  <c r="E10" i="363" s="1"/>
  <c r="E10" i="364" s="1"/>
  <c r="B27" i="184"/>
  <c r="B13" i="185"/>
  <c r="B11" i="366" l="1"/>
  <c r="E10" i="365"/>
  <c r="B27" i="185"/>
  <c r="B13" i="186"/>
  <c r="B11" i="367" l="1"/>
  <c r="E10" i="366"/>
  <c r="B27" i="186"/>
  <c r="B13" i="187"/>
  <c r="B11" i="368" l="1"/>
  <c r="E10" i="367"/>
  <c r="B27" i="187"/>
  <c r="B13" i="188"/>
  <c r="B11" i="369" l="1"/>
  <c r="E10" i="368"/>
  <c r="B27" i="188"/>
  <c r="B13" i="189"/>
  <c r="B11" i="370" l="1"/>
  <c r="E10" i="369"/>
  <c r="B27" i="189"/>
  <c r="B13" i="190"/>
  <c r="B11" i="371" l="1"/>
  <c r="E10" i="370"/>
  <c r="B13" i="191"/>
  <c r="B27" i="190"/>
  <c r="B11" i="372" l="1"/>
  <c r="E10" i="371"/>
  <c r="B13" i="192"/>
  <c r="B27" i="191"/>
  <c r="B11" i="373" l="1"/>
  <c r="E10" i="372"/>
  <c r="B27" i="192"/>
  <c r="B13" i="193"/>
  <c r="B11" i="374" l="1"/>
  <c r="E10" i="373"/>
  <c r="B27" i="193"/>
  <c r="B13" i="194"/>
  <c r="B11" i="375" l="1"/>
  <c r="E10" i="374"/>
  <c r="B27" i="194"/>
  <c r="B13" i="195"/>
  <c r="B11" i="376" l="1"/>
  <c r="E10" i="375"/>
  <c r="B27" i="195"/>
  <c r="B13" i="196"/>
  <c r="B11" i="377" l="1"/>
  <c r="E10" i="376"/>
  <c r="B27" i="196"/>
  <c r="B13" i="197"/>
  <c r="B11" i="378" l="1"/>
  <c r="E10" i="377"/>
  <c r="B27" i="197"/>
  <c r="B13" i="198"/>
  <c r="B11" i="379" l="1"/>
  <c r="E10" i="378"/>
  <c r="B13" i="199"/>
  <c r="B27" i="198"/>
  <c r="B11" i="380" l="1"/>
  <c r="E10" i="379"/>
  <c r="B27" i="199"/>
  <c r="B13" i="200"/>
  <c r="B11" i="381" l="1"/>
  <c r="E10" i="380"/>
  <c r="B27" i="200"/>
  <c r="B13" i="201"/>
  <c r="B11" i="382" l="1"/>
  <c r="E10" i="381"/>
  <c r="B27" i="201"/>
  <c r="B13" i="202"/>
  <c r="B11" i="383" l="1"/>
  <c r="E10" i="382"/>
  <c r="B27" i="202"/>
  <c r="B13" i="203"/>
  <c r="B11" i="384" l="1"/>
  <c r="E10" i="383"/>
  <c r="B27" i="203"/>
  <c r="B13" i="204"/>
  <c r="B11" i="385" l="1"/>
  <c r="E10" i="384"/>
  <c r="B27" i="204"/>
  <c r="B13" i="205"/>
  <c r="B11" i="386" l="1"/>
  <c r="E10" i="385"/>
  <c r="B27" i="205"/>
  <c r="B13" i="206"/>
  <c r="B11" i="387" l="1"/>
  <c r="E10" i="386"/>
  <c r="B27" i="206"/>
  <c r="B13" i="207"/>
  <c r="B11" i="388" l="1"/>
  <c r="E10" i="387"/>
  <c r="B27" i="207"/>
  <c r="B13" i="208"/>
  <c r="B11" i="389" l="1"/>
  <c r="E10" i="388"/>
  <c r="B27" i="208"/>
  <c r="B13" i="209"/>
  <c r="B11" i="390" l="1"/>
  <c r="E10" i="389"/>
  <c r="B27" i="209"/>
  <c r="B13" i="210"/>
  <c r="B11" i="391" l="1"/>
  <c r="E10" i="390"/>
  <c r="B27" i="210"/>
  <c r="B13" i="211"/>
  <c r="B11" i="392" l="1"/>
  <c r="E10" i="391"/>
  <c r="B27" i="211"/>
  <c r="B13" i="212"/>
  <c r="B11" i="393" l="1"/>
  <c r="E10" i="392"/>
  <c r="B27" i="212"/>
  <c r="B13" i="213"/>
  <c r="B11" i="394" l="1"/>
  <c r="E10" i="393"/>
  <c r="B27" i="213"/>
  <c r="B13" i="214"/>
  <c r="B11" i="395" l="1"/>
  <c r="E10" i="394"/>
  <c r="B27" i="214"/>
  <c r="B13" i="215"/>
  <c r="B11" i="396" l="1"/>
  <c r="E10" i="395"/>
  <c r="B27" i="215"/>
  <c r="B13" i="216"/>
  <c r="B11" i="397" l="1"/>
  <c r="E10" i="396"/>
  <c r="B27" i="216"/>
  <c r="B13" i="217"/>
  <c r="B11" i="398" l="1"/>
  <c r="E10" i="397"/>
  <c r="B27" i="217"/>
  <c r="B13" i="218"/>
  <c r="B11" i="399" l="1"/>
  <c r="E10" i="398"/>
  <c r="B27" i="218"/>
  <c r="B13" i="219"/>
  <c r="B11" i="400" l="1"/>
  <c r="E10" i="399"/>
  <c r="B27" i="219"/>
  <c r="B13" i="220"/>
  <c r="B11" i="401" l="1"/>
  <c r="E10" i="400"/>
  <c r="B27" i="220"/>
  <c r="B13" i="221"/>
  <c r="B11" i="402" l="1"/>
  <c r="E10" i="401"/>
  <c r="B27" i="221"/>
  <c r="B13" i="222"/>
  <c r="B11" i="403" l="1"/>
  <c r="E10" i="402"/>
  <c r="B27" i="222"/>
  <c r="B13" i="223"/>
  <c r="B11" i="404" l="1"/>
  <c r="E10" i="403"/>
  <c r="B27" i="223"/>
  <c r="B13" i="224"/>
  <c r="B11" i="405" l="1"/>
  <c r="E10" i="404"/>
  <c r="B27" i="224"/>
  <c r="B13" i="225"/>
  <c r="B11" i="406" l="1"/>
  <c r="E10" i="405"/>
  <c r="B27" i="225"/>
  <c r="B13" i="226"/>
  <c r="B11" i="407" l="1"/>
  <c r="E10" i="406"/>
  <c r="B27" i="226"/>
  <c r="B13" i="227"/>
  <c r="B11" i="408" l="1"/>
  <c r="E10" i="407"/>
  <c r="B27" i="227"/>
  <c r="B13" i="228"/>
  <c r="B11" i="409" l="1"/>
  <c r="E10" i="408"/>
  <c r="B13" i="231"/>
  <c r="B13" i="230"/>
  <c r="B27" i="230" s="1"/>
  <c r="B27" i="228"/>
  <c r="B13" i="229"/>
  <c r="B27" i="229" s="1"/>
  <c r="B11" i="410" l="1"/>
  <c r="E10" i="409"/>
  <c r="B27" i="231"/>
  <c r="B13" i="232"/>
  <c r="B11" i="413" l="1"/>
  <c r="B11" i="411"/>
  <c r="B11" i="412" s="1"/>
  <c r="E10" i="410"/>
  <c r="B27" i="232"/>
  <c r="B13" i="233"/>
  <c r="B11" i="414" l="1"/>
  <c r="E10" i="413"/>
  <c r="E10" i="411"/>
  <c r="E10" i="412"/>
  <c r="B27" i="233"/>
  <c r="B13" i="234"/>
  <c r="B11" i="415" l="1"/>
  <c r="E10" i="414"/>
  <c r="B27" i="234"/>
  <c r="B13" i="235"/>
  <c r="B11" i="416" l="1"/>
  <c r="E10" i="415"/>
  <c r="B27" i="235"/>
  <c r="B13" i="236"/>
  <c r="B11" i="417" l="1"/>
  <c r="E10" i="416"/>
  <c r="B27" i="236"/>
  <c r="B13" i="237"/>
  <c r="B11" i="418" l="1"/>
  <c r="E10" i="417"/>
  <c r="B27" i="237"/>
  <c r="B13" i="238"/>
  <c r="B11" i="419" l="1"/>
  <c r="E10" i="418"/>
  <c r="B27" i="238"/>
  <c r="B13" i="239"/>
  <c r="B11" i="420" l="1"/>
  <c r="E10" i="419"/>
  <c r="B27" i="239"/>
  <c r="B13" i="240"/>
  <c r="B11" i="421" l="1"/>
  <c r="E10" i="420"/>
  <c r="B27" i="240"/>
  <c r="B13" i="241"/>
  <c r="B11" i="422" l="1"/>
  <c r="E10" i="421"/>
  <c r="B27" i="241"/>
  <c r="B13" i="242"/>
  <c r="B11" i="423" l="1"/>
  <c r="E10" i="422"/>
  <c r="B27" i="242"/>
  <c r="B13" i="243"/>
  <c r="B11" i="424" l="1"/>
  <c r="B11" i="425" s="1"/>
  <c r="E10" i="423"/>
  <c r="B27" i="243"/>
  <c r="B13" i="244"/>
  <c r="E10" i="424" l="1"/>
  <c r="E10" i="425" s="1"/>
  <c r="B27" i="244"/>
  <c r="B13" i="245"/>
  <c r="B27" i="245" l="1"/>
  <c r="B13" i="246"/>
  <c r="B27" i="246" l="1"/>
  <c r="B13" i="247"/>
  <c r="B27" i="247" l="1"/>
  <c r="B13" i="248"/>
  <c r="B27" i="248" l="1"/>
  <c r="B13" i="249"/>
  <c r="B27" i="249" l="1"/>
  <c r="B13" i="250"/>
  <c r="B27" i="250" l="1"/>
  <c r="B13" i="251"/>
  <c r="B27" i="251" l="1"/>
  <c r="B13" i="252"/>
  <c r="B27" i="252" l="1"/>
  <c r="B13" i="253"/>
  <c r="B27" i="253" l="1"/>
  <c r="B13" i="254"/>
  <c r="B27" i="254" l="1"/>
  <c r="B13" i="255"/>
  <c r="B27" i="255" l="1"/>
  <c r="B13" i="256"/>
  <c r="B27" i="256" l="1"/>
  <c r="B13" i="257"/>
  <c r="B27" i="257" l="1"/>
  <c r="B13" i="258"/>
  <c r="B27" i="258" l="1"/>
  <c r="B13" i="259"/>
  <c r="B27" i="259" l="1"/>
  <c r="B13" i="260"/>
  <c r="B27" i="260" l="1"/>
  <c r="B13" i="261"/>
  <c r="B27" i="261" l="1"/>
  <c r="B13" i="262"/>
  <c r="B27" i="262" l="1"/>
  <c r="B13" i="263"/>
  <c r="B27" i="263" l="1"/>
  <c r="B13" i="264"/>
  <c r="B27" i="264" l="1"/>
  <c r="B13" i="265"/>
  <c r="B27" i="265" l="1"/>
  <c r="B13" i="266"/>
  <c r="B13" i="267" l="1"/>
  <c r="B27" i="266"/>
  <c r="B27" i="267" l="1"/>
  <c r="B13" i="268"/>
  <c r="B27" i="268" l="1"/>
  <c r="B13" i="269"/>
  <c r="B27" i="269" l="1"/>
  <c r="B13" i="270"/>
  <c r="B27" i="270" l="1"/>
  <c r="B13" i="271"/>
  <c r="B27" i="271" l="1"/>
  <c r="B13" i="272"/>
  <c r="B27" i="272" l="1"/>
  <c r="B13" i="273"/>
  <c r="B27" i="273" l="1"/>
  <c r="B13" i="274"/>
  <c r="B27" i="274" l="1"/>
  <c r="B13" i="275"/>
  <c r="B27" i="275" l="1"/>
  <c r="B13" i="276"/>
  <c r="B27" i="276" l="1"/>
  <c r="B13" i="277"/>
  <c r="B27" i="277" l="1"/>
  <c r="B13" i="278"/>
  <c r="B27" i="278" l="1"/>
  <c r="B13" i="279"/>
  <c r="B27" i="279" l="1"/>
  <c r="B13" i="280"/>
  <c r="B27" i="280" l="1"/>
  <c r="B13" i="281"/>
  <c r="B27" i="281" l="1"/>
  <c r="B13" i="282"/>
  <c r="B27" i="282" l="1"/>
  <c r="B13" i="283"/>
  <c r="B27" i="283" l="1"/>
  <c r="B13" i="284"/>
  <c r="B27" i="284" l="1"/>
  <c r="B13" i="285"/>
  <c r="B27" i="285" l="1"/>
  <c r="B13" i="286"/>
  <c r="B27" i="286" l="1"/>
  <c r="B13" i="287"/>
  <c r="B27" i="287" l="1"/>
  <c r="B13" i="288"/>
  <c r="B27" i="288" l="1"/>
  <c r="B13" i="289"/>
  <c r="B27" i="289" l="1"/>
  <c r="B13" i="290"/>
  <c r="B27" i="290" l="1"/>
  <c r="B13" i="291"/>
  <c r="B27" i="291" l="1"/>
  <c r="B13" i="292"/>
  <c r="B27" i="292" l="1"/>
  <c r="B13" i="293"/>
  <c r="B27" i="293" l="1"/>
  <c r="B13" i="294"/>
  <c r="B27" i="294" l="1"/>
  <c r="B13" i="295"/>
  <c r="B27" i="295" l="1"/>
  <c r="B13" i="296"/>
  <c r="B27" i="296" l="1"/>
  <c r="B13" i="297"/>
  <c r="B27" i="297" l="1"/>
  <c r="B13" i="298"/>
  <c r="B27" i="298" l="1"/>
  <c r="B13" i="299"/>
  <c r="B27" i="299" l="1"/>
  <c r="B13" i="300"/>
  <c r="B27" i="300" l="1"/>
  <c r="B13" i="301"/>
  <c r="B27" i="301" l="1"/>
  <c r="B13" i="302"/>
  <c r="B27" i="302" l="1"/>
  <c r="B13" i="303"/>
  <c r="B27" i="303" l="1"/>
  <c r="B13" i="304"/>
  <c r="B27" i="304" l="1"/>
  <c r="B13" i="305"/>
  <c r="B27" i="305" l="1"/>
  <c r="B13" i="306"/>
  <c r="B27" i="306" l="1"/>
  <c r="B13" i="307"/>
  <c r="B27" i="307" l="1"/>
  <c r="B13" i="308"/>
  <c r="B27" i="308" l="1"/>
  <c r="B13" i="309"/>
  <c r="B27" i="309" l="1"/>
  <c r="B13" i="310"/>
  <c r="B27" i="310" l="1"/>
  <c r="B13" i="311"/>
  <c r="B27" i="311" l="1"/>
  <c r="B13" i="312"/>
  <c r="B27" i="312" l="1"/>
  <c r="B13" i="313"/>
  <c r="B27" i="313" l="1"/>
  <c r="B13" i="314"/>
  <c r="B27" i="314" l="1"/>
  <c r="B13" i="315"/>
  <c r="B27" i="315" l="1"/>
  <c r="B13" i="316"/>
  <c r="B27" i="316" l="1"/>
  <c r="B13" i="317"/>
  <c r="B27" i="317" l="1"/>
  <c r="B13" i="318"/>
  <c r="B27" i="318" l="1"/>
  <c r="B13" i="319"/>
  <c r="B13" i="325" l="1"/>
  <c r="B13" i="323"/>
  <c r="B27" i="323" s="1"/>
  <c r="B13" i="324"/>
  <c r="B27" i="324" s="1"/>
  <c r="B13" i="321"/>
  <c r="B27" i="321" s="1"/>
  <c r="B13" i="322"/>
  <c r="B27" i="322" s="1"/>
  <c r="B27" i="319"/>
  <c r="B13" i="320"/>
  <c r="B27" i="320" s="1"/>
  <c r="B27" i="325" l="1"/>
  <c r="B13" i="326"/>
  <c r="B27" i="326" l="1"/>
  <c r="B13" i="327"/>
  <c r="B27" i="327" l="1"/>
  <c r="B13" i="328"/>
  <c r="B27" i="328" l="1"/>
  <c r="B13" i="329"/>
  <c r="B27" i="329" l="1"/>
  <c r="B13" i="330"/>
  <c r="B27" i="330" l="1"/>
  <c r="B13" i="331"/>
  <c r="B27" i="331" l="1"/>
  <c r="B13" i="332"/>
  <c r="B27" i="332" l="1"/>
  <c r="B13" i="334"/>
  <c r="B27" i="334" l="1"/>
  <c r="B13" i="335"/>
  <c r="B27" i="335" l="1"/>
  <c r="B13" i="336"/>
  <c r="B13" i="337" l="1"/>
  <c r="B27" i="336"/>
  <c r="B27" i="337" l="1"/>
  <c r="B13" i="338"/>
  <c r="B27" i="338" l="1"/>
  <c r="B13" i="339"/>
  <c r="B27" i="339" l="1"/>
  <c r="B13" i="340"/>
  <c r="B27" i="340" l="1"/>
  <c r="B13" i="341"/>
  <c r="B27" i="341" l="1"/>
  <c r="B13" i="342"/>
  <c r="B27" i="342" l="1"/>
  <c r="B13" i="343"/>
  <c r="B27" i="343" l="1"/>
  <c r="B13" i="344"/>
  <c r="B27" i="344" l="1"/>
  <c r="B13" i="345"/>
  <c r="B27" i="345" l="1"/>
  <c r="B13" i="346"/>
  <c r="B27" i="346" l="1"/>
  <c r="B13" i="347"/>
  <c r="B27" i="347" l="1"/>
  <c r="B13" i="348"/>
  <c r="B27" i="348" l="1"/>
  <c r="B13" i="349"/>
  <c r="B27" i="349" l="1"/>
  <c r="B13" i="350"/>
  <c r="B27" i="350" l="1"/>
  <c r="B13" i="351"/>
  <c r="B27" i="351" l="1"/>
  <c r="B13" i="352"/>
  <c r="B27" i="352" l="1"/>
  <c r="B13" i="353"/>
  <c r="B27" i="353" l="1"/>
  <c r="B13" i="354"/>
  <c r="B27" i="354" l="1"/>
  <c r="B13" i="355"/>
  <c r="B27" i="355" l="1"/>
  <c r="B13" i="356"/>
  <c r="B27" i="356" l="1"/>
  <c r="B13" i="357"/>
  <c r="B27" i="357" l="1"/>
  <c r="B13" i="358"/>
  <c r="B27" i="358" l="1"/>
  <c r="B13" i="359"/>
  <c r="B27" i="359" l="1"/>
  <c r="B13" i="360"/>
  <c r="B27" i="360" l="1"/>
  <c r="B13" i="361"/>
  <c r="B27" i="361" l="1"/>
  <c r="B13" i="362"/>
  <c r="B27" i="362" l="1"/>
  <c r="B13" i="363"/>
  <c r="B13" i="364" l="1"/>
  <c r="B27" i="363"/>
  <c r="B27" i="364" l="1"/>
  <c r="B13" i="365"/>
  <c r="B13" i="366" s="1"/>
  <c r="B13" i="367" l="1"/>
  <c r="B27" i="365"/>
  <c r="B13" i="368" l="1"/>
  <c r="B27" i="366"/>
  <c r="B27" i="367"/>
  <c r="B27" i="368" l="1"/>
  <c r="B13" i="369"/>
  <c r="B27" i="369" l="1"/>
  <c r="B13" i="370"/>
  <c r="B27" i="370" l="1"/>
  <c r="B13" i="371"/>
  <c r="B27" i="371" l="1"/>
  <c r="B13" i="372"/>
  <c r="B27" i="372" l="1"/>
  <c r="B13" i="373"/>
  <c r="B27" i="373" l="1"/>
  <c r="B13" i="374"/>
  <c r="B27" i="374" l="1"/>
  <c r="B13" i="375"/>
  <c r="B27" i="375" l="1"/>
  <c r="B13" i="376"/>
  <c r="B27" i="376" l="1"/>
  <c r="B13" i="377"/>
  <c r="B27" i="377" l="1"/>
  <c r="B13" i="378"/>
  <c r="B27" i="378" l="1"/>
  <c r="B13" i="379"/>
  <c r="B27" i="379" l="1"/>
  <c r="B13" i="380"/>
  <c r="B27" i="380" l="1"/>
  <c r="B13" i="381"/>
  <c r="B27" i="381" l="1"/>
  <c r="B13" i="382"/>
  <c r="B27" i="382" l="1"/>
  <c r="B13" i="383"/>
  <c r="B27" i="383" l="1"/>
  <c r="B13" i="384"/>
  <c r="B27" i="384" l="1"/>
  <c r="B13" i="385"/>
  <c r="B27" i="385" l="1"/>
  <c r="B13" i="386"/>
  <c r="B27" i="386" l="1"/>
  <c r="B13" i="387"/>
  <c r="B27" i="387" l="1"/>
  <c r="B13" i="388"/>
  <c r="B27" i="388" l="1"/>
  <c r="B13" i="389"/>
  <c r="B27" i="389" l="1"/>
  <c r="B13" i="390"/>
  <c r="B27" i="390" l="1"/>
  <c r="B13" i="391"/>
  <c r="B27" i="391" l="1"/>
  <c r="B13" i="392"/>
  <c r="B27" i="392" l="1"/>
  <c r="B13" i="393"/>
  <c r="B27" i="393" l="1"/>
  <c r="B13" i="394"/>
  <c r="B27" i="394" l="1"/>
  <c r="B13" i="395"/>
  <c r="B27" i="395" l="1"/>
  <c r="B13" i="396"/>
  <c r="B27" i="396" l="1"/>
  <c r="B13" i="397"/>
  <c r="B27" i="397" l="1"/>
  <c r="B13" i="398"/>
  <c r="B27" i="398" l="1"/>
  <c r="B13" i="399"/>
  <c r="B27" i="399" l="1"/>
  <c r="B13" i="400"/>
  <c r="B27" i="400" l="1"/>
  <c r="B13" i="401"/>
  <c r="B27" i="401" l="1"/>
  <c r="B13" i="402"/>
  <c r="B27" i="402" l="1"/>
  <c r="B13" i="403"/>
  <c r="B27" i="403" l="1"/>
  <c r="B13" i="404"/>
  <c r="B27" i="404" l="1"/>
  <c r="B13" i="405"/>
  <c r="B27" i="405" l="1"/>
  <c r="B13" i="406"/>
  <c r="B27" i="406" l="1"/>
  <c r="B13" i="407"/>
  <c r="B27" i="407" l="1"/>
  <c r="B13" i="408"/>
  <c r="B27" i="408" l="1"/>
  <c r="B13" i="409"/>
  <c r="B13" i="413" l="1"/>
  <c r="B27" i="409"/>
  <c r="B13" i="410"/>
  <c r="B27" i="410" l="1"/>
  <c r="B13" i="411"/>
  <c r="B27" i="411" s="1"/>
  <c r="B27" i="413"/>
  <c r="B13" i="414"/>
  <c r="B27" i="414" l="1"/>
  <c r="B13" i="415"/>
  <c r="B13" i="412"/>
  <c r="B27" i="412" s="1"/>
  <c r="B27" i="415" l="1"/>
  <c r="B13" i="416"/>
  <c r="B27" i="416" l="1"/>
  <c r="B13" i="417"/>
  <c r="B27" i="417" l="1"/>
  <c r="B13" i="418"/>
  <c r="B27" i="418" l="1"/>
  <c r="B13" i="419"/>
  <c r="B27" i="419" l="1"/>
  <c r="B13" i="420"/>
  <c r="B27" i="420" l="1"/>
  <c r="B13" i="421"/>
  <c r="B27" i="421" l="1"/>
  <c r="B13" i="422"/>
  <c r="B27" i="422" l="1"/>
  <c r="B13" i="423"/>
  <c r="B27" i="423" l="1"/>
  <c r="B13" i="424"/>
  <c r="B27" i="424" l="1"/>
  <c r="B13" i="425"/>
  <c r="B27" i="425" s="1"/>
  <c r="B15" i="388" l="1"/>
  <c r="B29" i="388" s="1"/>
  <c r="B15" i="389" l="1"/>
  <c r="B29" i="389" l="1"/>
  <c r="B15" i="390"/>
  <c r="B15" i="391" l="1"/>
  <c r="B29" i="390"/>
  <c r="B15" i="392" l="1"/>
  <c r="B29" i="391"/>
  <c r="B15" i="393" l="1"/>
  <c r="B29" i="392"/>
  <c r="B29" i="393" l="1"/>
  <c r="B15" i="394"/>
  <c r="B29" i="394" l="1"/>
  <c r="B15" i="395"/>
  <c r="B29" i="395" l="1"/>
  <c r="B15" i="396"/>
  <c r="B29" i="396" l="1"/>
  <c r="B15" i="397"/>
  <c r="B29" i="397" l="1"/>
  <c r="B15" i="398"/>
  <c r="B15" i="399" l="1"/>
  <c r="B29" i="398"/>
  <c r="B29" i="399" l="1"/>
  <c r="B15" i="400"/>
  <c r="B29" i="400" l="1"/>
  <c r="B15" i="401"/>
  <c r="B29" i="401" l="1"/>
  <c r="B15" i="402"/>
  <c r="B15" i="403" l="1"/>
  <c r="B29" i="402"/>
  <c r="B29" i="403" l="1"/>
  <c r="B15" i="404"/>
  <c r="B29" i="404" l="1"/>
  <c r="B15" i="405"/>
  <c r="B29" i="405" l="1"/>
  <c r="B15" i="406"/>
  <c r="B15" i="407" l="1"/>
  <c r="B29" i="406"/>
  <c r="B29" i="407" l="1"/>
  <c r="B15" i="408"/>
  <c r="B15" i="409" l="1"/>
  <c r="B29" i="408"/>
  <c r="B29" i="409" l="1"/>
  <c r="B15" i="410"/>
  <c r="B15" i="411" l="1"/>
  <c r="B29" i="410"/>
  <c r="B15" i="412" l="1"/>
  <c r="B29" i="411"/>
  <c r="B29" i="412" l="1"/>
  <c r="B15" i="413"/>
  <c r="B29" i="413" l="1"/>
  <c r="B15" i="414"/>
  <c r="B15" i="415" l="1"/>
  <c r="B29" i="414"/>
  <c r="B29" i="415" l="1"/>
  <c r="B15" i="416"/>
  <c r="B29" i="416" l="1"/>
  <c r="B15" i="417"/>
  <c r="B29" i="417" l="1"/>
  <c r="B15" i="418"/>
  <c r="B15" i="419" l="1"/>
  <c r="B29" i="418"/>
  <c r="B29" i="419" l="1"/>
  <c r="B15" i="420"/>
  <c r="B15" i="421" l="1"/>
  <c r="B29" i="420"/>
  <c r="B15" i="422" l="1"/>
  <c r="B29" i="421"/>
  <c r="B29" i="422" l="1"/>
  <c r="B15" i="423"/>
  <c r="B29" i="423" l="1"/>
  <c r="B15" i="424"/>
  <c r="B15" i="425" l="1"/>
  <c r="B29" i="425" s="1"/>
  <c r="B29" i="424"/>
</calcChain>
</file>

<file path=xl/comments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2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2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2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2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2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25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26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27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28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29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30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31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32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33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34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35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36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37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38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39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40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1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2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3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4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5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6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7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8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9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50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1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2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3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4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5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6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7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8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9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60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1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2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3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4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5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6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7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8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9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70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1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2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3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4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期权账户211转10,000,000元至现货账户201。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5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6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7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8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9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80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1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2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3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4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5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6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7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8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9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90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1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2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3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4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5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6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7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8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9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00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01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02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03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04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05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06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07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08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09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10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11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12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13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14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15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16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17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18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19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20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21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22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23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24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25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26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27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28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29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30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31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32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33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34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35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 shapeId="0">
      <text>
        <r>
          <rPr>
            <sz val="9"/>
            <color indexed="81"/>
            <rFont val="宋体"/>
            <family val="3"/>
            <charset val="134"/>
          </rPr>
          <t>20161103交易，现货日交易费用可能有问题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36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37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38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39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40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41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42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43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44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45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46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47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48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49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50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51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52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53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54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55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56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57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58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59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60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61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</commentList>
</comments>
</file>

<file path=xl/comments362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</commentList>
</comments>
</file>

<file path=xl/comments363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</t>
        </r>
      </text>
    </comment>
  </commentList>
</comments>
</file>

<file path=xl/comments364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20160908从302账户转入201账户1500万
20160909从302账户转入201账户1700万</t>
        </r>
      </text>
    </comment>
  </commentList>
</comments>
</file>

<file path=xl/comments365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</t>
        </r>
      </text>
    </comment>
  </commentList>
</comments>
</file>

<file path=xl/comments366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</t>
        </r>
      </text>
    </comment>
  </commentList>
</comments>
</file>

<file path=xl/comments367.xml><?xml version="1.0" encoding="utf-8"?>
<comments xmlns="http://schemas.openxmlformats.org/spreadsheetml/2006/main">
  <authors>
    <author>作者</author>
  </authors>
  <commentLis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368.xml><?xml version="1.0" encoding="utf-8"?>
<comments xmlns="http://schemas.openxmlformats.org/spreadsheetml/2006/main">
  <authors>
    <author>作者</author>
  </authors>
  <commentLis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369.xml><?xml version="1.0" encoding="utf-8"?>
<comments xmlns="http://schemas.openxmlformats.org/spreadsheetml/2006/main">
  <authors>
    <author>作者</author>
  </authors>
  <commentLis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3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70.xml><?xml version="1.0" encoding="utf-8"?>
<comments xmlns="http://schemas.openxmlformats.org/spreadsheetml/2006/main">
  <authors>
    <author>作者</author>
  </authors>
  <commentLis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371.xml><?xml version="1.0" encoding="utf-8"?>
<comments xmlns="http://schemas.openxmlformats.org/spreadsheetml/2006/main">
  <authors>
    <author>作者</author>
  </authors>
  <commentLis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YC Dang:</t>
        </r>
        <r>
          <rPr>
            <sz val="9"/>
            <color indexed="81"/>
            <rFont val="宋体"/>
            <family val="3"/>
            <charset val="134"/>
          </rPr>
          <t xml:space="preserve">
Margin+Cash+(Position Value - Market Value)
</t>
        </r>
      </text>
    </comment>
  </commentList>
</comments>
</file>

<file path=xl/comments372.xml><?xml version="1.0" encoding="utf-8"?>
<comments xmlns="http://schemas.openxmlformats.org/spreadsheetml/2006/main">
  <authors>
    <author>作者</author>
  </authors>
  <commentLis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YC Dang:</t>
        </r>
        <r>
          <rPr>
            <sz val="9"/>
            <color indexed="81"/>
            <rFont val="宋体"/>
            <family val="3"/>
            <charset val="134"/>
          </rPr>
          <t xml:space="preserve">
Margin+Cash+(Position Value - Market Value)
</t>
        </r>
      </text>
    </comment>
  </commentList>
</comments>
</file>

<file path=xl/comments373.xml><?xml version="1.0" encoding="utf-8"?>
<comments xmlns="http://schemas.openxmlformats.org/spreadsheetml/2006/main">
  <authors>
    <author>作者</author>
  </authors>
  <commentList>
    <comment ref="C29" authorId="0" shapeId="0">
      <text>
        <r>
          <rPr>
            <sz val="9"/>
            <color indexed="81"/>
            <rFont val="宋体"/>
            <family val="3"/>
            <charset val="134"/>
          </rPr>
          <t xml:space="preserve">包括：
交易所手续费：2331.27
客户手续费：550.16
交易所手续费约每笔64.39，客户手续费约每笔15.2
</t>
        </r>
      </text>
    </comment>
  </commentList>
</comments>
</file>

<file path=xl/comments374.xml><?xml version="1.0" encoding="utf-8"?>
<comments xmlns="http://schemas.openxmlformats.org/spreadsheetml/2006/main">
  <authors>
    <author>作者</author>
  </authors>
  <commentList>
    <comment ref="C26" authorId="0" shapeId="0">
      <text>
        <r>
          <rPr>
            <sz val="9"/>
            <color indexed="81"/>
            <rFont val="宋体"/>
            <family val="3"/>
            <charset val="134"/>
          </rPr>
          <t xml:space="preserve">包括：
交易所手续费：2331.27
客户手续费：550.16
交易所手续费约每笔64.39，客户手续费约每笔15.2
</t>
        </r>
      </text>
    </comment>
  </commentList>
</comments>
</file>

<file path=xl/comments375.xml><?xml version="1.0" encoding="utf-8"?>
<comments xmlns="http://schemas.openxmlformats.org/spreadsheetml/2006/main">
  <authors>
    <author>作者</author>
  </authors>
  <commentList>
    <comment ref="C22" authorId="0" shapeId="0">
      <text>
        <r>
          <rPr>
            <sz val="9"/>
            <color indexed="81"/>
            <rFont val="宋体"/>
            <family val="3"/>
            <charset val="134"/>
          </rPr>
          <t>已扣除买入手续费
期货估值按照收盘价算</t>
        </r>
      </text>
    </comment>
  </commentList>
</comments>
</file>

<file path=xl/comments376.xml><?xml version="1.0" encoding="utf-8"?>
<comments xmlns="http://schemas.openxmlformats.org/spreadsheetml/2006/main">
  <authors>
    <author>作者</author>
  </authors>
  <commentList>
    <comment ref="C23" authorId="0" shapeId="0">
      <text>
        <r>
          <rPr>
            <sz val="9"/>
            <color indexed="81"/>
            <rFont val="宋体"/>
            <family val="3"/>
            <charset val="134"/>
          </rPr>
          <t>已扣除买入手续费
期货估值按照收盘价算</t>
        </r>
      </text>
    </comment>
  </commentList>
</comments>
</file>

<file path=xl/comments3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3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3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5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<sst xmlns="http://schemas.openxmlformats.org/spreadsheetml/2006/main" count="30424" uniqueCount="393">
  <si>
    <t>期权做市现货账户201：</t>
  </si>
  <si>
    <t>资金余额</t>
    <phoneticPr fontId="1" type="noConversion"/>
  </si>
  <si>
    <t>ETF市值</t>
    <phoneticPr fontId="1" type="noConversion"/>
  </si>
  <si>
    <t>总资产</t>
    <phoneticPr fontId="1" type="noConversion"/>
  </si>
  <si>
    <t>配置文件限额</t>
    <phoneticPr fontId="1" type="noConversion"/>
  </si>
  <si>
    <t>初始资金</t>
    <phoneticPr fontId="1" type="noConversion"/>
  </si>
  <si>
    <t>回购利息</t>
    <phoneticPr fontId="1" type="noConversion"/>
  </si>
  <si>
    <t>回购本金</t>
    <phoneticPr fontId="1" type="noConversion"/>
  </si>
  <si>
    <t>交易费</t>
    <phoneticPr fontId="1" type="noConversion"/>
  </si>
  <si>
    <t>期权做市期权账户211</t>
    <phoneticPr fontId="1" type="noConversion"/>
  </si>
  <si>
    <t>资金余额</t>
    <phoneticPr fontId="1" type="noConversion"/>
  </si>
  <si>
    <t>可用金额</t>
    <phoneticPr fontId="1" type="noConversion"/>
  </si>
  <si>
    <t>保证金</t>
    <phoneticPr fontId="1" type="noConversion"/>
  </si>
  <si>
    <t>成交张数</t>
    <phoneticPr fontId="1" type="noConversion"/>
  </si>
  <si>
    <t>持仓合约</t>
    <phoneticPr fontId="1" type="noConversion"/>
  </si>
  <si>
    <t>7月</t>
    <phoneticPr fontId="1" type="noConversion"/>
  </si>
  <si>
    <t>8月</t>
    <phoneticPr fontId="1" type="noConversion"/>
  </si>
  <si>
    <t>9月</t>
    <phoneticPr fontId="1" type="noConversion"/>
  </si>
  <si>
    <t>12月</t>
    <phoneticPr fontId="1" type="noConversion"/>
  </si>
  <si>
    <t>汇总</t>
    <phoneticPr fontId="1" type="noConversion"/>
  </si>
  <si>
    <t>期权持仓合约</t>
    <phoneticPr fontId="1" type="noConversion"/>
  </si>
  <si>
    <t>期权做市期货账户2111</t>
    <phoneticPr fontId="1" type="noConversion"/>
  </si>
  <si>
    <t>持仓均价</t>
    <phoneticPr fontId="1" type="noConversion"/>
  </si>
  <si>
    <t>持仓总价</t>
    <phoneticPr fontId="1" type="noConversion"/>
  </si>
  <si>
    <t>盈亏</t>
    <phoneticPr fontId="1" type="noConversion"/>
  </si>
  <si>
    <t>期货总持仓</t>
    <phoneticPr fontId="1" type="noConversion"/>
  </si>
  <si>
    <t>当前账户余额</t>
    <phoneticPr fontId="1" type="noConversion"/>
  </si>
  <si>
    <t>保证金</t>
    <phoneticPr fontId="1" type="noConversion"/>
  </si>
  <si>
    <t>期货多头</t>
    <phoneticPr fontId="1" type="noConversion"/>
  </si>
  <si>
    <t>期货空头</t>
    <phoneticPr fontId="1" type="noConversion"/>
  </si>
  <si>
    <t>多头持仓市值</t>
    <phoneticPr fontId="1" type="noConversion"/>
  </si>
  <si>
    <t>空头持仓市值</t>
    <phoneticPr fontId="1" type="noConversion"/>
  </si>
  <si>
    <t>轧差市值</t>
    <phoneticPr fontId="1" type="noConversion"/>
  </si>
  <si>
    <t>手续费合计</t>
    <phoneticPr fontId="1" type="noConversion"/>
  </si>
  <si>
    <t>IH1609</t>
    <phoneticPr fontId="1" type="noConversion"/>
  </si>
  <si>
    <t>IH1612</t>
    <phoneticPr fontId="1" type="noConversion"/>
  </si>
  <si>
    <t>期货持仓市值</t>
    <phoneticPr fontId="1" type="noConversion"/>
  </si>
  <si>
    <t>期货总持仓</t>
    <phoneticPr fontId="1" type="noConversion"/>
  </si>
  <si>
    <t>交易所手续费</t>
    <phoneticPr fontId="1" type="noConversion"/>
  </si>
  <si>
    <t>客户手续费</t>
    <phoneticPr fontId="1" type="noConversion"/>
  </si>
  <si>
    <t>IH1703</t>
    <phoneticPr fontId="1" type="noConversion"/>
  </si>
  <si>
    <t>IH 1608</t>
    <phoneticPr fontId="1" type="noConversion"/>
  </si>
  <si>
    <t>期货多头汇总</t>
    <phoneticPr fontId="1" type="noConversion"/>
  </si>
  <si>
    <t>期货空头汇总</t>
    <phoneticPr fontId="1" type="noConversion"/>
  </si>
  <si>
    <t>IH 1609</t>
    <phoneticPr fontId="1" type="noConversion"/>
  </si>
  <si>
    <t>IH 1612</t>
    <phoneticPr fontId="1" type="noConversion"/>
  </si>
  <si>
    <t>汇总</t>
    <phoneticPr fontId="1" type="noConversion"/>
  </si>
  <si>
    <t>ETF成交金额</t>
    <phoneticPr fontId="1" type="noConversion"/>
  </si>
  <si>
    <t>IH 1608</t>
    <phoneticPr fontId="1" type="noConversion"/>
  </si>
  <si>
    <t>期权合约持仓</t>
    <phoneticPr fontId="1" type="noConversion"/>
  </si>
  <si>
    <t>期权行权</t>
    <phoneticPr fontId="1" type="noConversion"/>
  </si>
  <si>
    <t>合约代码</t>
    <phoneticPr fontId="1" type="noConversion"/>
  </si>
  <si>
    <t>合约名称</t>
    <phoneticPr fontId="1" type="noConversion"/>
  </si>
  <si>
    <t>行权数量</t>
    <phoneticPr fontId="1" type="noConversion"/>
  </si>
  <si>
    <t>行权价</t>
    <phoneticPr fontId="1" type="noConversion"/>
  </si>
  <si>
    <t>收付标的数量</t>
    <phoneticPr fontId="1" type="noConversion"/>
  </si>
  <si>
    <t>收付标的金额</t>
    <phoneticPr fontId="1" type="noConversion"/>
  </si>
  <si>
    <t>50ETF购7月1950</t>
  </si>
  <si>
    <t>50ETF购7月2000</t>
  </si>
  <si>
    <t>50ETF购7月2050</t>
  </si>
  <si>
    <t>50ETF购7月2100</t>
  </si>
  <si>
    <t>50ETF购7月2150</t>
  </si>
  <si>
    <t>50ETF购7月2200</t>
  </si>
  <si>
    <t>67285.31(昨日期货结算价与收盘价相差较大，期货P&amp;L可能有较大出入)</t>
    <phoneticPr fontId="1" type="noConversion"/>
  </si>
  <si>
    <t>账户信息汇总</t>
    <phoneticPr fontId="1" type="noConversion"/>
  </si>
  <si>
    <t>期权信息汇总</t>
    <phoneticPr fontId="1" type="noConversion"/>
  </si>
  <si>
    <t>期权做市期货账户2111</t>
    <phoneticPr fontId="1" type="noConversion"/>
  </si>
  <si>
    <t>IH 1703</t>
    <phoneticPr fontId="1" type="noConversion"/>
  </si>
  <si>
    <t>3月</t>
    <phoneticPr fontId="1" type="noConversion"/>
  </si>
  <si>
    <t>资金情况汇总</t>
    <phoneticPr fontId="1" type="noConversion"/>
  </si>
  <si>
    <t>投入本金总额</t>
    <phoneticPr fontId="1" type="noConversion"/>
  </si>
  <si>
    <t>使用资金总额</t>
    <phoneticPr fontId="1" type="noConversion"/>
  </si>
  <si>
    <t>期权合约持仓</t>
    <phoneticPr fontId="1" type="noConversion"/>
  </si>
  <si>
    <t>Orc系统参数指标</t>
    <phoneticPr fontId="1" type="noConversion"/>
  </si>
  <si>
    <t>理论盈亏</t>
    <phoneticPr fontId="1" type="noConversion"/>
  </si>
  <si>
    <t>盯市盈亏</t>
    <phoneticPr fontId="1" type="noConversion"/>
  </si>
  <si>
    <t>当日理论盈亏</t>
    <phoneticPr fontId="1" type="noConversion"/>
  </si>
  <si>
    <t>当日盯市盈亏</t>
    <phoneticPr fontId="1" type="noConversion"/>
  </si>
  <si>
    <t>Cash Delta</t>
    <phoneticPr fontId="1" type="noConversion"/>
  </si>
  <si>
    <t>Gamma</t>
    <phoneticPr fontId="1" type="noConversion"/>
  </si>
  <si>
    <t>Vega</t>
    <phoneticPr fontId="1" type="noConversion"/>
  </si>
  <si>
    <t>Theta</t>
    <phoneticPr fontId="1" type="noConversion"/>
  </si>
  <si>
    <t>日回购利息</t>
    <phoneticPr fontId="1" type="noConversion"/>
  </si>
  <si>
    <t>日回购本金</t>
    <phoneticPr fontId="1" type="noConversion"/>
  </si>
  <si>
    <t>总回购利息</t>
    <phoneticPr fontId="1" type="noConversion"/>
  </si>
  <si>
    <t>总交易费用</t>
    <phoneticPr fontId="1" type="noConversion"/>
  </si>
  <si>
    <t>日交易费</t>
    <phoneticPr fontId="1" type="noConversion"/>
  </si>
  <si>
    <t>日交易费</t>
    <phoneticPr fontId="1" type="noConversion"/>
  </si>
  <si>
    <t>日成交张数</t>
    <phoneticPr fontId="1" type="noConversion"/>
  </si>
  <si>
    <t>总交易费用</t>
    <phoneticPr fontId="1" type="noConversion"/>
  </si>
  <si>
    <t>交易费用总额</t>
    <phoneticPr fontId="1" type="noConversion"/>
  </si>
  <si>
    <t>当日交易所手续费</t>
    <phoneticPr fontId="1" type="noConversion"/>
  </si>
  <si>
    <t>当日客户手续费</t>
    <phoneticPr fontId="1" type="noConversion"/>
  </si>
  <si>
    <t>交易所手续费</t>
    <phoneticPr fontId="1" type="noConversion"/>
  </si>
  <si>
    <t>客户手续费</t>
    <phoneticPr fontId="1" type="noConversion"/>
  </si>
  <si>
    <t>9月</t>
    <phoneticPr fontId="1" type="noConversion"/>
  </si>
  <si>
    <t>10月</t>
    <phoneticPr fontId="1" type="noConversion"/>
  </si>
  <si>
    <t>12月</t>
    <phoneticPr fontId="1" type="noConversion"/>
  </si>
  <si>
    <t>50ETF购8月2200</t>
    <phoneticPr fontId="1" type="noConversion"/>
  </si>
  <si>
    <t>50ETF购8月2250</t>
    <phoneticPr fontId="1" type="noConversion"/>
  </si>
  <si>
    <t>10月</t>
    <phoneticPr fontId="1" type="noConversion"/>
  </si>
  <si>
    <t>IH 1610</t>
    <phoneticPr fontId="1" type="noConversion"/>
  </si>
  <si>
    <t>多头持仓</t>
    <phoneticPr fontId="1" type="noConversion"/>
  </si>
  <si>
    <t>空头持仓</t>
    <phoneticPr fontId="1" type="noConversion"/>
  </si>
  <si>
    <t>IH 1610</t>
    <phoneticPr fontId="1" type="noConversion"/>
  </si>
  <si>
    <t>IH 1611</t>
    <phoneticPr fontId="1" type="noConversion"/>
  </si>
  <si>
    <t>交割费用</t>
    <phoneticPr fontId="1" type="noConversion"/>
  </si>
  <si>
    <t>委托费用</t>
    <phoneticPr fontId="1" type="noConversion"/>
  </si>
  <si>
    <t>11月</t>
    <phoneticPr fontId="1" type="noConversion"/>
  </si>
  <si>
    <t>行权</t>
    <phoneticPr fontId="1" type="noConversion"/>
  </si>
  <si>
    <t>合约代码</t>
    <phoneticPr fontId="1" type="noConversion"/>
  </si>
  <si>
    <t>合约名称</t>
    <phoneticPr fontId="1" type="noConversion"/>
  </si>
  <si>
    <t>行权数量</t>
    <phoneticPr fontId="1" type="noConversion"/>
  </si>
  <si>
    <t>行权价</t>
    <phoneticPr fontId="1" type="noConversion"/>
  </si>
  <si>
    <t>9月购1900</t>
    <phoneticPr fontId="1" type="noConversion"/>
  </si>
  <si>
    <t>9月购1950</t>
    <phoneticPr fontId="1" type="noConversion"/>
  </si>
  <si>
    <t>9月购2050</t>
    <phoneticPr fontId="1" type="noConversion"/>
  </si>
  <si>
    <t>9月购2100</t>
    <phoneticPr fontId="1" type="noConversion"/>
  </si>
  <si>
    <t>9月购2150</t>
    <phoneticPr fontId="1" type="noConversion"/>
  </si>
  <si>
    <t>9月购2200</t>
    <phoneticPr fontId="1" type="noConversion"/>
  </si>
  <si>
    <t>9月沽2250</t>
    <phoneticPr fontId="1" type="noConversion"/>
  </si>
  <si>
    <t>9月沽2300</t>
    <phoneticPr fontId="1" type="noConversion"/>
  </si>
  <si>
    <t>9月沽2350</t>
    <phoneticPr fontId="1" type="noConversion"/>
  </si>
  <si>
    <t>9月沽2400</t>
    <phoneticPr fontId="1" type="noConversion"/>
  </si>
  <si>
    <t>9月沽2450</t>
    <phoneticPr fontId="1" type="noConversion"/>
  </si>
  <si>
    <t>交收ETF金额</t>
    <phoneticPr fontId="1" type="noConversion"/>
  </si>
  <si>
    <t>资金余额</t>
    <phoneticPr fontId="1" type="noConversion"/>
  </si>
  <si>
    <t>ETF市值</t>
    <phoneticPr fontId="1" type="noConversion"/>
  </si>
  <si>
    <t>IH 1611</t>
    <phoneticPr fontId="1" type="noConversion"/>
  </si>
  <si>
    <t>IH 1612</t>
    <phoneticPr fontId="1" type="noConversion"/>
  </si>
  <si>
    <t>IH 1703</t>
    <phoneticPr fontId="1" type="noConversion"/>
  </si>
  <si>
    <t>IH 1706</t>
    <phoneticPr fontId="1" type="noConversion"/>
  </si>
  <si>
    <t>6月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</si>
  <si>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</si>
  <si>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</si>
  <si>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</si>
  <si>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IH 1612</t>
    <phoneticPr fontId="1" type="noConversion"/>
  </si>
  <si>
    <t>IH 1701</t>
    <phoneticPr fontId="1" type="noConversion"/>
  </si>
  <si>
    <t>1月</t>
    <phoneticPr fontId="1" type="noConversion"/>
  </si>
  <si>
    <t>行权</t>
    <phoneticPr fontId="1" type="noConversion"/>
  </si>
  <si>
    <t>名称</t>
    <phoneticPr fontId="1" type="noConversion"/>
  </si>
  <si>
    <t>数量</t>
    <phoneticPr fontId="1" type="noConversion"/>
  </si>
  <si>
    <t>行权价</t>
    <phoneticPr fontId="1" type="noConversion"/>
  </si>
  <si>
    <t>收付标的数量</t>
    <phoneticPr fontId="1" type="noConversion"/>
  </si>
  <si>
    <t>收付金额</t>
    <phoneticPr fontId="1" type="noConversion"/>
  </si>
  <si>
    <t>2100C</t>
    <phoneticPr fontId="1" type="noConversion"/>
  </si>
  <si>
    <t>2150C</t>
    <phoneticPr fontId="1" type="noConversion"/>
  </si>
  <si>
    <t>2200C</t>
    <phoneticPr fontId="1" type="noConversion"/>
  </si>
  <si>
    <t>2350C</t>
    <phoneticPr fontId="1" type="noConversion"/>
  </si>
  <si>
    <t>2300C</t>
    <phoneticPr fontId="1" type="noConversion"/>
  </si>
  <si>
    <t>2450P</t>
    <phoneticPr fontId="1" type="noConversion"/>
  </si>
  <si>
    <t>2500P</t>
    <phoneticPr fontId="1" type="noConversion"/>
  </si>
  <si>
    <t>汇总</t>
    <phoneticPr fontId="1" type="noConversion"/>
  </si>
  <si>
    <t>IH 1702</t>
    <phoneticPr fontId="1" type="noConversion"/>
  </si>
  <si>
    <t>2月</t>
    <phoneticPr fontId="1" type="noConversion"/>
  </si>
  <si>
    <t>合约代码</t>
    <phoneticPr fontId="1" type="noConversion"/>
  </si>
  <si>
    <t>合约名称</t>
    <phoneticPr fontId="1" type="noConversion"/>
  </si>
  <si>
    <t>行权方向</t>
    <phoneticPr fontId="1" type="noConversion"/>
  </si>
  <si>
    <t>行权数量</t>
    <phoneticPr fontId="1" type="noConversion"/>
  </si>
  <si>
    <t>行权价</t>
    <phoneticPr fontId="1" type="noConversion"/>
  </si>
  <si>
    <t>收付标的数量</t>
    <phoneticPr fontId="1" type="noConversion"/>
  </si>
  <si>
    <t>收付金额</t>
    <phoneticPr fontId="1" type="noConversion"/>
  </si>
  <si>
    <t>义务方</t>
    <phoneticPr fontId="1" type="noConversion"/>
  </si>
  <si>
    <t>权利方</t>
    <phoneticPr fontId="1" type="noConversion"/>
  </si>
  <si>
    <t>50ETF购12月2055A</t>
    <phoneticPr fontId="1" type="noConversion"/>
  </si>
  <si>
    <t>50ETF购12月2153A</t>
    <phoneticPr fontId="1" type="noConversion"/>
  </si>
  <si>
    <t>50ETF沽12月2299A</t>
    <phoneticPr fontId="1" type="noConversion"/>
  </si>
  <si>
    <t>50ETF沽12月2348A</t>
    <phoneticPr fontId="1" type="noConversion"/>
  </si>
  <si>
    <t>50ETF沽12月2397A</t>
    <phoneticPr fontId="1" type="noConversion"/>
  </si>
  <si>
    <t>50ETF沽12月2446A</t>
    <phoneticPr fontId="1" type="noConversion"/>
  </si>
  <si>
    <t>50ETF沽12月2495A</t>
    <phoneticPr fontId="1" type="noConversion"/>
  </si>
  <si>
    <t>50ETF沽12月2300</t>
    <phoneticPr fontId="1" type="noConversion"/>
  </si>
  <si>
    <t>50ETF沽12月2350</t>
    <phoneticPr fontId="1" type="noConversion"/>
  </si>
  <si>
    <t>50ETF沽12月2400</t>
    <phoneticPr fontId="1" type="noConversion"/>
  </si>
  <si>
    <t>50ETF沽12月2450</t>
    <phoneticPr fontId="1" type="noConversion"/>
  </si>
  <si>
    <t>50ETF沽12月2500</t>
    <phoneticPr fontId="1" type="noConversion"/>
  </si>
  <si>
    <t>50ETF沽12月2550</t>
    <phoneticPr fontId="1" type="noConversion"/>
  </si>
  <si>
    <t>汇总</t>
    <phoneticPr fontId="1" type="noConversion"/>
  </si>
  <si>
    <t>2月</t>
    <phoneticPr fontId="1" type="noConversion"/>
  </si>
  <si>
    <t>3月</t>
    <phoneticPr fontId="1" type="noConversion"/>
  </si>
  <si>
    <t>6月</t>
    <phoneticPr fontId="1" type="noConversion"/>
  </si>
  <si>
    <t>汇总</t>
    <phoneticPr fontId="1" type="noConversion"/>
  </si>
  <si>
    <t>C.Gamma 1%</t>
    <phoneticPr fontId="1" type="noConversion"/>
  </si>
  <si>
    <t>IH 1703</t>
    <phoneticPr fontId="1" type="noConversion"/>
  </si>
  <si>
    <t>IH 1706</t>
    <phoneticPr fontId="1" type="noConversion"/>
  </si>
  <si>
    <t>IH 1709</t>
    <phoneticPr fontId="1" type="noConversion"/>
  </si>
  <si>
    <t>IH 1702</t>
    <phoneticPr fontId="1" type="noConversion"/>
  </si>
  <si>
    <t>9月</t>
    <phoneticPr fontId="1" type="noConversion"/>
  </si>
  <si>
    <t>50ETF购1月2348A</t>
  </si>
  <si>
    <t>50ETF沽1月2397A</t>
  </si>
  <si>
    <t>50ETF沽1月2446A</t>
  </si>
  <si>
    <t>50ETF沽1月2495A</t>
  </si>
  <si>
    <t>50ETF购1月2350</t>
  </si>
  <si>
    <t>50ETF沽1月2400</t>
  </si>
  <si>
    <t>50ETF沽1月2550</t>
  </si>
  <si>
    <t>50ETF购1月2200</t>
  </si>
  <si>
    <t>权利方</t>
  </si>
  <si>
    <t>义务方</t>
  </si>
  <si>
    <t>多头</t>
    <phoneticPr fontId="1" type="noConversion"/>
  </si>
  <si>
    <t>空头</t>
    <phoneticPr fontId="1" type="noConversion"/>
  </si>
  <si>
    <t>IH 1703</t>
    <phoneticPr fontId="1" type="noConversion"/>
  </si>
  <si>
    <t>IH 1704</t>
    <phoneticPr fontId="1" type="noConversion"/>
  </si>
  <si>
    <t>IH 1706</t>
    <phoneticPr fontId="1" type="noConversion"/>
  </si>
  <si>
    <t>4月</t>
    <phoneticPr fontId="1" type="noConversion"/>
  </si>
  <si>
    <t>10000831</t>
  </si>
  <si>
    <t>10000832</t>
  </si>
  <si>
    <t>10000833</t>
  </si>
  <si>
    <t>10000840</t>
  </si>
  <si>
    <t>10000842</t>
  </si>
  <si>
    <t>10000854</t>
  </si>
  <si>
    <t>50ETF购2月2200</t>
  </si>
  <si>
    <t>50ETF购2月2250</t>
  </si>
  <si>
    <t>50ETF购2月2300</t>
  </si>
  <si>
    <t>50ETF沽2月2400</t>
  </si>
  <si>
    <t>50ETF沽2月2450</t>
  </si>
  <si>
    <t>50ETF沽2月2500</t>
  </si>
  <si>
    <t>254</t>
  </si>
  <si>
    <t>197</t>
  </si>
  <si>
    <t>4</t>
  </si>
  <si>
    <t>16</t>
  </si>
  <si>
    <t>327</t>
  </si>
  <si>
    <t>288</t>
  </si>
  <si>
    <t>IH 1704</t>
    <phoneticPr fontId="1" type="noConversion"/>
  </si>
  <si>
    <t>IH 1705</t>
    <phoneticPr fontId="1" type="noConversion"/>
  </si>
  <si>
    <t>IH 1706</t>
    <phoneticPr fontId="1" type="noConversion"/>
  </si>
  <si>
    <t>5月</t>
    <phoneticPr fontId="1" type="noConversion"/>
  </si>
  <si>
    <t>50ETF沽3月2397A</t>
  </si>
  <si>
    <t>50ETF沽3月2446A</t>
  </si>
  <si>
    <t>50ETF沽3月2495A</t>
  </si>
  <si>
    <t>50ETF购3月2300</t>
  </si>
  <si>
    <t>50ETF沽3月2350</t>
  </si>
  <si>
    <t>50ETF沽3月2400</t>
  </si>
  <si>
    <t>50ETF沽3月2500</t>
  </si>
  <si>
    <t>商品期权期货账户801</t>
    <phoneticPr fontId="1" type="noConversion"/>
  </si>
  <si>
    <t>当前账户可用余额</t>
    <phoneticPr fontId="1" type="noConversion"/>
  </si>
  <si>
    <t>保证金</t>
    <phoneticPr fontId="1" type="noConversion"/>
  </si>
  <si>
    <t>手续费</t>
    <phoneticPr fontId="1" type="noConversion"/>
  </si>
  <si>
    <t>盈亏</t>
    <phoneticPr fontId="1" type="noConversion"/>
  </si>
  <si>
    <t>IH 1712</t>
    <phoneticPr fontId="1" type="noConversion"/>
  </si>
  <si>
    <t>D890187989</t>
  </si>
  <si>
    <t>2.3500</t>
  </si>
  <si>
    <t>10000863</t>
  </si>
  <si>
    <t>105</t>
  </si>
  <si>
    <t>1,050,000</t>
  </si>
  <si>
    <t>-2,467,500.000</t>
  </si>
  <si>
    <t>10000864</t>
  </si>
  <si>
    <t>2</t>
  </si>
  <si>
    <t>2.4000</t>
  </si>
  <si>
    <t>-20,000</t>
  </si>
  <si>
    <t>48,000.000</t>
  </si>
  <si>
    <t>10000865</t>
  </si>
  <si>
    <t>32</t>
  </si>
  <si>
    <t>2.4500</t>
  </si>
  <si>
    <t>-320,000</t>
  </si>
  <si>
    <t>784,000.000</t>
  </si>
  <si>
    <t>10000866</t>
  </si>
  <si>
    <t>145</t>
  </si>
  <si>
    <t>2.5000</t>
  </si>
  <si>
    <t>-1,450,000</t>
  </si>
  <si>
    <t>3,625,000.000</t>
  </si>
  <si>
    <t>10000867</t>
  </si>
  <si>
    <t>18</t>
  </si>
  <si>
    <t>2.2500</t>
  </si>
  <si>
    <t>180,000</t>
  </si>
  <si>
    <t>-405,000.000</t>
  </si>
  <si>
    <t>-560,000</t>
  </si>
  <si>
    <t>1,584,500.000</t>
  </si>
  <si>
    <t>IH 1706</t>
    <phoneticPr fontId="1" type="noConversion"/>
  </si>
  <si>
    <t>IH 1707</t>
    <phoneticPr fontId="1" type="noConversion"/>
  </si>
  <si>
    <t>7月</t>
    <phoneticPr fontId="1" type="noConversion"/>
  </si>
  <si>
    <t>10000869</t>
  </si>
  <si>
    <t>10000870</t>
  </si>
  <si>
    <t>10000878</t>
  </si>
  <si>
    <t>10000880</t>
  </si>
  <si>
    <t>10000883</t>
  </si>
  <si>
    <t>50ETF购5月2250</t>
  </si>
  <si>
    <t>50ETF购5月2300</t>
  </si>
  <si>
    <t>50ETF沽5月2450</t>
  </si>
  <si>
    <t>50ETF沽5月2500</t>
  </si>
  <si>
    <t>50ETF购5月2200</t>
  </si>
  <si>
    <t>24</t>
  </si>
  <si>
    <t>43</t>
  </si>
  <si>
    <t>124</t>
  </si>
  <si>
    <t>217</t>
  </si>
  <si>
    <t>74</t>
  </si>
  <si>
    <t>240,000</t>
  </si>
  <si>
    <t>-430,000</t>
  </si>
  <si>
    <t>-1,240,000</t>
  </si>
  <si>
    <t>-2,170,000</t>
  </si>
  <si>
    <t>740,000</t>
  </si>
  <si>
    <t>-540,000.000</t>
  </si>
  <si>
    <t>989,000.000</t>
  </si>
  <si>
    <t>3,038,000.000</t>
  </si>
  <si>
    <t>5,425,000.000</t>
  </si>
  <si>
    <t>-1,628,000.000</t>
  </si>
  <si>
    <t>盈亏汇总</t>
    <phoneticPr fontId="1" type="noConversion"/>
  </si>
  <si>
    <t>期权做市盈亏</t>
    <phoneticPr fontId="1" type="noConversion"/>
  </si>
  <si>
    <t>商品期货期权盈亏</t>
    <phoneticPr fontId="1" type="noConversion"/>
  </si>
  <si>
    <t>汇总盈亏</t>
    <phoneticPr fontId="1" type="noConversion"/>
  </si>
  <si>
    <t>IH 1707</t>
    <phoneticPr fontId="1" type="noConversion"/>
  </si>
  <si>
    <t>IH 1708</t>
    <phoneticPr fontId="1" type="noConversion"/>
  </si>
  <si>
    <t>8月</t>
    <phoneticPr fontId="1" type="noConversion"/>
  </si>
  <si>
    <t>10000728</t>
  </si>
  <si>
    <t>10000729</t>
  </si>
  <si>
    <t>10000801</t>
  </si>
  <si>
    <t>10000814</t>
  </si>
  <si>
    <t>50ETF购6月2202A</t>
  </si>
  <si>
    <t>50ETF购6月2250A</t>
  </si>
  <si>
    <t>50ETF购6月2500</t>
  </si>
  <si>
    <t>50ETF沽6月2550</t>
  </si>
  <si>
    <t>权利</t>
    <phoneticPr fontId="1" type="noConversion"/>
  </si>
  <si>
    <t>义务</t>
    <phoneticPr fontId="1" type="noConversion"/>
  </si>
  <si>
    <t>102,200</t>
  </si>
  <si>
    <t>20,440</t>
  </si>
  <si>
    <t>-1,990,000</t>
  </si>
  <si>
    <t>50,000</t>
  </si>
  <si>
    <t>-225,044.400</t>
  </si>
  <si>
    <t>-45,990.000</t>
  </si>
  <si>
    <t>4,975,000.000</t>
  </si>
  <si>
    <t>-127,500.000</t>
  </si>
  <si>
    <t>-1,817,360</t>
  </si>
  <si>
    <t>4,576,465.600</t>
  </si>
  <si>
    <t>客户手续费</t>
    <phoneticPr fontId="1" type="noConversion"/>
  </si>
  <si>
    <t>IH 1803</t>
    <phoneticPr fontId="1" type="noConversion"/>
  </si>
  <si>
    <t>10000905</t>
  </si>
  <si>
    <t>10000911</t>
  </si>
  <si>
    <t>10000927</t>
  </si>
  <si>
    <t>50ETF购7月2500</t>
  </si>
  <si>
    <t>50ETF购7月2550</t>
  </si>
  <si>
    <t>50ETF购7月2650</t>
  </si>
  <si>
    <t>20</t>
  </si>
  <si>
    <t>IH 1709</t>
    <phoneticPr fontId="1" type="noConversion"/>
  </si>
  <si>
    <t>IH 1710</t>
    <phoneticPr fontId="1" type="noConversion"/>
  </si>
  <si>
    <t>ETF份额</t>
    <phoneticPr fontId="1" type="noConversion"/>
  </si>
  <si>
    <t>9月</t>
    <phoneticPr fontId="1" type="noConversion"/>
  </si>
  <si>
    <t>10月</t>
    <phoneticPr fontId="1" type="noConversion"/>
  </si>
  <si>
    <t>50ETF购8月2700</t>
    <phoneticPr fontId="1" type="noConversion"/>
  </si>
  <si>
    <t>50ETF沽8月2750</t>
    <phoneticPr fontId="1" type="noConversion"/>
  </si>
  <si>
    <t>50ETF沽8月2800</t>
    <phoneticPr fontId="1" type="noConversion"/>
  </si>
  <si>
    <t>50ETF沽8月2850</t>
    <phoneticPr fontId="1" type="noConversion"/>
  </si>
  <si>
    <t>ETF份额</t>
    <phoneticPr fontId="1" type="noConversion"/>
  </si>
  <si>
    <t>IH 1711</t>
    <phoneticPr fontId="1" type="noConversion"/>
  </si>
  <si>
    <t>10月</t>
    <phoneticPr fontId="1" type="noConversion"/>
  </si>
  <si>
    <t>50ETF沽9月2800</t>
  </si>
  <si>
    <t>50ETF沽9月2750</t>
  </si>
  <si>
    <t>50ETF购9月2700</t>
  </si>
  <si>
    <t>50ETF购9月2650</t>
  </si>
  <si>
    <t>50ETF购9月2350</t>
  </si>
  <si>
    <t>50ETF购9月2300</t>
  </si>
  <si>
    <t>10000966</t>
  </si>
  <si>
    <t>10000958</t>
  </si>
  <si>
    <t>10000949</t>
  </si>
  <si>
    <t>10000929</t>
  </si>
  <si>
    <t>10000845</t>
  </si>
  <si>
    <t>10000844</t>
  </si>
  <si>
    <t>昨日交易费用</t>
    <phoneticPr fontId="1" type="noConversion"/>
  </si>
  <si>
    <t>昨日交易费用汇总</t>
    <phoneticPr fontId="1" type="noConversion"/>
  </si>
  <si>
    <t>IH 1711</t>
    <phoneticPr fontId="1" type="noConversion"/>
  </si>
  <si>
    <t>IH 1712</t>
    <phoneticPr fontId="1" type="noConversion"/>
  </si>
  <si>
    <t>IH 1803</t>
    <phoneticPr fontId="1" type="noConversion"/>
  </si>
  <si>
    <t>IH 1806</t>
    <phoneticPr fontId="1" type="noConversion"/>
  </si>
  <si>
    <t>10000991</t>
  </si>
  <si>
    <t>10000993</t>
  </si>
  <si>
    <t>10000994</t>
  </si>
  <si>
    <t>10001002</t>
  </si>
  <si>
    <t>50ETF购10月2600</t>
  </si>
  <si>
    <t>50ETF购10月2700</t>
  </si>
  <si>
    <t>50ETF购10月2750</t>
  </si>
  <si>
    <t>50ETF沽10月2850</t>
  </si>
  <si>
    <t>义务方</t>
    <phoneticPr fontId="1" type="noConversion"/>
  </si>
  <si>
    <t>IH 1801</t>
    <phoneticPr fontId="1" type="noConversion"/>
  </si>
  <si>
    <t>日成交张数</t>
    <phoneticPr fontId="1" type="noConversion"/>
  </si>
  <si>
    <t>IH 1802</t>
    <phoneticPr fontId="1" type="noConversion"/>
  </si>
  <si>
    <t>IF1801</t>
    <phoneticPr fontId="1" type="noConversion"/>
  </si>
  <si>
    <t>IF1802</t>
    <phoneticPr fontId="1" type="noConversion"/>
  </si>
  <si>
    <t>每日交易盈亏</t>
    <phoneticPr fontId="1" type="noConversion"/>
  </si>
  <si>
    <t>每日持仓盈亏</t>
    <phoneticPr fontId="1" type="noConversion"/>
  </si>
  <si>
    <t>2018年度盈亏</t>
    <phoneticPr fontId="1" type="noConversion"/>
  </si>
  <si>
    <t>风险敞口指标</t>
    <phoneticPr fontId="1" type="noConversion"/>
  </si>
  <si>
    <t>盈亏指标</t>
    <phoneticPr fontId="1" type="noConversion"/>
  </si>
  <si>
    <t>2018年现货交易费用</t>
    <phoneticPr fontId="1" type="noConversion"/>
  </si>
  <si>
    <t>2018年期权交易费用</t>
    <phoneticPr fontId="1" type="noConversion"/>
  </si>
  <si>
    <t>2018年期货交易费用</t>
    <phoneticPr fontId="1" type="noConversion"/>
  </si>
  <si>
    <t>2018年交易费用总额</t>
    <phoneticPr fontId="1" type="noConversion"/>
  </si>
  <si>
    <t>IH 1809</t>
    <phoneticPr fontId="1" type="noConversion"/>
  </si>
  <si>
    <t>2月</t>
    <phoneticPr fontId="1" type="noConversion"/>
  </si>
  <si>
    <t>3月</t>
    <phoneticPr fontId="1" type="noConversion"/>
  </si>
  <si>
    <t>6月</t>
    <phoneticPr fontId="1" type="noConversion"/>
  </si>
  <si>
    <t>9月</t>
    <phoneticPr fontId="1" type="noConversion"/>
  </si>
  <si>
    <t>IH 1804</t>
    <phoneticPr fontId="1" type="noConversion"/>
  </si>
  <si>
    <t>3月</t>
    <phoneticPr fontId="1" type="noConversion"/>
  </si>
  <si>
    <t>4月</t>
    <phoneticPr fontId="1" type="noConversion"/>
  </si>
  <si>
    <t>2018回购利息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</si>
</sst>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 &quot;¥&quot;* #,##0.00_ ;_ &quot;¥&quot;* \-#,##0.00_ ;_ &quot;¥&quot;* &quot;-&quot;??_ ;_ @_ "/>
    <numFmt numFmtId="176" formatCode="#,##0_ "/>
    <numFmt numFmtId="177" formatCode="#,##0.00_ "/>
    <numFmt numFmtId="178" formatCode="0.00_ "/>
    <numFmt numFmtId="179" formatCode="#,##0.0000_ "/>
  </numFmts>
  <fonts count="1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2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0"/>
      <name val="Arial"/>
      <family val="2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9"/>
      <name val="Tahoma"/>
      <family val="2"/>
      <charset val="134"/>
    </font>
    <font>
      <b/>
      <sz val="11"/>
      <color rgb="FFFF0000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2">
    <xf numFmtId="0" fontId="0" fillId="0" borderId="0"/>
    <xf numFmtId="0" fontId="7" fillId="0" borderId="0"/>
  </cellStyleXfs>
  <cellXfs count="54">
    <xf numFmtId="0" fontId="0" fillId="0" borderId="0" xfId="0"/>
    <xf numFmtId="0" fontId="2" fillId="0" borderId="0" xfId="0" applyFont="1"/>
    <xf numFmtId="44" fontId="0" fillId="0" borderId="0" xfId="0" applyNumberFormat="1"/>
    <xf numFmtId="176" fontId="0" fillId="0" borderId="0" xfId="0" applyNumberFormat="1"/>
    <xf numFmtId="0" fontId="0" fillId="0" borderId="0" xfId="0" applyNumberFormat="1"/>
    <xf numFmtId="3" fontId="0" fillId="0" borderId="0" xfId="0" applyNumberFormat="1"/>
    <xf numFmtId="44" fontId="2" fillId="0" borderId="0" xfId="0" applyNumberFormat="1" applyFont="1"/>
    <xf numFmtId="0" fontId="5" fillId="2" borderId="0" xfId="0" applyFont="1" applyFill="1"/>
    <xf numFmtId="0" fontId="2" fillId="3" borderId="0" xfId="0" applyFont="1" applyFill="1"/>
    <xf numFmtId="0" fontId="0" fillId="4" borderId="0" xfId="0" applyFill="1"/>
    <xf numFmtId="177" fontId="0" fillId="0" borderId="0" xfId="0" applyNumberFormat="1"/>
    <xf numFmtId="3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4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176" fontId="2" fillId="0" borderId="0" xfId="0" applyNumberFormat="1" applyFont="1"/>
    <xf numFmtId="44" fontId="0" fillId="0" borderId="0" xfId="0" applyNumberFormat="1" applyFont="1"/>
    <xf numFmtId="3" fontId="2" fillId="0" borderId="0" xfId="0" applyNumberFormat="1" applyFont="1"/>
    <xf numFmtId="0" fontId="2" fillId="4" borderId="0" xfId="0" applyFont="1" applyFill="1"/>
    <xf numFmtId="0" fontId="0" fillId="4" borderId="0" xfId="0" applyFill="1" applyAlignment="1">
      <alignment horizontal="center"/>
    </xf>
    <xf numFmtId="178" fontId="0" fillId="0" borderId="0" xfId="0" applyNumberFormat="1" applyAlignment="1">
      <alignment horizontal="center"/>
    </xf>
    <xf numFmtId="178" fontId="0" fillId="4" borderId="0" xfId="0" applyNumberFormat="1" applyFill="1" applyAlignment="1">
      <alignment horizontal="center"/>
    </xf>
    <xf numFmtId="44" fontId="6" fillId="0" borderId="0" xfId="0" applyNumberFormat="1" applyFont="1"/>
    <xf numFmtId="176" fontId="0" fillId="0" borderId="0" xfId="0" applyNumberFormat="1" applyFont="1"/>
    <xf numFmtId="0" fontId="2" fillId="4" borderId="0" xfId="0" applyFont="1" applyFill="1" applyAlignment="1">
      <alignment horizontal="center"/>
    </xf>
    <xf numFmtId="0" fontId="2" fillId="5" borderId="0" xfId="0" applyFont="1" applyFill="1"/>
    <xf numFmtId="176" fontId="2" fillId="0" borderId="0" xfId="0" applyNumberFormat="1" applyFont="1" applyAlignment="1">
      <alignment horizontal="center"/>
    </xf>
    <xf numFmtId="44" fontId="2" fillId="0" borderId="0" xfId="0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8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4" fontId="2" fillId="0" borderId="0" xfId="0" applyNumberFormat="1" applyFont="1" applyAlignment="1">
      <alignment horizontal="center"/>
    </xf>
    <xf numFmtId="0" fontId="5" fillId="5" borderId="0" xfId="0" applyFont="1" applyFill="1"/>
    <xf numFmtId="4" fontId="0" fillId="0" borderId="0" xfId="0" applyNumberFormat="1"/>
    <xf numFmtId="176" fontId="0" fillId="0" borderId="0" xfId="0" applyNumberFormat="1" applyAlignment="1">
      <alignment horizontal="center"/>
    </xf>
    <xf numFmtId="44" fontId="9" fillId="2" borderId="0" xfId="0" applyNumberFormat="1" applyFont="1" applyFill="1"/>
    <xf numFmtId="44" fontId="6" fillId="2" borderId="0" xfId="0" applyNumberFormat="1" applyFont="1" applyFill="1"/>
    <xf numFmtId="178" fontId="2" fillId="0" borderId="0" xfId="0" applyNumberFormat="1" applyFont="1" applyAlignment="1">
      <alignment horizontal="center"/>
    </xf>
    <xf numFmtId="0" fontId="2" fillId="3" borderId="0" xfId="0" applyFont="1" applyFill="1" applyAlignment="1">
      <alignment horizontal="center"/>
    </xf>
    <xf numFmtId="44" fontId="6" fillId="3" borderId="0" xfId="0" applyNumberFormat="1" applyFont="1" applyFill="1"/>
    <xf numFmtId="49" fontId="10" fillId="0" borderId="1" xfId="1" applyNumberFormat="1" applyFont="1" applyFill="1" applyBorder="1" applyAlignment="1" applyProtection="1">
      <alignment horizontal="left" vertical="center" wrapText="1"/>
    </xf>
    <xf numFmtId="179" fontId="0" fillId="0" borderId="0" xfId="0" applyNumberFormat="1" applyFont="1" applyAlignment="1">
      <alignment horizontal="center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178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3" fontId="10" fillId="0" borderId="1" xfId="1" applyNumberFormat="1" applyFont="1" applyFill="1" applyBorder="1" applyAlignment="1" applyProtection="1">
      <alignment horizontal="left" vertical="center" wrapText="1"/>
    </xf>
    <xf numFmtId="4" fontId="10" fillId="0" borderId="1" xfId="1" applyNumberFormat="1" applyFont="1" applyFill="1" applyBorder="1" applyAlignment="1" applyProtection="1">
      <alignment horizontal="left" vertical="center" wrapText="1"/>
    </xf>
    <xf numFmtId="44" fontId="11" fillId="0" borderId="0" xfId="0" applyNumberFormat="1" applyFont="1"/>
  </cellXfs>
  <cellStyles count="2">
    <cellStyle name="常规" xfId="0" builtinId="0"/>
    <cellStyle name="常规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99" Type="http://schemas.openxmlformats.org/officeDocument/2006/relationships/worksheet" Target="worksheets/sheet299.xml"/><Relationship Id="rId21" Type="http://schemas.openxmlformats.org/officeDocument/2006/relationships/worksheet" Target="worksheets/sheet21.xml"/><Relationship Id="rId63" Type="http://schemas.openxmlformats.org/officeDocument/2006/relationships/worksheet" Target="worksheets/sheet63.xml"/><Relationship Id="rId159" Type="http://schemas.openxmlformats.org/officeDocument/2006/relationships/worksheet" Target="worksheets/sheet159.xml"/><Relationship Id="rId324" Type="http://schemas.openxmlformats.org/officeDocument/2006/relationships/worksheet" Target="worksheets/sheet324.xml"/><Relationship Id="rId366" Type="http://schemas.openxmlformats.org/officeDocument/2006/relationships/worksheet" Target="worksheets/sheet366.xml"/><Relationship Id="rId170" Type="http://schemas.openxmlformats.org/officeDocument/2006/relationships/worksheet" Target="worksheets/sheet170.xml"/><Relationship Id="rId226" Type="http://schemas.openxmlformats.org/officeDocument/2006/relationships/worksheet" Target="worksheets/sheet226.xml"/><Relationship Id="rId268" Type="http://schemas.openxmlformats.org/officeDocument/2006/relationships/worksheet" Target="worksheets/sheet268.xml"/><Relationship Id="rId32" Type="http://schemas.openxmlformats.org/officeDocument/2006/relationships/worksheet" Target="worksheets/sheet32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335" Type="http://schemas.openxmlformats.org/officeDocument/2006/relationships/worksheet" Target="worksheets/sheet335.xml"/><Relationship Id="rId377" Type="http://schemas.openxmlformats.org/officeDocument/2006/relationships/worksheet" Target="worksheets/sheet377.xml"/><Relationship Id="rId5" Type="http://schemas.openxmlformats.org/officeDocument/2006/relationships/worksheet" Target="worksheets/sheet5.xml"/><Relationship Id="rId181" Type="http://schemas.openxmlformats.org/officeDocument/2006/relationships/worksheet" Target="worksheets/sheet181.xml"/><Relationship Id="rId237" Type="http://schemas.openxmlformats.org/officeDocument/2006/relationships/worksheet" Target="worksheets/sheet237.xml"/><Relationship Id="rId402" Type="http://schemas.openxmlformats.org/officeDocument/2006/relationships/worksheet" Target="worksheets/sheet402.xml"/><Relationship Id="rId279" Type="http://schemas.openxmlformats.org/officeDocument/2006/relationships/worksheet" Target="worksheets/sheet279.xml"/><Relationship Id="rId43" Type="http://schemas.openxmlformats.org/officeDocument/2006/relationships/worksheet" Target="worksheets/sheet43.xml"/><Relationship Id="rId139" Type="http://schemas.openxmlformats.org/officeDocument/2006/relationships/worksheet" Target="worksheets/sheet139.xml"/><Relationship Id="rId290" Type="http://schemas.openxmlformats.org/officeDocument/2006/relationships/worksheet" Target="worksheets/sheet290.xml"/><Relationship Id="rId304" Type="http://schemas.openxmlformats.org/officeDocument/2006/relationships/worksheet" Target="worksheets/sheet304.xml"/><Relationship Id="rId346" Type="http://schemas.openxmlformats.org/officeDocument/2006/relationships/worksheet" Target="worksheets/sheet346.xml"/><Relationship Id="rId388" Type="http://schemas.openxmlformats.org/officeDocument/2006/relationships/worksheet" Target="worksheets/sheet388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92" Type="http://schemas.openxmlformats.org/officeDocument/2006/relationships/worksheet" Target="worksheets/sheet192.xml"/><Relationship Id="rId206" Type="http://schemas.openxmlformats.org/officeDocument/2006/relationships/worksheet" Target="worksheets/sheet206.xml"/><Relationship Id="rId413" Type="http://schemas.openxmlformats.org/officeDocument/2006/relationships/worksheet" Target="worksheets/sheet413.xml"/><Relationship Id="rId248" Type="http://schemas.openxmlformats.org/officeDocument/2006/relationships/worksheet" Target="worksheets/sheet248.xml"/><Relationship Id="rId12" Type="http://schemas.openxmlformats.org/officeDocument/2006/relationships/worksheet" Target="worksheets/sheet12.xml"/><Relationship Id="rId108" Type="http://schemas.openxmlformats.org/officeDocument/2006/relationships/worksheet" Target="worksheets/sheet108.xml"/><Relationship Id="rId315" Type="http://schemas.openxmlformats.org/officeDocument/2006/relationships/worksheet" Target="worksheets/sheet315.xml"/><Relationship Id="rId357" Type="http://schemas.openxmlformats.org/officeDocument/2006/relationships/worksheet" Target="worksheets/sheet357.xml"/><Relationship Id="rId54" Type="http://schemas.openxmlformats.org/officeDocument/2006/relationships/worksheet" Target="worksheets/sheet54.xml"/><Relationship Id="rId96" Type="http://schemas.openxmlformats.org/officeDocument/2006/relationships/worksheet" Target="worksheets/sheet96.xml"/><Relationship Id="rId161" Type="http://schemas.openxmlformats.org/officeDocument/2006/relationships/worksheet" Target="worksheets/sheet161.xml"/><Relationship Id="rId217" Type="http://schemas.openxmlformats.org/officeDocument/2006/relationships/worksheet" Target="worksheets/sheet217.xml"/><Relationship Id="rId399" Type="http://schemas.openxmlformats.org/officeDocument/2006/relationships/worksheet" Target="worksheets/sheet399.xml"/><Relationship Id="rId259" Type="http://schemas.openxmlformats.org/officeDocument/2006/relationships/worksheet" Target="worksheets/sheet259.xml"/><Relationship Id="rId23" Type="http://schemas.openxmlformats.org/officeDocument/2006/relationships/worksheet" Target="worksheets/sheet23.xml"/><Relationship Id="rId119" Type="http://schemas.openxmlformats.org/officeDocument/2006/relationships/worksheet" Target="worksheets/sheet119.xml"/><Relationship Id="rId270" Type="http://schemas.openxmlformats.org/officeDocument/2006/relationships/worksheet" Target="worksheets/sheet270.xml"/><Relationship Id="rId326" Type="http://schemas.openxmlformats.org/officeDocument/2006/relationships/worksheet" Target="worksheets/sheet326.xml"/><Relationship Id="rId65" Type="http://schemas.openxmlformats.org/officeDocument/2006/relationships/worksheet" Target="worksheets/sheet65.xml"/><Relationship Id="rId130" Type="http://schemas.openxmlformats.org/officeDocument/2006/relationships/worksheet" Target="worksheets/sheet130.xml"/><Relationship Id="rId368" Type="http://schemas.openxmlformats.org/officeDocument/2006/relationships/worksheet" Target="worksheets/sheet368.xml"/><Relationship Id="rId172" Type="http://schemas.openxmlformats.org/officeDocument/2006/relationships/worksheet" Target="worksheets/sheet172.xml"/><Relationship Id="rId228" Type="http://schemas.openxmlformats.org/officeDocument/2006/relationships/worksheet" Target="worksheets/sheet228.xml"/><Relationship Id="rId281" Type="http://schemas.openxmlformats.org/officeDocument/2006/relationships/worksheet" Target="worksheets/sheet281.xml"/><Relationship Id="rId337" Type="http://schemas.openxmlformats.org/officeDocument/2006/relationships/worksheet" Target="worksheets/sheet337.xml"/><Relationship Id="rId34" Type="http://schemas.openxmlformats.org/officeDocument/2006/relationships/worksheet" Target="worksheets/sheet34.xml"/><Relationship Id="rId76" Type="http://schemas.openxmlformats.org/officeDocument/2006/relationships/worksheet" Target="worksheets/sheet76.xml"/><Relationship Id="rId141" Type="http://schemas.openxmlformats.org/officeDocument/2006/relationships/worksheet" Target="worksheets/sheet141.xml"/><Relationship Id="rId379" Type="http://schemas.openxmlformats.org/officeDocument/2006/relationships/worksheet" Target="worksheets/sheet379.xml"/><Relationship Id="rId7" Type="http://schemas.openxmlformats.org/officeDocument/2006/relationships/worksheet" Target="worksheets/sheet7.xml"/><Relationship Id="rId183" Type="http://schemas.openxmlformats.org/officeDocument/2006/relationships/worksheet" Target="worksheets/sheet183.xml"/><Relationship Id="rId239" Type="http://schemas.openxmlformats.org/officeDocument/2006/relationships/worksheet" Target="worksheets/sheet239.xml"/><Relationship Id="rId390" Type="http://schemas.openxmlformats.org/officeDocument/2006/relationships/worksheet" Target="worksheets/sheet390.xml"/><Relationship Id="rId404" Type="http://schemas.openxmlformats.org/officeDocument/2006/relationships/worksheet" Target="worksheets/sheet404.xml"/><Relationship Id="rId250" Type="http://schemas.openxmlformats.org/officeDocument/2006/relationships/worksheet" Target="worksheets/sheet250.xml"/><Relationship Id="rId292" Type="http://schemas.openxmlformats.org/officeDocument/2006/relationships/worksheet" Target="worksheets/sheet292.xml"/><Relationship Id="rId306" Type="http://schemas.openxmlformats.org/officeDocument/2006/relationships/worksheet" Target="worksheets/sheet306.xml"/><Relationship Id="rId45" Type="http://schemas.openxmlformats.org/officeDocument/2006/relationships/worksheet" Target="worksheets/sheet45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348" Type="http://schemas.openxmlformats.org/officeDocument/2006/relationships/worksheet" Target="worksheets/sheet348.xml"/><Relationship Id="rId152" Type="http://schemas.openxmlformats.org/officeDocument/2006/relationships/worksheet" Target="worksheets/sheet152.xml"/><Relationship Id="rId194" Type="http://schemas.openxmlformats.org/officeDocument/2006/relationships/worksheet" Target="worksheets/sheet194.xml"/><Relationship Id="rId208" Type="http://schemas.openxmlformats.org/officeDocument/2006/relationships/worksheet" Target="worksheets/sheet208.xml"/><Relationship Id="rId415" Type="http://schemas.openxmlformats.org/officeDocument/2006/relationships/worksheet" Target="worksheets/sheet415.xml"/><Relationship Id="rId261" Type="http://schemas.openxmlformats.org/officeDocument/2006/relationships/worksheet" Target="worksheets/sheet261.xml"/><Relationship Id="rId14" Type="http://schemas.openxmlformats.org/officeDocument/2006/relationships/worksheet" Target="worksheets/sheet14.xml"/><Relationship Id="rId56" Type="http://schemas.openxmlformats.org/officeDocument/2006/relationships/worksheet" Target="worksheets/sheet56.xml"/><Relationship Id="rId317" Type="http://schemas.openxmlformats.org/officeDocument/2006/relationships/worksheet" Target="worksheets/sheet317.xml"/><Relationship Id="rId359" Type="http://schemas.openxmlformats.org/officeDocument/2006/relationships/worksheet" Target="worksheets/sheet359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63" Type="http://schemas.openxmlformats.org/officeDocument/2006/relationships/worksheet" Target="worksheets/sheet163.xml"/><Relationship Id="rId219" Type="http://schemas.openxmlformats.org/officeDocument/2006/relationships/worksheet" Target="worksheets/sheet219.xml"/><Relationship Id="rId370" Type="http://schemas.openxmlformats.org/officeDocument/2006/relationships/worksheet" Target="worksheets/sheet370.xml"/><Relationship Id="rId230" Type="http://schemas.openxmlformats.org/officeDocument/2006/relationships/worksheet" Target="worksheets/sheet230.xml"/><Relationship Id="rId25" Type="http://schemas.openxmlformats.org/officeDocument/2006/relationships/worksheet" Target="worksheets/sheet25.xml"/><Relationship Id="rId67" Type="http://schemas.openxmlformats.org/officeDocument/2006/relationships/worksheet" Target="worksheets/sheet67.xml"/><Relationship Id="rId272" Type="http://schemas.openxmlformats.org/officeDocument/2006/relationships/worksheet" Target="worksheets/sheet272.xml"/><Relationship Id="rId328" Type="http://schemas.openxmlformats.org/officeDocument/2006/relationships/worksheet" Target="worksheets/sheet328.xml"/><Relationship Id="rId132" Type="http://schemas.openxmlformats.org/officeDocument/2006/relationships/worksheet" Target="worksheets/sheet132.xml"/><Relationship Id="rId174" Type="http://schemas.openxmlformats.org/officeDocument/2006/relationships/worksheet" Target="worksheets/sheet174.xml"/><Relationship Id="rId381" Type="http://schemas.openxmlformats.org/officeDocument/2006/relationships/worksheet" Target="worksheets/sheet381.xml"/><Relationship Id="rId241" Type="http://schemas.openxmlformats.org/officeDocument/2006/relationships/worksheet" Target="worksheets/sheet241.xml"/><Relationship Id="rId36" Type="http://schemas.openxmlformats.org/officeDocument/2006/relationships/worksheet" Target="worksheets/sheet36.xml"/><Relationship Id="rId283" Type="http://schemas.openxmlformats.org/officeDocument/2006/relationships/worksheet" Target="worksheets/sheet283.xml"/><Relationship Id="rId339" Type="http://schemas.openxmlformats.org/officeDocument/2006/relationships/worksheet" Target="worksheets/sheet339.xml"/><Relationship Id="rId78" Type="http://schemas.openxmlformats.org/officeDocument/2006/relationships/worksheet" Target="worksheets/sheet78.xml"/><Relationship Id="rId101" Type="http://schemas.openxmlformats.org/officeDocument/2006/relationships/worksheet" Target="worksheets/sheet101.xml"/><Relationship Id="rId143" Type="http://schemas.openxmlformats.org/officeDocument/2006/relationships/worksheet" Target="worksheets/sheet143.xml"/><Relationship Id="rId185" Type="http://schemas.openxmlformats.org/officeDocument/2006/relationships/worksheet" Target="worksheets/sheet185.xml"/><Relationship Id="rId350" Type="http://schemas.openxmlformats.org/officeDocument/2006/relationships/worksheet" Target="worksheets/sheet350.xml"/><Relationship Id="rId406" Type="http://schemas.openxmlformats.org/officeDocument/2006/relationships/worksheet" Target="worksheets/sheet406.xml"/><Relationship Id="rId9" Type="http://schemas.openxmlformats.org/officeDocument/2006/relationships/worksheet" Target="worksheets/sheet9.xml"/><Relationship Id="rId210" Type="http://schemas.openxmlformats.org/officeDocument/2006/relationships/worksheet" Target="worksheets/sheet210.xml"/><Relationship Id="rId392" Type="http://schemas.openxmlformats.org/officeDocument/2006/relationships/worksheet" Target="worksheets/sheet392.xml"/><Relationship Id="rId252" Type="http://schemas.openxmlformats.org/officeDocument/2006/relationships/worksheet" Target="worksheets/sheet252.xml"/><Relationship Id="rId294" Type="http://schemas.openxmlformats.org/officeDocument/2006/relationships/worksheet" Target="worksheets/sheet294.xml"/><Relationship Id="rId308" Type="http://schemas.openxmlformats.org/officeDocument/2006/relationships/worksheet" Target="worksheets/sheet308.xml"/><Relationship Id="rId47" Type="http://schemas.openxmlformats.org/officeDocument/2006/relationships/worksheet" Target="worksheets/sheet47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54" Type="http://schemas.openxmlformats.org/officeDocument/2006/relationships/worksheet" Target="worksheets/sheet154.xml"/><Relationship Id="rId361" Type="http://schemas.openxmlformats.org/officeDocument/2006/relationships/worksheet" Target="worksheets/sheet361.xml"/><Relationship Id="rId196" Type="http://schemas.openxmlformats.org/officeDocument/2006/relationships/worksheet" Target="worksheets/sheet196.xml"/><Relationship Id="rId417" Type="http://schemas.openxmlformats.org/officeDocument/2006/relationships/worksheet" Target="worksheets/sheet417.xml"/><Relationship Id="rId16" Type="http://schemas.openxmlformats.org/officeDocument/2006/relationships/worksheet" Target="worksheets/sheet16.xml"/><Relationship Id="rId221" Type="http://schemas.openxmlformats.org/officeDocument/2006/relationships/worksheet" Target="worksheets/sheet221.xml"/><Relationship Id="rId263" Type="http://schemas.openxmlformats.org/officeDocument/2006/relationships/worksheet" Target="worksheets/sheet263.xml"/><Relationship Id="rId319" Type="http://schemas.openxmlformats.org/officeDocument/2006/relationships/worksheet" Target="worksheets/sheet319.xml"/><Relationship Id="rId58" Type="http://schemas.openxmlformats.org/officeDocument/2006/relationships/worksheet" Target="worksheets/sheet58.xml"/><Relationship Id="rId123" Type="http://schemas.openxmlformats.org/officeDocument/2006/relationships/worksheet" Target="worksheets/sheet123.xml"/><Relationship Id="rId330" Type="http://schemas.openxmlformats.org/officeDocument/2006/relationships/worksheet" Target="worksheets/sheet330.xml"/><Relationship Id="rId165" Type="http://schemas.openxmlformats.org/officeDocument/2006/relationships/worksheet" Target="worksheets/sheet165.xml"/><Relationship Id="rId372" Type="http://schemas.openxmlformats.org/officeDocument/2006/relationships/worksheet" Target="worksheets/sheet372.xml"/><Relationship Id="rId232" Type="http://schemas.openxmlformats.org/officeDocument/2006/relationships/worksheet" Target="worksheets/sheet232.xml"/><Relationship Id="rId274" Type="http://schemas.openxmlformats.org/officeDocument/2006/relationships/worksheet" Target="worksheets/sheet274.xml"/><Relationship Id="rId27" Type="http://schemas.openxmlformats.org/officeDocument/2006/relationships/worksheet" Target="worksheets/sheet27.xml"/><Relationship Id="rId69" Type="http://schemas.openxmlformats.org/officeDocument/2006/relationships/worksheet" Target="worksheets/sheet69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76" Type="http://schemas.openxmlformats.org/officeDocument/2006/relationships/worksheet" Target="worksheets/sheet176.xml"/><Relationship Id="rId341" Type="http://schemas.openxmlformats.org/officeDocument/2006/relationships/worksheet" Target="worksheets/sheet341.xml"/><Relationship Id="rId383" Type="http://schemas.openxmlformats.org/officeDocument/2006/relationships/worksheet" Target="worksheets/sheet383.xml"/><Relationship Id="rId201" Type="http://schemas.openxmlformats.org/officeDocument/2006/relationships/worksheet" Target="worksheets/sheet201.xml"/><Relationship Id="rId243" Type="http://schemas.openxmlformats.org/officeDocument/2006/relationships/worksheet" Target="worksheets/sheet243.xml"/><Relationship Id="rId285" Type="http://schemas.openxmlformats.org/officeDocument/2006/relationships/worksheet" Target="worksheets/sheet285.xml"/><Relationship Id="rId17" Type="http://schemas.openxmlformats.org/officeDocument/2006/relationships/worksheet" Target="worksheets/sheet17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24" Type="http://schemas.openxmlformats.org/officeDocument/2006/relationships/worksheet" Target="worksheets/sheet124.xml"/><Relationship Id="rId310" Type="http://schemas.openxmlformats.org/officeDocument/2006/relationships/worksheet" Target="worksheets/sheet310.xml"/><Relationship Id="rId70" Type="http://schemas.openxmlformats.org/officeDocument/2006/relationships/worksheet" Target="worksheets/sheet70.xml"/><Relationship Id="rId91" Type="http://schemas.openxmlformats.org/officeDocument/2006/relationships/worksheet" Target="worksheets/sheet91.xml"/><Relationship Id="rId145" Type="http://schemas.openxmlformats.org/officeDocument/2006/relationships/worksheet" Target="worksheets/sheet145.xml"/><Relationship Id="rId166" Type="http://schemas.openxmlformats.org/officeDocument/2006/relationships/worksheet" Target="worksheets/sheet166.xml"/><Relationship Id="rId187" Type="http://schemas.openxmlformats.org/officeDocument/2006/relationships/worksheet" Target="worksheets/sheet187.xml"/><Relationship Id="rId331" Type="http://schemas.openxmlformats.org/officeDocument/2006/relationships/worksheet" Target="worksheets/sheet331.xml"/><Relationship Id="rId352" Type="http://schemas.openxmlformats.org/officeDocument/2006/relationships/worksheet" Target="worksheets/sheet352.xml"/><Relationship Id="rId373" Type="http://schemas.openxmlformats.org/officeDocument/2006/relationships/worksheet" Target="worksheets/sheet373.xml"/><Relationship Id="rId394" Type="http://schemas.openxmlformats.org/officeDocument/2006/relationships/worksheet" Target="worksheets/sheet394.xml"/><Relationship Id="rId408" Type="http://schemas.openxmlformats.org/officeDocument/2006/relationships/worksheet" Target="worksheets/sheet408.xml"/><Relationship Id="rId1" Type="http://schemas.openxmlformats.org/officeDocument/2006/relationships/worksheet" Target="worksheets/sheet1.xml"/><Relationship Id="rId212" Type="http://schemas.openxmlformats.org/officeDocument/2006/relationships/worksheet" Target="worksheets/sheet212.xml"/><Relationship Id="rId233" Type="http://schemas.openxmlformats.org/officeDocument/2006/relationships/worksheet" Target="worksheets/sheet233.xml"/><Relationship Id="rId254" Type="http://schemas.openxmlformats.org/officeDocument/2006/relationships/worksheet" Target="worksheets/sheet254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275" Type="http://schemas.openxmlformats.org/officeDocument/2006/relationships/worksheet" Target="worksheets/sheet275.xml"/><Relationship Id="rId296" Type="http://schemas.openxmlformats.org/officeDocument/2006/relationships/worksheet" Target="worksheets/sheet296.xml"/><Relationship Id="rId300" Type="http://schemas.openxmlformats.org/officeDocument/2006/relationships/worksheet" Target="worksheets/sheet300.xml"/><Relationship Id="rId60" Type="http://schemas.openxmlformats.org/officeDocument/2006/relationships/worksheet" Target="worksheets/sheet60.xml"/><Relationship Id="rId81" Type="http://schemas.openxmlformats.org/officeDocument/2006/relationships/worksheet" Target="worksheets/sheet81.xml"/><Relationship Id="rId135" Type="http://schemas.openxmlformats.org/officeDocument/2006/relationships/worksheet" Target="worksheets/sheet135.xml"/><Relationship Id="rId156" Type="http://schemas.openxmlformats.org/officeDocument/2006/relationships/worksheet" Target="worksheets/sheet156.xml"/><Relationship Id="rId177" Type="http://schemas.openxmlformats.org/officeDocument/2006/relationships/worksheet" Target="worksheets/sheet177.xml"/><Relationship Id="rId198" Type="http://schemas.openxmlformats.org/officeDocument/2006/relationships/worksheet" Target="worksheets/sheet198.xml"/><Relationship Id="rId321" Type="http://schemas.openxmlformats.org/officeDocument/2006/relationships/worksheet" Target="worksheets/sheet321.xml"/><Relationship Id="rId342" Type="http://schemas.openxmlformats.org/officeDocument/2006/relationships/worksheet" Target="worksheets/sheet342.xml"/><Relationship Id="rId363" Type="http://schemas.openxmlformats.org/officeDocument/2006/relationships/worksheet" Target="worksheets/sheet363.xml"/><Relationship Id="rId384" Type="http://schemas.openxmlformats.org/officeDocument/2006/relationships/worksheet" Target="worksheets/sheet384.xml"/><Relationship Id="rId419" Type="http://schemas.openxmlformats.org/officeDocument/2006/relationships/styles" Target="styles.xml"/><Relationship Id="rId202" Type="http://schemas.openxmlformats.org/officeDocument/2006/relationships/worksheet" Target="worksheets/sheet202.xml"/><Relationship Id="rId223" Type="http://schemas.openxmlformats.org/officeDocument/2006/relationships/worksheet" Target="worksheets/sheet223.xml"/><Relationship Id="rId244" Type="http://schemas.openxmlformats.org/officeDocument/2006/relationships/worksheet" Target="worksheets/sheet244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265" Type="http://schemas.openxmlformats.org/officeDocument/2006/relationships/worksheet" Target="worksheets/sheet265.xml"/><Relationship Id="rId286" Type="http://schemas.openxmlformats.org/officeDocument/2006/relationships/worksheet" Target="worksheets/sheet286.xml"/><Relationship Id="rId50" Type="http://schemas.openxmlformats.org/officeDocument/2006/relationships/worksheet" Target="worksheets/sheet50.xml"/><Relationship Id="rId104" Type="http://schemas.openxmlformats.org/officeDocument/2006/relationships/worksheet" Target="worksheets/sheet104.xml"/><Relationship Id="rId125" Type="http://schemas.openxmlformats.org/officeDocument/2006/relationships/worksheet" Target="worksheets/sheet125.xml"/><Relationship Id="rId146" Type="http://schemas.openxmlformats.org/officeDocument/2006/relationships/worksheet" Target="worksheets/sheet146.xml"/><Relationship Id="rId167" Type="http://schemas.openxmlformats.org/officeDocument/2006/relationships/worksheet" Target="worksheets/sheet167.xml"/><Relationship Id="rId188" Type="http://schemas.openxmlformats.org/officeDocument/2006/relationships/worksheet" Target="worksheets/sheet188.xml"/><Relationship Id="rId311" Type="http://schemas.openxmlformats.org/officeDocument/2006/relationships/worksheet" Target="worksheets/sheet311.xml"/><Relationship Id="rId332" Type="http://schemas.openxmlformats.org/officeDocument/2006/relationships/worksheet" Target="worksheets/sheet332.xml"/><Relationship Id="rId353" Type="http://schemas.openxmlformats.org/officeDocument/2006/relationships/worksheet" Target="worksheets/sheet353.xml"/><Relationship Id="rId374" Type="http://schemas.openxmlformats.org/officeDocument/2006/relationships/worksheet" Target="worksheets/sheet374.xml"/><Relationship Id="rId395" Type="http://schemas.openxmlformats.org/officeDocument/2006/relationships/worksheet" Target="worksheets/sheet395.xml"/><Relationship Id="rId409" Type="http://schemas.openxmlformats.org/officeDocument/2006/relationships/worksheet" Target="worksheets/sheet409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13" Type="http://schemas.openxmlformats.org/officeDocument/2006/relationships/worksheet" Target="worksheets/sheet213.xml"/><Relationship Id="rId234" Type="http://schemas.openxmlformats.org/officeDocument/2006/relationships/worksheet" Target="worksheets/sheet234.xml"/><Relationship Id="rId420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55" Type="http://schemas.openxmlformats.org/officeDocument/2006/relationships/worksheet" Target="worksheets/sheet255.xml"/><Relationship Id="rId276" Type="http://schemas.openxmlformats.org/officeDocument/2006/relationships/worksheet" Target="worksheets/sheet276.xml"/><Relationship Id="rId297" Type="http://schemas.openxmlformats.org/officeDocument/2006/relationships/worksheet" Target="worksheets/sheet297.xml"/><Relationship Id="rId40" Type="http://schemas.openxmlformats.org/officeDocument/2006/relationships/worksheet" Target="worksheets/sheet40.xml"/><Relationship Id="rId115" Type="http://schemas.openxmlformats.org/officeDocument/2006/relationships/worksheet" Target="worksheets/sheet115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178" Type="http://schemas.openxmlformats.org/officeDocument/2006/relationships/worksheet" Target="worksheets/sheet178.xml"/><Relationship Id="rId301" Type="http://schemas.openxmlformats.org/officeDocument/2006/relationships/worksheet" Target="worksheets/sheet301.xml"/><Relationship Id="rId322" Type="http://schemas.openxmlformats.org/officeDocument/2006/relationships/worksheet" Target="worksheets/sheet322.xml"/><Relationship Id="rId343" Type="http://schemas.openxmlformats.org/officeDocument/2006/relationships/worksheet" Target="worksheets/sheet343.xml"/><Relationship Id="rId364" Type="http://schemas.openxmlformats.org/officeDocument/2006/relationships/worksheet" Target="worksheets/sheet364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9" Type="http://schemas.openxmlformats.org/officeDocument/2006/relationships/worksheet" Target="worksheets/sheet199.xml"/><Relationship Id="rId203" Type="http://schemas.openxmlformats.org/officeDocument/2006/relationships/worksheet" Target="worksheets/sheet203.xml"/><Relationship Id="rId385" Type="http://schemas.openxmlformats.org/officeDocument/2006/relationships/worksheet" Target="worksheets/sheet385.xml"/><Relationship Id="rId19" Type="http://schemas.openxmlformats.org/officeDocument/2006/relationships/worksheet" Target="worksheets/sheet19.xml"/><Relationship Id="rId224" Type="http://schemas.openxmlformats.org/officeDocument/2006/relationships/worksheet" Target="worksheets/sheet224.xml"/><Relationship Id="rId245" Type="http://schemas.openxmlformats.org/officeDocument/2006/relationships/worksheet" Target="worksheets/sheet245.xml"/><Relationship Id="rId266" Type="http://schemas.openxmlformats.org/officeDocument/2006/relationships/worksheet" Target="worksheets/sheet266.xml"/><Relationship Id="rId287" Type="http://schemas.openxmlformats.org/officeDocument/2006/relationships/worksheet" Target="worksheets/sheet287.xml"/><Relationship Id="rId410" Type="http://schemas.openxmlformats.org/officeDocument/2006/relationships/worksheet" Target="worksheets/sheet410.xml"/><Relationship Id="rId30" Type="http://schemas.openxmlformats.org/officeDocument/2006/relationships/worksheet" Target="worksheets/sheet3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168" Type="http://schemas.openxmlformats.org/officeDocument/2006/relationships/worksheet" Target="worksheets/sheet168.xml"/><Relationship Id="rId312" Type="http://schemas.openxmlformats.org/officeDocument/2006/relationships/worksheet" Target="worksheets/sheet312.xml"/><Relationship Id="rId333" Type="http://schemas.openxmlformats.org/officeDocument/2006/relationships/worksheet" Target="worksheets/sheet333.xml"/><Relationship Id="rId354" Type="http://schemas.openxmlformats.org/officeDocument/2006/relationships/worksheet" Target="worksheets/sheet354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189" Type="http://schemas.openxmlformats.org/officeDocument/2006/relationships/worksheet" Target="worksheets/sheet189.xml"/><Relationship Id="rId375" Type="http://schemas.openxmlformats.org/officeDocument/2006/relationships/worksheet" Target="worksheets/sheet375.xml"/><Relationship Id="rId396" Type="http://schemas.openxmlformats.org/officeDocument/2006/relationships/worksheet" Target="worksheets/sheet396.xml"/><Relationship Id="rId3" Type="http://schemas.openxmlformats.org/officeDocument/2006/relationships/worksheet" Target="worksheets/sheet3.xml"/><Relationship Id="rId214" Type="http://schemas.openxmlformats.org/officeDocument/2006/relationships/worksheet" Target="worksheets/sheet214.xml"/><Relationship Id="rId235" Type="http://schemas.openxmlformats.org/officeDocument/2006/relationships/worksheet" Target="worksheets/sheet235.xml"/><Relationship Id="rId256" Type="http://schemas.openxmlformats.org/officeDocument/2006/relationships/worksheet" Target="worksheets/sheet256.xml"/><Relationship Id="rId277" Type="http://schemas.openxmlformats.org/officeDocument/2006/relationships/worksheet" Target="worksheets/sheet277.xml"/><Relationship Id="rId298" Type="http://schemas.openxmlformats.org/officeDocument/2006/relationships/worksheet" Target="worksheets/sheet298.xml"/><Relationship Id="rId400" Type="http://schemas.openxmlformats.org/officeDocument/2006/relationships/worksheet" Target="worksheets/sheet400.xml"/><Relationship Id="rId421" Type="http://schemas.openxmlformats.org/officeDocument/2006/relationships/calcChain" Target="calcChain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302" Type="http://schemas.openxmlformats.org/officeDocument/2006/relationships/worksheet" Target="worksheets/sheet302.xml"/><Relationship Id="rId323" Type="http://schemas.openxmlformats.org/officeDocument/2006/relationships/worksheet" Target="worksheets/sheet323.xml"/><Relationship Id="rId344" Type="http://schemas.openxmlformats.org/officeDocument/2006/relationships/worksheet" Target="worksheets/sheet344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179" Type="http://schemas.openxmlformats.org/officeDocument/2006/relationships/worksheet" Target="worksheets/sheet179.xml"/><Relationship Id="rId365" Type="http://schemas.openxmlformats.org/officeDocument/2006/relationships/worksheet" Target="worksheets/sheet365.xml"/><Relationship Id="rId386" Type="http://schemas.openxmlformats.org/officeDocument/2006/relationships/worksheet" Target="worksheets/sheet386.xml"/><Relationship Id="rId190" Type="http://schemas.openxmlformats.org/officeDocument/2006/relationships/worksheet" Target="worksheets/sheet190.xml"/><Relationship Id="rId204" Type="http://schemas.openxmlformats.org/officeDocument/2006/relationships/worksheet" Target="worksheets/sheet204.xml"/><Relationship Id="rId225" Type="http://schemas.openxmlformats.org/officeDocument/2006/relationships/worksheet" Target="worksheets/sheet225.xml"/><Relationship Id="rId246" Type="http://schemas.openxmlformats.org/officeDocument/2006/relationships/worksheet" Target="worksheets/sheet246.xml"/><Relationship Id="rId267" Type="http://schemas.openxmlformats.org/officeDocument/2006/relationships/worksheet" Target="worksheets/sheet267.xml"/><Relationship Id="rId288" Type="http://schemas.openxmlformats.org/officeDocument/2006/relationships/worksheet" Target="worksheets/sheet288.xml"/><Relationship Id="rId411" Type="http://schemas.openxmlformats.org/officeDocument/2006/relationships/worksheet" Target="worksheets/sheet411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313" Type="http://schemas.openxmlformats.org/officeDocument/2006/relationships/worksheet" Target="worksheets/sheet313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94" Type="http://schemas.openxmlformats.org/officeDocument/2006/relationships/worksheet" Target="worksheets/sheet94.xml"/><Relationship Id="rId148" Type="http://schemas.openxmlformats.org/officeDocument/2006/relationships/worksheet" Target="worksheets/sheet148.xml"/><Relationship Id="rId169" Type="http://schemas.openxmlformats.org/officeDocument/2006/relationships/worksheet" Target="worksheets/sheet169.xml"/><Relationship Id="rId334" Type="http://schemas.openxmlformats.org/officeDocument/2006/relationships/worksheet" Target="worksheets/sheet334.xml"/><Relationship Id="rId355" Type="http://schemas.openxmlformats.org/officeDocument/2006/relationships/worksheet" Target="worksheets/sheet355.xml"/><Relationship Id="rId376" Type="http://schemas.openxmlformats.org/officeDocument/2006/relationships/worksheet" Target="worksheets/sheet376.xml"/><Relationship Id="rId397" Type="http://schemas.openxmlformats.org/officeDocument/2006/relationships/worksheet" Target="worksheets/sheet397.xml"/><Relationship Id="rId4" Type="http://schemas.openxmlformats.org/officeDocument/2006/relationships/worksheet" Target="worksheets/sheet4.xml"/><Relationship Id="rId180" Type="http://schemas.openxmlformats.org/officeDocument/2006/relationships/worksheet" Target="worksheets/sheet180.xml"/><Relationship Id="rId215" Type="http://schemas.openxmlformats.org/officeDocument/2006/relationships/worksheet" Target="worksheets/sheet215.xml"/><Relationship Id="rId236" Type="http://schemas.openxmlformats.org/officeDocument/2006/relationships/worksheet" Target="worksheets/sheet236.xml"/><Relationship Id="rId257" Type="http://schemas.openxmlformats.org/officeDocument/2006/relationships/worksheet" Target="worksheets/sheet257.xml"/><Relationship Id="rId278" Type="http://schemas.openxmlformats.org/officeDocument/2006/relationships/worksheet" Target="worksheets/sheet278.xml"/><Relationship Id="rId401" Type="http://schemas.openxmlformats.org/officeDocument/2006/relationships/worksheet" Target="worksheets/sheet401.xml"/><Relationship Id="rId303" Type="http://schemas.openxmlformats.org/officeDocument/2006/relationships/worksheet" Target="worksheets/sheet303.xml"/><Relationship Id="rId42" Type="http://schemas.openxmlformats.org/officeDocument/2006/relationships/worksheet" Target="worksheets/sheet42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345" Type="http://schemas.openxmlformats.org/officeDocument/2006/relationships/worksheet" Target="worksheets/sheet345.xml"/><Relationship Id="rId387" Type="http://schemas.openxmlformats.org/officeDocument/2006/relationships/worksheet" Target="worksheets/sheet387.xml"/><Relationship Id="rId191" Type="http://schemas.openxmlformats.org/officeDocument/2006/relationships/worksheet" Target="worksheets/sheet191.xml"/><Relationship Id="rId205" Type="http://schemas.openxmlformats.org/officeDocument/2006/relationships/worksheet" Target="worksheets/sheet205.xml"/><Relationship Id="rId247" Type="http://schemas.openxmlformats.org/officeDocument/2006/relationships/worksheet" Target="worksheets/sheet247.xml"/><Relationship Id="rId412" Type="http://schemas.openxmlformats.org/officeDocument/2006/relationships/worksheet" Target="worksheets/sheet412.xml"/><Relationship Id="rId107" Type="http://schemas.openxmlformats.org/officeDocument/2006/relationships/worksheet" Target="worksheets/sheet107.xml"/><Relationship Id="rId289" Type="http://schemas.openxmlformats.org/officeDocument/2006/relationships/worksheet" Target="worksheets/sheet289.xml"/><Relationship Id="rId11" Type="http://schemas.openxmlformats.org/officeDocument/2006/relationships/worksheet" Target="worksheets/sheet11.xml"/><Relationship Id="rId53" Type="http://schemas.openxmlformats.org/officeDocument/2006/relationships/worksheet" Target="worksheets/sheet53.xml"/><Relationship Id="rId149" Type="http://schemas.openxmlformats.org/officeDocument/2006/relationships/worksheet" Target="worksheets/sheet149.xml"/><Relationship Id="rId314" Type="http://schemas.openxmlformats.org/officeDocument/2006/relationships/worksheet" Target="worksheets/sheet314.xml"/><Relationship Id="rId356" Type="http://schemas.openxmlformats.org/officeDocument/2006/relationships/worksheet" Target="worksheets/sheet356.xml"/><Relationship Id="rId398" Type="http://schemas.openxmlformats.org/officeDocument/2006/relationships/worksheet" Target="worksheets/sheet398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16" Type="http://schemas.openxmlformats.org/officeDocument/2006/relationships/worksheet" Target="worksheets/sheet216.xml"/><Relationship Id="rId258" Type="http://schemas.openxmlformats.org/officeDocument/2006/relationships/worksheet" Target="worksheets/sheet258.xml"/><Relationship Id="rId22" Type="http://schemas.openxmlformats.org/officeDocument/2006/relationships/worksheet" Target="worksheets/sheet22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325" Type="http://schemas.openxmlformats.org/officeDocument/2006/relationships/worksheet" Target="worksheets/sheet325.xml"/><Relationship Id="rId367" Type="http://schemas.openxmlformats.org/officeDocument/2006/relationships/worksheet" Target="worksheets/sheet367.xml"/><Relationship Id="rId171" Type="http://schemas.openxmlformats.org/officeDocument/2006/relationships/worksheet" Target="worksheets/sheet171.xml"/><Relationship Id="rId227" Type="http://schemas.openxmlformats.org/officeDocument/2006/relationships/worksheet" Target="worksheets/sheet227.xml"/><Relationship Id="rId269" Type="http://schemas.openxmlformats.org/officeDocument/2006/relationships/worksheet" Target="worksheets/sheet269.xml"/><Relationship Id="rId33" Type="http://schemas.openxmlformats.org/officeDocument/2006/relationships/worksheet" Target="worksheets/sheet33.xml"/><Relationship Id="rId129" Type="http://schemas.openxmlformats.org/officeDocument/2006/relationships/worksheet" Target="worksheets/sheet129.xml"/><Relationship Id="rId280" Type="http://schemas.openxmlformats.org/officeDocument/2006/relationships/worksheet" Target="worksheets/sheet280.xml"/><Relationship Id="rId336" Type="http://schemas.openxmlformats.org/officeDocument/2006/relationships/worksheet" Target="worksheets/sheet336.xml"/><Relationship Id="rId75" Type="http://schemas.openxmlformats.org/officeDocument/2006/relationships/worksheet" Target="worksheets/sheet75.xml"/><Relationship Id="rId140" Type="http://schemas.openxmlformats.org/officeDocument/2006/relationships/worksheet" Target="worksheets/sheet140.xml"/><Relationship Id="rId182" Type="http://schemas.openxmlformats.org/officeDocument/2006/relationships/worksheet" Target="worksheets/sheet182.xml"/><Relationship Id="rId378" Type="http://schemas.openxmlformats.org/officeDocument/2006/relationships/worksheet" Target="worksheets/sheet378.xml"/><Relationship Id="rId403" Type="http://schemas.openxmlformats.org/officeDocument/2006/relationships/worksheet" Target="worksheets/sheet403.xml"/><Relationship Id="rId6" Type="http://schemas.openxmlformats.org/officeDocument/2006/relationships/worksheet" Target="worksheets/sheet6.xml"/><Relationship Id="rId238" Type="http://schemas.openxmlformats.org/officeDocument/2006/relationships/worksheet" Target="worksheets/sheet238.xml"/><Relationship Id="rId291" Type="http://schemas.openxmlformats.org/officeDocument/2006/relationships/worksheet" Target="worksheets/sheet291.xml"/><Relationship Id="rId305" Type="http://schemas.openxmlformats.org/officeDocument/2006/relationships/worksheet" Target="worksheets/sheet305.xml"/><Relationship Id="rId347" Type="http://schemas.openxmlformats.org/officeDocument/2006/relationships/worksheet" Target="worksheets/sheet347.xml"/><Relationship Id="rId44" Type="http://schemas.openxmlformats.org/officeDocument/2006/relationships/worksheet" Target="worksheets/sheet44.xml"/><Relationship Id="rId86" Type="http://schemas.openxmlformats.org/officeDocument/2006/relationships/worksheet" Target="worksheets/sheet86.xml"/><Relationship Id="rId151" Type="http://schemas.openxmlformats.org/officeDocument/2006/relationships/worksheet" Target="worksheets/sheet151.xml"/><Relationship Id="rId389" Type="http://schemas.openxmlformats.org/officeDocument/2006/relationships/worksheet" Target="worksheets/sheet389.xml"/><Relationship Id="rId193" Type="http://schemas.openxmlformats.org/officeDocument/2006/relationships/worksheet" Target="worksheets/sheet193.xml"/><Relationship Id="rId207" Type="http://schemas.openxmlformats.org/officeDocument/2006/relationships/worksheet" Target="worksheets/sheet207.xml"/><Relationship Id="rId249" Type="http://schemas.openxmlformats.org/officeDocument/2006/relationships/worksheet" Target="worksheets/sheet249.xml"/><Relationship Id="rId414" Type="http://schemas.openxmlformats.org/officeDocument/2006/relationships/worksheet" Target="worksheets/sheet414.xml"/><Relationship Id="rId13" Type="http://schemas.openxmlformats.org/officeDocument/2006/relationships/worksheet" Target="worksheets/sheet13.xml"/><Relationship Id="rId109" Type="http://schemas.openxmlformats.org/officeDocument/2006/relationships/worksheet" Target="worksheets/sheet109.xml"/><Relationship Id="rId260" Type="http://schemas.openxmlformats.org/officeDocument/2006/relationships/worksheet" Target="worksheets/sheet260.xml"/><Relationship Id="rId316" Type="http://schemas.openxmlformats.org/officeDocument/2006/relationships/worksheet" Target="worksheets/sheet316.xml"/><Relationship Id="rId55" Type="http://schemas.openxmlformats.org/officeDocument/2006/relationships/worksheet" Target="worksheets/sheet55.xml"/><Relationship Id="rId97" Type="http://schemas.openxmlformats.org/officeDocument/2006/relationships/worksheet" Target="worksheets/sheet97.xml"/><Relationship Id="rId120" Type="http://schemas.openxmlformats.org/officeDocument/2006/relationships/worksheet" Target="worksheets/sheet120.xml"/><Relationship Id="rId358" Type="http://schemas.openxmlformats.org/officeDocument/2006/relationships/worksheet" Target="worksheets/sheet358.xml"/><Relationship Id="rId162" Type="http://schemas.openxmlformats.org/officeDocument/2006/relationships/worksheet" Target="worksheets/sheet162.xml"/><Relationship Id="rId218" Type="http://schemas.openxmlformats.org/officeDocument/2006/relationships/worksheet" Target="worksheets/sheet218.xml"/><Relationship Id="rId271" Type="http://schemas.openxmlformats.org/officeDocument/2006/relationships/worksheet" Target="worksheets/sheet271.xml"/><Relationship Id="rId24" Type="http://schemas.openxmlformats.org/officeDocument/2006/relationships/worksheet" Target="worksheets/sheet24.xml"/><Relationship Id="rId66" Type="http://schemas.openxmlformats.org/officeDocument/2006/relationships/worksheet" Target="worksheets/sheet66.xml"/><Relationship Id="rId131" Type="http://schemas.openxmlformats.org/officeDocument/2006/relationships/worksheet" Target="worksheets/sheet131.xml"/><Relationship Id="rId327" Type="http://schemas.openxmlformats.org/officeDocument/2006/relationships/worksheet" Target="worksheets/sheet327.xml"/><Relationship Id="rId369" Type="http://schemas.openxmlformats.org/officeDocument/2006/relationships/worksheet" Target="worksheets/sheet369.xml"/><Relationship Id="rId173" Type="http://schemas.openxmlformats.org/officeDocument/2006/relationships/worksheet" Target="worksheets/sheet173.xml"/><Relationship Id="rId229" Type="http://schemas.openxmlformats.org/officeDocument/2006/relationships/worksheet" Target="worksheets/sheet229.xml"/><Relationship Id="rId380" Type="http://schemas.openxmlformats.org/officeDocument/2006/relationships/worksheet" Target="worksheets/sheet380.xml"/><Relationship Id="rId240" Type="http://schemas.openxmlformats.org/officeDocument/2006/relationships/worksheet" Target="worksheets/sheet240.xml"/><Relationship Id="rId35" Type="http://schemas.openxmlformats.org/officeDocument/2006/relationships/worksheet" Target="worksheets/sheet35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282" Type="http://schemas.openxmlformats.org/officeDocument/2006/relationships/worksheet" Target="worksheets/sheet282.xml"/><Relationship Id="rId338" Type="http://schemas.openxmlformats.org/officeDocument/2006/relationships/worksheet" Target="worksheets/sheet338.xml"/><Relationship Id="rId8" Type="http://schemas.openxmlformats.org/officeDocument/2006/relationships/worksheet" Target="worksheets/sheet8.xml"/><Relationship Id="rId142" Type="http://schemas.openxmlformats.org/officeDocument/2006/relationships/worksheet" Target="worksheets/sheet142.xml"/><Relationship Id="rId184" Type="http://schemas.openxmlformats.org/officeDocument/2006/relationships/worksheet" Target="worksheets/sheet184.xml"/><Relationship Id="rId391" Type="http://schemas.openxmlformats.org/officeDocument/2006/relationships/worksheet" Target="worksheets/sheet391.xml"/><Relationship Id="rId405" Type="http://schemas.openxmlformats.org/officeDocument/2006/relationships/worksheet" Target="worksheets/sheet405.xml"/><Relationship Id="rId251" Type="http://schemas.openxmlformats.org/officeDocument/2006/relationships/worksheet" Target="worksheets/sheet251.xml"/><Relationship Id="rId46" Type="http://schemas.openxmlformats.org/officeDocument/2006/relationships/worksheet" Target="worksheets/sheet46.xml"/><Relationship Id="rId293" Type="http://schemas.openxmlformats.org/officeDocument/2006/relationships/worksheet" Target="worksheets/sheet293.xml"/><Relationship Id="rId307" Type="http://schemas.openxmlformats.org/officeDocument/2006/relationships/worksheet" Target="worksheets/sheet307.xml"/><Relationship Id="rId349" Type="http://schemas.openxmlformats.org/officeDocument/2006/relationships/worksheet" Target="worksheets/sheet349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53" Type="http://schemas.openxmlformats.org/officeDocument/2006/relationships/worksheet" Target="worksheets/sheet153.xml"/><Relationship Id="rId195" Type="http://schemas.openxmlformats.org/officeDocument/2006/relationships/worksheet" Target="worksheets/sheet195.xml"/><Relationship Id="rId209" Type="http://schemas.openxmlformats.org/officeDocument/2006/relationships/worksheet" Target="worksheets/sheet209.xml"/><Relationship Id="rId360" Type="http://schemas.openxmlformats.org/officeDocument/2006/relationships/worksheet" Target="worksheets/sheet360.xml"/><Relationship Id="rId416" Type="http://schemas.openxmlformats.org/officeDocument/2006/relationships/worksheet" Target="worksheets/sheet416.xml"/><Relationship Id="rId220" Type="http://schemas.openxmlformats.org/officeDocument/2006/relationships/worksheet" Target="worksheets/sheet220.xml"/><Relationship Id="rId15" Type="http://schemas.openxmlformats.org/officeDocument/2006/relationships/worksheet" Target="worksheets/sheet15.xml"/><Relationship Id="rId57" Type="http://schemas.openxmlformats.org/officeDocument/2006/relationships/worksheet" Target="worksheets/sheet57.xml"/><Relationship Id="rId262" Type="http://schemas.openxmlformats.org/officeDocument/2006/relationships/worksheet" Target="worksheets/sheet262.xml"/><Relationship Id="rId318" Type="http://schemas.openxmlformats.org/officeDocument/2006/relationships/worksheet" Target="worksheets/sheet318.xml"/><Relationship Id="rId99" Type="http://schemas.openxmlformats.org/officeDocument/2006/relationships/worksheet" Target="worksheets/sheet99.xml"/><Relationship Id="rId122" Type="http://schemas.openxmlformats.org/officeDocument/2006/relationships/worksheet" Target="worksheets/sheet122.xml"/><Relationship Id="rId164" Type="http://schemas.openxmlformats.org/officeDocument/2006/relationships/worksheet" Target="worksheets/sheet164.xml"/><Relationship Id="rId371" Type="http://schemas.openxmlformats.org/officeDocument/2006/relationships/worksheet" Target="worksheets/sheet371.xml"/><Relationship Id="rId26" Type="http://schemas.openxmlformats.org/officeDocument/2006/relationships/worksheet" Target="worksheets/sheet26.xml"/><Relationship Id="rId231" Type="http://schemas.openxmlformats.org/officeDocument/2006/relationships/worksheet" Target="worksheets/sheet231.xml"/><Relationship Id="rId273" Type="http://schemas.openxmlformats.org/officeDocument/2006/relationships/worksheet" Target="worksheets/sheet273.xml"/><Relationship Id="rId329" Type="http://schemas.openxmlformats.org/officeDocument/2006/relationships/worksheet" Target="worksheets/sheet329.xml"/><Relationship Id="rId68" Type="http://schemas.openxmlformats.org/officeDocument/2006/relationships/worksheet" Target="worksheets/sheet68.xml"/><Relationship Id="rId133" Type="http://schemas.openxmlformats.org/officeDocument/2006/relationships/worksheet" Target="worksheets/sheet133.xml"/><Relationship Id="rId175" Type="http://schemas.openxmlformats.org/officeDocument/2006/relationships/worksheet" Target="worksheets/sheet175.xml"/><Relationship Id="rId340" Type="http://schemas.openxmlformats.org/officeDocument/2006/relationships/worksheet" Target="worksheets/sheet340.xml"/><Relationship Id="rId200" Type="http://schemas.openxmlformats.org/officeDocument/2006/relationships/worksheet" Target="worksheets/sheet200.xml"/><Relationship Id="rId382" Type="http://schemas.openxmlformats.org/officeDocument/2006/relationships/worksheet" Target="worksheets/sheet382.xml"/><Relationship Id="rId242" Type="http://schemas.openxmlformats.org/officeDocument/2006/relationships/worksheet" Target="worksheets/sheet242.xml"/><Relationship Id="rId284" Type="http://schemas.openxmlformats.org/officeDocument/2006/relationships/worksheet" Target="worksheets/sheet284.xml"/><Relationship Id="rId37" Type="http://schemas.openxmlformats.org/officeDocument/2006/relationships/worksheet" Target="worksheets/sheet37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86" Type="http://schemas.openxmlformats.org/officeDocument/2006/relationships/worksheet" Target="worksheets/sheet186.xml"/><Relationship Id="rId351" Type="http://schemas.openxmlformats.org/officeDocument/2006/relationships/worksheet" Target="worksheets/sheet351.xml"/><Relationship Id="rId393" Type="http://schemas.openxmlformats.org/officeDocument/2006/relationships/worksheet" Target="worksheets/sheet393.xml"/><Relationship Id="rId407" Type="http://schemas.openxmlformats.org/officeDocument/2006/relationships/worksheet" Target="worksheets/sheet407.xml"/><Relationship Id="rId211" Type="http://schemas.openxmlformats.org/officeDocument/2006/relationships/worksheet" Target="worksheets/sheet211.xml"/><Relationship Id="rId253" Type="http://schemas.openxmlformats.org/officeDocument/2006/relationships/worksheet" Target="worksheets/sheet253.xml"/><Relationship Id="rId295" Type="http://schemas.openxmlformats.org/officeDocument/2006/relationships/worksheet" Target="worksheets/sheet295.xml"/><Relationship Id="rId309" Type="http://schemas.openxmlformats.org/officeDocument/2006/relationships/worksheet" Target="worksheets/sheet309.xml"/><Relationship Id="rId48" Type="http://schemas.openxmlformats.org/officeDocument/2006/relationships/worksheet" Target="worksheets/sheet48.xml"/><Relationship Id="rId113" Type="http://schemas.openxmlformats.org/officeDocument/2006/relationships/worksheet" Target="worksheets/sheet113.xml"/><Relationship Id="rId320" Type="http://schemas.openxmlformats.org/officeDocument/2006/relationships/worksheet" Target="worksheets/sheet320.xml"/><Relationship Id="rId155" Type="http://schemas.openxmlformats.org/officeDocument/2006/relationships/worksheet" Target="worksheets/sheet155.xml"/><Relationship Id="rId197" Type="http://schemas.openxmlformats.org/officeDocument/2006/relationships/worksheet" Target="worksheets/sheet197.xml"/><Relationship Id="rId362" Type="http://schemas.openxmlformats.org/officeDocument/2006/relationships/worksheet" Target="worksheets/sheet362.xml"/><Relationship Id="rId418" Type="http://schemas.openxmlformats.org/officeDocument/2006/relationships/theme" Target="theme/theme1.xml"/><Relationship Id="rId222" Type="http://schemas.openxmlformats.org/officeDocument/2006/relationships/worksheet" Target="worksheets/sheet222.xml"/><Relationship Id="rId264" Type="http://schemas.openxmlformats.org/officeDocument/2006/relationships/worksheet" Target="worksheets/sheet26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0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0.xml"/><Relationship Id="rId2" Type="http://schemas.openxmlformats.org/officeDocument/2006/relationships/vmlDrawing" Target="../drawings/vmlDrawing100.vml"/><Relationship Id="rId1" Type="http://schemas.openxmlformats.org/officeDocument/2006/relationships/printerSettings" Target="../printerSettings/printerSettings100.bin"/></Relationships>
</file>

<file path=xl/worksheets/_rels/sheet10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1.xml"/><Relationship Id="rId2" Type="http://schemas.openxmlformats.org/officeDocument/2006/relationships/vmlDrawing" Target="../drawings/vmlDrawing101.vml"/><Relationship Id="rId1" Type="http://schemas.openxmlformats.org/officeDocument/2006/relationships/printerSettings" Target="../printerSettings/printerSettings101.bin"/></Relationships>
</file>

<file path=xl/worksheets/_rels/sheet10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2.xml"/><Relationship Id="rId2" Type="http://schemas.openxmlformats.org/officeDocument/2006/relationships/vmlDrawing" Target="../drawings/vmlDrawing102.vml"/><Relationship Id="rId1" Type="http://schemas.openxmlformats.org/officeDocument/2006/relationships/printerSettings" Target="../printerSettings/printerSettings102.bin"/></Relationships>
</file>

<file path=xl/worksheets/_rels/sheet10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3.xml"/><Relationship Id="rId2" Type="http://schemas.openxmlformats.org/officeDocument/2006/relationships/vmlDrawing" Target="../drawings/vmlDrawing103.vml"/><Relationship Id="rId1" Type="http://schemas.openxmlformats.org/officeDocument/2006/relationships/printerSettings" Target="../printerSettings/printerSettings103.bin"/></Relationships>
</file>

<file path=xl/worksheets/_rels/sheet10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4.xml"/><Relationship Id="rId2" Type="http://schemas.openxmlformats.org/officeDocument/2006/relationships/vmlDrawing" Target="../drawings/vmlDrawing104.vml"/><Relationship Id="rId1" Type="http://schemas.openxmlformats.org/officeDocument/2006/relationships/printerSettings" Target="../printerSettings/printerSettings104.bin"/></Relationships>
</file>

<file path=xl/worksheets/_rels/sheet10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5.xml"/><Relationship Id="rId2" Type="http://schemas.openxmlformats.org/officeDocument/2006/relationships/vmlDrawing" Target="../drawings/vmlDrawing105.vml"/><Relationship Id="rId1" Type="http://schemas.openxmlformats.org/officeDocument/2006/relationships/printerSettings" Target="../printerSettings/printerSettings105.bin"/></Relationships>
</file>

<file path=xl/worksheets/_rels/sheet10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6.xml"/><Relationship Id="rId2" Type="http://schemas.openxmlformats.org/officeDocument/2006/relationships/vmlDrawing" Target="../drawings/vmlDrawing106.vml"/><Relationship Id="rId1" Type="http://schemas.openxmlformats.org/officeDocument/2006/relationships/printerSettings" Target="../printerSettings/printerSettings106.bin"/></Relationships>
</file>

<file path=xl/worksheets/_rels/sheet10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7.xml"/><Relationship Id="rId2" Type="http://schemas.openxmlformats.org/officeDocument/2006/relationships/vmlDrawing" Target="../drawings/vmlDrawing107.vml"/><Relationship Id="rId1" Type="http://schemas.openxmlformats.org/officeDocument/2006/relationships/printerSettings" Target="../printerSettings/printerSettings107.bin"/></Relationships>
</file>

<file path=xl/worksheets/_rels/sheet10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8.xml"/><Relationship Id="rId2" Type="http://schemas.openxmlformats.org/officeDocument/2006/relationships/vmlDrawing" Target="../drawings/vmlDrawing108.vml"/><Relationship Id="rId1" Type="http://schemas.openxmlformats.org/officeDocument/2006/relationships/printerSettings" Target="../printerSettings/printerSettings108.bin"/></Relationships>
</file>

<file path=xl/worksheets/_rels/sheet10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9.xml"/><Relationship Id="rId2" Type="http://schemas.openxmlformats.org/officeDocument/2006/relationships/vmlDrawing" Target="../drawings/vmlDrawing109.vml"/><Relationship Id="rId1" Type="http://schemas.openxmlformats.org/officeDocument/2006/relationships/printerSettings" Target="../printerSettings/printerSettings10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0.xml"/><Relationship Id="rId2" Type="http://schemas.openxmlformats.org/officeDocument/2006/relationships/vmlDrawing" Target="../drawings/vmlDrawing110.vml"/><Relationship Id="rId1" Type="http://schemas.openxmlformats.org/officeDocument/2006/relationships/printerSettings" Target="../printerSettings/printerSettings110.bin"/></Relationships>
</file>

<file path=xl/worksheets/_rels/sheet1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1.xml"/><Relationship Id="rId2" Type="http://schemas.openxmlformats.org/officeDocument/2006/relationships/vmlDrawing" Target="../drawings/vmlDrawing111.vml"/><Relationship Id="rId1" Type="http://schemas.openxmlformats.org/officeDocument/2006/relationships/printerSettings" Target="../printerSettings/printerSettings111.bin"/></Relationships>
</file>

<file path=xl/worksheets/_rels/sheet1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2.xml"/><Relationship Id="rId2" Type="http://schemas.openxmlformats.org/officeDocument/2006/relationships/vmlDrawing" Target="../drawings/vmlDrawing112.vml"/><Relationship Id="rId1" Type="http://schemas.openxmlformats.org/officeDocument/2006/relationships/printerSettings" Target="../printerSettings/printerSettings112.bin"/></Relationships>
</file>

<file path=xl/worksheets/_rels/sheet1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3.xml"/><Relationship Id="rId2" Type="http://schemas.openxmlformats.org/officeDocument/2006/relationships/vmlDrawing" Target="../drawings/vmlDrawing113.vml"/><Relationship Id="rId1" Type="http://schemas.openxmlformats.org/officeDocument/2006/relationships/printerSettings" Target="../printerSettings/printerSettings113.bin"/></Relationships>
</file>

<file path=xl/worksheets/_rels/sheet1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4.xml"/><Relationship Id="rId2" Type="http://schemas.openxmlformats.org/officeDocument/2006/relationships/vmlDrawing" Target="../drawings/vmlDrawing114.vml"/><Relationship Id="rId1" Type="http://schemas.openxmlformats.org/officeDocument/2006/relationships/printerSettings" Target="../printerSettings/printerSettings114.bin"/></Relationships>
</file>

<file path=xl/worksheets/_rels/sheet1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5.xml"/><Relationship Id="rId2" Type="http://schemas.openxmlformats.org/officeDocument/2006/relationships/vmlDrawing" Target="../drawings/vmlDrawing115.vml"/><Relationship Id="rId1" Type="http://schemas.openxmlformats.org/officeDocument/2006/relationships/printerSettings" Target="../printerSettings/printerSettings115.bin"/></Relationships>
</file>

<file path=xl/worksheets/_rels/sheet1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6.xml"/><Relationship Id="rId2" Type="http://schemas.openxmlformats.org/officeDocument/2006/relationships/vmlDrawing" Target="../drawings/vmlDrawing116.vml"/><Relationship Id="rId1" Type="http://schemas.openxmlformats.org/officeDocument/2006/relationships/printerSettings" Target="../printerSettings/printerSettings116.bin"/></Relationships>
</file>

<file path=xl/worksheets/_rels/sheet1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7.xml"/><Relationship Id="rId2" Type="http://schemas.openxmlformats.org/officeDocument/2006/relationships/vmlDrawing" Target="../drawings/vmlDrawing117.vml"/><Relationship Id="rId1" Type="http://schemas.openxmlformats.org/officeDocument/2006/relationships/printerSettings" Target="../printerSettings/printerSettings117.bin"/></Relationships>
</file>

<file path=xl/worksheets/_rels/sheet1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8.xml"/><Relationship Id="rId2" Type="http://schemas.openxmlformats.org/officeDocument/2006/relationships/vmlDrawing" Target="../drawings/vmlDrawing118.vml"/><Relationship Id="rId1" Type="http://schemas.openxmlformats.org/officeDocument/2006/relationships/printerSettings" Target="../printerSettings/printerSettings118.bin"/></Relationships>
</file>

<file path=xl/worksheets/_rels/sheet1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9.xml"/><Relationship Id="rId2" Type="http://schemas.openxmlformats.org/officeDocument/2006/relationships/vmlDrawing" Target="../drawings/vmlDrawing119.vml"/><Relationship Id="rId1" Type="http://schemas.openxmlformats.org/officeDocument/2006/relationships/printerSettings" Target="../printerSettings/printerSettings11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0.xml"/><Relationship Id="rId2" Type="http://schemas.openxmlformats.org/officeDocument/2006/relationships/vmlDrawing" Target="../drawings/vmlDrawing120.vml"/><Relationship Id="rId1" Type="http://schemas.openxmlformats.org/officeDocument/2006/relationships/printerSettings" Target="../printerSettings/printerSettings120.bin"/></Relationships>
</file>

<file path=xl/worksheets/_rels/sheet1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1.xml"/><Relationship Id="rId2" Type="http://schemas.openxmlformats.org/officeDocument/2006/relationships/vmlDrawing" Target="../drawings/vmlDrawing121.vml"/><Relationship Id="rId1" Type="http://schemas.openxmlformats.org/officeDocument/2006/relationships/printerSettings" Target="../printerSettings/printerSettings121.bin"/></Relationships>
</file>

<file path=xl/worksheets/_rels/sheet1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2.xml"/><Relationship Id="rId2" Type="http://schemas.openxmlformats.org/officeDocument/2006/relationships/vmlDrawing" Target="../drawings/vmlDrawing122.vml"/><Relationship Id="rId1" Type="http://schemas.openxmlformats.org/officeDocument/2006/relationships/printerSettings" Target="../printerSettings/printerSettings122.bin"/></Relationships>
</file>

<file path=xl/worksheets/_rels/sheet1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3.xml"/><Relationship Id="rId2" Type="http://schemas.openxmlformats.org/officeDocument/2006/relationships/vmlDrawing" Target="../drawings/vmlDrawing123.vml"/><Relationship Id="rId1" Type="http://schemas.openxmlformats.org/officeDocument/2006/relationships/printerSettings" Target="../printerSettings/printerSettings123.bin"/></Relationships>
</file>

<file path=xl/worksheets/_rels/sheet1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4.xml"/><Relationship Id="rId2" Type="http://schemas.openxmlformats.org/officeDocument/2006/relationships/vmlDrawing" Target="../drawings/vmlDrawing124.vml"/><Relationship Id="rId1" Type="http://schemas.openxmlformats.org/officeDocument/2006/relationships/printerSettings" Target="../printerSettings/printerSettings124.bin"/></Relationships>
</file>

<file path=xl/worksheets/_rels/sheet1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5.xml"/><Relationship Id="rId2" Type="http://schemas.openxmlformats.org/officeDocument/2006/relationships/vmlDrawing" Target="../drawings/vmlDrawing125.vml"/><Relationship Id="rId1" Type="http://schemas.openxmlformats.org/officeDocument/2006/relationships/printerSettings" Target="../printerSettings/printerSettings125.bin"/></Relationships>
</file>

<file path=xl/worksheets/_rels/sheet1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6.xml"/><Relationship Id="rId2" Type="http://schemas.openxmlformats.org/officeDocument/2006/relationships/vmlDrawing" Target="../drawings/vmlDrawing126.vml"/><Relationship Id="rId1" Type="http://schemas.openxmlformats.org/officeDocument/2006/relationships/printerSettings" Target="../printerSettings/printerSettings126.bin"/></Relationships>
</file>

<file path=xl/worksheets/_rels/sheet1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7.xml"/><Relationship Id="rId2" Type="http://schemas.openxmlformats.org/officeDocument/2006/relationships/vmlDrawing" Target="../drawings/vmlDrawing127.vml"/><Relationship Id="rId1" Type="http://schemas.openxmlformats.org/officeDocument/2006/relationships/printerSettings" Target="../printerSettings/printerSettings127.bin"/></Relationships>
</file>

<file path=xl/worksheets/_rels/sheet1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8.xml"/><Relationship Id="rId2" Type="http://schemas.openxmlformats.org/officeDocument/2006/relationships/vmlDrawing" Target="../drawings/vmlDrawing128.vml"/><Relationship Id="rId1" Type="http://schemas.openxmlformats.org/officeDocument/2006/relationships/printerSettings" Target="../printerSettings/printerSettings128.bin"/></Relationships>
</file>

<file path=xl/worksheets/_rels/sheet1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9.xml"/><Relationship Id="rId2" Type="http://schemas.openxmlformats.org/officeDocument/2006/relationships/vmlDrawing" Target="../drawings/vmlDrawing129.vml"/><Relationship Id="rId1" Type="http://schemas.openxmlformats.org/officeDocument/2006/relationships/printerSettings" Target="../printerSettings/printerSettings129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0.xml"/><Relationship Id="rId2" Type="http://schemas.openxmlformats.org/officeDocument/2006/relationships/vmlDrawing" Target="../drawings/vmlDrawing130.vml"/><Relationship Id="rId1" Type="http://schemas.openxmlformats.org/officeDocument/2006/relationships/printerSettings" Target="../printerSettings/printerSettings130.bin"/></Relationships>
</file>

<file path=xl/worksheets/_rels/sheet1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1.xml"/><Relationship Id="rId2" Type="http://schemas.openxmlformats.org/officeDocument/2006/relationships/vmlDrawing" Target="../drawings/vmlDrawing131.vml"/><Relationship Id="rId1" Type="http://schemas.openxmlformats.org/officeDocument/2006/relationships/printerSettings" Target="../printerSettings/printerSettings131.bin"/></Relationships>
</file>

<file path=xl/worksheets/_rels/sheet1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2.xml"/><Relationship Id="rId2" Type="http://schemas.openxmlformats.org/officeDocument/2006/relationships/vmlDrawing" Target="../drawings/vmlDrawing132.vml"/><Relationship Id="rId1" Type="http://schemas.openxmlformats.org/officeDocument/2006/relationships/printerSettings" Target="../printerSettings/printerSettings132.bin"/></Relationships>
</file>

<file path=xl/worksheets/_rels/sheet1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3.xml"/><Relationship Id="rId2" Type="http://schemas.openxmlformats.org/officeDocument/2006/relationships/vmlDrawing" Target="../drawings/vmlDrawing133.vml"/><Relationship Id="rId1" Type="http://schemas.openxmlformats.org/officeDocument/2006/relationships/printerSettings" Target="../printerSettings/printerSettings133.bin"/></Relationships>
</file>

<file path=xl/worksheets/_rels/sheet1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4.xml"/><Relationship Id="rId2" Type="http://schemas.openxmlformats.org/officeDocument/2006/relationships/vmlDrawing" Target="../drawings/vmlDrawing134.vml"/><Relationship Id="rId1" Type="http://schemas.openxmlformats.org/officeDocument/2006/relationships/printerSettings" Target="../printerSettings/printerSettings134.bin"/></Relationships>
</file>

<file path=xl/worksheets/_rels/sheet1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5.xml"/><Relationship Id="rId2" Type="http://schemas.openxmlformats.org/officeDocument/2006/relationships/vmlDrawing" Target="../drawings/vmlDrawing135.vml"/><Relationship Id="rId1" Type="http://schemas.openxmlformats.org/officeDocument/2006/relationships/printerSettings" Target="../printerSettings/printerSettings135.bin"/></Relationships>
</file>

<file path=xl/worksheets/_rels/sheet1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6.xml"/><Relationship Id="rId2" Type="http://schemas.openxmlformats.org/officeDocument/2006/relationships/vmlDrawing" Target="../drawings/vmlDrawing136.vml"/><Relationship Id="rId1" Type="http://schemas.openxmlformats.org/officeDocument/2006/relationships/printerSettings" Target="../printerSettings/printerSettings136.bin"/></Relationships>
</file>

<file path=xl/worksheets/_rels/sheet1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7.xml"/><Relationship Id="rId2" Type="http://schemas.openxmlformats.org/officeDocument/2006/relationships/vmlDrawing" Target="../drawings/vmlDrawing137.vml"/><Relationship Id="rId1" Type="http://schemas.openxmlformats.org/officeDocument/2006/relationships/printerSettings" Target="../printerSettings/printerSettings137.bin"/></Relationships>
</file>

<file path=xl/worksheets/_rels/sheet1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8.xml"/><Relationship Id="rId2" Type="http://schemas.openxmlformats.org/officeDocument/2006/relationships/vmlDrawing" Target="../drawings/vmlDrawing138.vml"/><Relationship Id="rId1" Type="http://schemas.openxmlformats.org/officeDocument/2006/relationships/printerSettings" Target="../printerSettings/printerSettings138.bin"/></Relationships>
</file>

<file path=xl/worksheets/_rels/sheet1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9.xml"/><Relationship Id="rId2" Type="http://schemas.openxmlformats.org/officeDocument/2006/relationships/vmlDrawing" Target="../drawings/vmlDrawing139.vml"/><Relationship Id="rId1" Type="http://schemas.openxmlformats.org/officeDocument/2006/relationships/printerSettings" Target="../printerSettings/printerSettings139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1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0.xml"/><Relationship Id="rId2" Type="http://schemas.openxmlformats.org/officeDocument/2006/relationships/vmlDrawing" Target="../drawings/vmlDrawing140.vml"/><Relationship Id="rId1" Type="http://schemas.openxmlformats.org/officeDocument/2006/relationships/printerSettings" Target="../printerSettings/printerSettings140.bin"/></Relationships>
</file>

<file path=xl/worksheets/_rels/sheet1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1.xml"/><Relationship Id="rId2" Type="http://schemas.openxmlformats.org/officeDocument/2006/relationships/vmlDrawing" Target="../drawings/vmlDrawing141.vml"/><Relationship Id="rId1" Type="http://schemas.openxmlformats.org/officeDocument/2006/relationships/printerSettings" Target="../printerSettings/printerSettings141.bin"/></Relationships>
</file>

<file path=xl/worksheets/_rels/sheet1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2.xml"/><Relationship Id="rId2" Type="http://schemas.openxmlformats.org/officeDocument/2006/relationships/vmlDrawing" Target="../drawings/vmlDrawing142.vml"/><Relationship Id="rId1" Type="http://schemas.openxmlformats.org/officeDocument/2006/relationships/printerSettings" Target="../printerSettings/printerSettings142.bin"/></Relationships>
</file>

<file path=xl/worksheets/_rels/sheet1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3.xml"/><Relationship Id="rId2" Type="http://schemas.openxmlformats.org/officeDocument/2006/relationships/vmlDrawing" Target="../drawings/vmlDrawing143.vml"/><Relationship Id="rId1" Type="http://schemas.openxmlformats.org/officeDocument/2006/relationships/printerSettings" Target="../printerSettings/printerSettings143.bin"/></Relationships>
</file>

<file path=xl/worksheets/_rels/sheet1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4.xml"/><Relationship Id="rId2" Type="http://schemas.openxmlformats.org/officeDocument/2006/relationships/vmlDrawing" Target="../drawings/vmlDrawing144.vml"/><Relationship Id="rId1" Type="http://schemas.openxmlformats.org/officeDocument/2006/relationships/printerSettings" Target="../printerSettings/printerSettings144.bin"/></Relationships>
</file>

<file path=xl/worksheets/_rels/sheet1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5.xml"/><Relationship Id="rId2" Type="http://schemas.openxmlformats.org/officeDocument/2006/relationships/vmlDrawing" Target="../drawings/vmlDrawing145.vml"/><Relationship Id="rId1" Type="http://schemas.openxmlformats.org/officeDocument/2006/relationships/printerSettings" Target="../printerSettings/printerSettings145.bin"/></Relationships>
</file>

<file path=xl/worksheets/_rels/sheet1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6.xml"/><Relationship Id="rId2" Type="http://schemas.openxmlformats.org/officeDocument/2006/relationships/vmlDrawing" Target="../drawings/vmlDrawing146.vml"/><Relationship Id="rId1" Type="http://schemas.openxmlformats.org/officeDocument/2006/relationships/printerSettings" Target="../printerSettings/printerSettings146.bin"/></Relationships>
</file>

<file path=xl/worksheets/_rels/sheet1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7.xml"/><Relationship Id="rId2" Type="http://schemas.openxmlformats.org/officeDocument/2006/relationships/vmlDrawing" Target="../drawings/vmlDrawing147.vml"/><Relationship Id="rId1" Type="http://schemas.openxmlformats.org/officeDocument/2006/relationships/printerSettings" Target="../printerSettings/printerSettings147.bin"/></Relationships>
</file>

<file path=xl/worksheets/_rels/sheet1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8.xml"/><Relationship Id="rId2" Type="http://schemas.openxmlformats.org/officeDocument/2006/relationships/vmlDrawing" Target="../drawings/vmlDrawing148.vml"/><Relationship Id="rId1" Type="http://schemas.openxmlformats.org/officeDocument/2006/relationships/printerSettings" Target="../printerSettings/printerSettings148.bin"/></Relationships>
</file>

<file path=xl/worksheets/_rels/sheet1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9.xml"/><Relationship Id="rId2" Type="http://schemas.openxmlformats.org/officeDocument/2006/relationships/vmlDrawing" Target="../drawings/vmlDrawing149.vml"/><Relationship Id="rId1" Type="http://schemas.openxmlformats.org/officeDocument/2006/relationships/printerSettings" Target="../printerSettings/printerSettings149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5.bin"/></Relationships>
</file>

<file path=xl/worksheets/_rels/sheet1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0.xml"/><Relationship Id="rId2" Type="http://schemas.openxmlformats.org/officeDocument/2006/relationships/vmlDrawing" Target="../drawings/vmlDrawing150.vml"/><Relationship Id="rId1" Type="http://schemas.openxmlformats.org/officeDocument/2006/relationships/printerSettings" Target="../printerSettings/printerSettings150.bin"/></Relationships>
</file>

<file path=xl/worksheets/_rels/sheet1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1.xml"/><Relationship Id="rId2" Type="http://schemas.openxmlformats.org/officeDocument/2006/relationships/vmlDrawing" Target="../drawings/vmlDrawing151.vml"/><Relationship Id="rId1" Type="http://schemas.openxmlformats.org/officeDocument/2006/relationships/printerSettings" Target="../printerSettings/printerSettings151.bin"/></Relationships>
</file>

<file path=xl/worksheets/_rels/sheet1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2.xml"/><Relationship Id="rId2" Type="http://schemas.openxmlformats.org/officeDocument/2006/relationships/vmlDrawing" Target="../drawings/vmlDrawing152.vml"/><Relationship Id="rId1" Type="http://schemas.openxmlformats.org/officeDocument/2006/relationships/printerSettings" Target="../printerSettings/printerSettings152.bin"/></Relationships>
</file>

<file path=xl/worksheets/_rels/sheet1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3.xml"/><Relationship Id="rId2" Type="http://schemas.openxmlformats.org/officeDocument/2006/relationships/vmlDrawing" Target="../drawings/vmlDrawing153.vml"/><Relationship Id="rId1" Type="http://schemas.openxmlformats.org/officeDocument/2006/relationships/printerSettings" Target="../printerSettings/printerSettings153.bin"/></Relationships>
</file>

<file path=xl/worksheets/_rels/sheet1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4.xml"/><Relationship Id="rId2" Type="http://schemas.openxmlformats.org/officeDocument/2006/relationships/vmlDrawing" Target="../drawings/vmlDrawing154.vml"/><Relationship Id="rId1" Type="http://schemas.openxmlformats.org/officeDocument/2006/relationships/printerSettings" Target="../printerSettings/printerSettings154.bin"/></Relationships>
</file>

<file path=xl/worksheets/_rels/sheet1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5.xml"/><Relationship Id="rId2" Type="http://schemas.openxmlformats.org/officeDocument/2006/relationships/vmlDrawing" Target="../drawings/vmlDrawing155.vml"/><Relationship Id="rId1" Type="http://schemas.openxmlformats.org/officeDocument/2006/relationships/printerSettings" Target="../printerSettings/printerSettings155.bin"/></Relationships>
</file>

<file path=xl/worksheets/_rels/sheet1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6.xml"/><Relationship Id="rId2" Type="http://schemas.openxmlformats.org/officeDocument/2006/relationships/vmlDrawing" Target="../drawings/vmlDrawing156.vml"/><Relationship Id="rId1" Type="http://schemas.openxmlformats.org/officeDocument/2006/relationships/printerSettings" Target="../printerSettings/printerSettings156.bin"/></Relationships>
</file>

<file path=xl/worksheets/_rels/sheet1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7.xml"/><Relationship Id="rId2" Type="http://schemas.openxmlformats.org/officeDocument/2006/relationships/vmlDrawing" Target="../drawings/vmlDrawing157.vml"/><Relationship Id="rId1" Type="http://schemas.openxmlformats.org/officeDocument/2006/relationships/printerSettings" Target="../printerSettings/printerSettings157.bin"/></Relationships>
</file>

<file path=xl/worksheets/_rels/sheet1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8.xml"/><Relationship Id="rId2" Type="http://schemas.openxmlformats.org/officeDocument/2006/relationships/vmlDrawing" Target="../drawings/vmlDrawing158.vml"/><Relationship Id="rId1" Type="http://schemas.openxmlformats.org/officeDocument/2006/relationships/printerSettings" Target="../printerSettings/printerSettings158.bin"/></Relationships>
</file>

<file path=xl/worksheets/_rels/sheet1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9.xml"/><Relationship Id="rId2" Type="http://schemas.openxmlformats.org/officeDocument/2006/relationships/vmlDrawing" Target="../drawings/vmlDrawing159.vml"/><Relationship Id="rId1" Type="http://schemas.openxmlformats.org/officeDocument/2006/relationships/printerSettings" Target="../printerSettings/printerSettings159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6.bin"/></Relationships>
</file>

<file path=xl/worksheets/_rels/sheet1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0.xml"/><Relationship Id="rId2" Type="http://schemas.openxmlformats.org/officeDocument/2006/relationships/vmlDrawing" Target="../drawings/vmlDrawing160.vml"/><Relationship Id="rId1" Type="http://schemas.openxmlformats.org/officeDocument/2006/relationships/printerSettings" Target="../printerSettings/printerSettings160.bin"/></Relationships>
</file>

<file path=xl/worksheets/_rels/sheet1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1.xml"/><Relationship Id="rId2" Type="http://schemas.openxmlformats.org/officeDocument/2006/relationships/vmlDrawing" Target="../drawings/vmlDrawing161.vml"/><Relationship Id="rId1" Type="http://schemas.openxmlformats.org/officeDocument/2006/relationships/printerSettings" Target="../printerSettings/printerSettings161.bin"/></Relationships>
</file>

<file path=xl/worksheets/_rels/sheet1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2.xml"/><Relationship Id="rId2" Type="http://schemas.openxmlformats.org/officeDocument/2006/relationships/vmlDrawing" Target="../drawings/vmlDrawing162.vml"/><Relationship Id="rId1" Type="http://schemas.openxmlformats.org/officeDocument/2006/relationships/printerSettings" Target="../printerSettings/printerSettings162.bin"/></Relationships>
</file>

<file path=xl/worksheets/_rels/sheet1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3.xml"/><Relationship Id="rId2" Type="http://schemas.openxmlformats.org/officeDocument/2006/relationships/vmlDrawing" Target="../drawings/vmlDrawing163.vml"/><Relationship Id="rId1" Type="http://schemas.openxmlformats.org/officeDocument/2006/relationships/printerSettings" Target="../printerSettings/printerSettings163.bin"/></Relationships>
</file>

<file path=xl/worksheets/_rels/sheet1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4.xml"/><Relationship Id="rId2" Type="http://schemas.openxmlformats.org/officeDocument/2006/relationships/vmlDrawing" Target="../drawings/vmlDrawing164.vml"/><Relationship Id="rId1" Type="http://schemas.openxmlformats.org/officeDocument/2006/relationships/printerSettings" Target="../printerSettings/printerSettings164.bin"/></Relationships>
</file>

<file path=xl/worksheets/_rels/sheet1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5.xml"/><Relationship Id="rId2" Type="http://schemas.openxmlformats.org/officeDocument/2006/relationships/vmlDrawing" Target="../drawings/vmlDrawing165.vml"/><Relationship Id="rId1" Type="http://schemas.openxmlformats.org/officeDocument/2006/relationships/printerSettings" Target="../printerSettings/printerSettings165.bin"/></Relationships>
</file>

<file path=xl/worksheets/_rels/sheet1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6.xml"/><Relationship Id="rId2" Type="http://schemas.openxmlformats.org/officeDocument/2006/relationships/vmlDrawing" Target="../drawings/vmlDrawing166.vml"/><Relationship Id="rId1" Type="http://schemas.openxmlformats.org/officeDocument/2006/relationships/printerSettings" Target="../printerSettings/printerSettings166.bin"/></Relationships>
</file>

<file path=xl/worksheets/_rels/sheet16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7.xml"/><Relationship Id="rId2" Type="http://schemas.openxmlformats.org/officeDocument/2006/relationships/vmlDrawing" Target="../drawings/vmlDrawing167.vml"/><Relationship Id="rId1" Type="http://schemas.openxmlformats.org/officeDocument/2006/relationships/printerSettings" Target="../printerSettings/printerSettings167.bin"/></Relationships>
</file>

<file path=xl/worksheets/_rels/sheet1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8.xml"/><Relationship Id="rId2" Type="http://schemas.openxmlformats.org/officeDocument/2006/relationships/vmlDrawing" Target="../drawings/vmlDrawing168.vml"/><Relationship Id="rId1" Type="http://schemas.openxmlformats.org/officeDocument/2006/relationships/printerSettings" Target="../printerSettings/printerSettings168.bin"/></Relationships>
</file>

<file path=xl/worksheets/_rels/sheet16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9.xml"/><Relationship Id="rId2" Type="http://schemas.openxmlformats.org/officeDocument/2006/relationships/vmlDrawing" Target="../drawings/vmlDrawing169.vml"/><Relationship Id="rId1" Type="http://schemas.openxmlformats.org/officeDocument/2006/relationships/printerSettings" Target="../printerSettings/printerSettings169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17.bin"/></Relationships>
</file>

<file path=xl/worksheets/_rels/sheet17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0.xml"/><Relationship Id="rId2" Type="http://schemas.openxmlformats.org/officeDocument/2006/relationships/vmlDrawing" Target="../drawings/vmlDrawing170.vml"/><Relationship Id="rId1" Type="http://schemas.openxmlformats.org/officeDocument/2006/relationships/printerSettings" Target="../printerSettings/printerSettings170.bin"/></Relationships>
</file>

<file path=xl/worksheets/_rels/sheet17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1.xml"/><Relationship Id="rId2" Type="http://schemas.openxmlformats.org/officeDocument/2006/relationships/vmlDrawing" Target="../drawings/vmlDrawing171.vml"/><Relationship Id="rId1" Type="http://schemas.openxmlformats.org/officeDocument/2006/relationships/printerSettings" Target="../printerSettings/printerSettings171.bin"/></Relationships>
</file>

<file path=xl/worksheets/_rels/sheet17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2.xml"/><Relationship Id="rId2" Type="http://schemas.openxmlformats.org/officeDocument/2006/relationships/vmlDrawing" Target="../drawings/vmlDrawing172.vml"/><Relationship Id="rId1" Type="http://schemas.openxmlformats.org/officeDocument/2006/relationships/printerSettings" Target="../printerSettings/printerSettings172.bin"/></Relationships>
</file>

<file path=xl/worksheets/_rels/sheet17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3.xml"/><Relationship Id="rId2" Type="http://schemas.openxmlformats.org/officeDocument/2006/relationships/vmlDrawing" Target="../drawings/vmlDrawing173.vml"/><Relationship Id="rId1" Type="http://schemas.openxmlformats.org/officeDocument/2006/relationships/printerSettings" Target="../printerSettings/printerSettings173.bin"/></Relationships>
</file>

<file path=xl/worksheets/_rels/sheet17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4.xml"/><Relationship Id="rId2" Type="http://schemas.openxmlformats.org/officeDocument/2006/relationships/vmlDrawing" Target="../drawings/vmlDrawing174.vml"/><Relationship Id="rId1" Type="http://schemas.openxmlformats.org/officeDocument/2006/relationships/printerSettings" Target="../printerSettings/printerSettings174.bin"/></Relationships>
</file>

<file path=xl/worksheets/_rels/sheet17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5.xml"/><Relationship Id="rId2" Type="http://schemas.openxmlformats.org/officeDocument/2006/relationships/vmlDrawing" Target="../drawings/vmlDrawing175.vml"/><Relationship Id="rId1" Type="http://schemas.openxmlformats.org/officeDocument/2006/relationships/printerSettings" Target="../printerSettings/printerSettings175.bin"/></Relationships>
</file>

<file path=xl/worksheets/_rels/sheet17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6.xml"/><Relationship Id="rId2" Type="http://schemas.openxmlformats.org/officeDocument/2006/relationships/vmlDrawing" Target="../drawings/vmlDrawing176.vml"/><Relationship Id="rId1" Type="http://schemas.openxmlformats.org/officeDocument/2006/relationships/printerSettings" Target="../printerSettings/printerSettings176.bin"/></Relationships>
</file>

<file path=xl/worksheets/_rels/sheet17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7.xml"/><Relationship Id="rId2" Type="http://schemas.openxmlformats.org/officeDocument/2006/relationships/vmlDrawing" Target="../drawings/vmlDrawing177.vml"/><Relationship Id="rId1" Type="http://schemas.openxmlformats.org/officeDocument/2006/relationships/printerSettings" Target="../printerSettings/printerSettings177.bin"/></Relationships>
</file>

<file path=xl/worksheets/_rels/sheet17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8.xml"/><Relationship Id="rId2" Type="http://schemas.openxmlformats.org/officeDocument/2006/relationships/vmlDrawing" Target="../drawings/vmlDrawing178.vml"/><Relationship Id="rId1" Type="http://schemas.openxmlformats.org/officeDocument/2006/relationships/printerSettings" Target="../printerSettings/printerSettings178.bin"/></Relationships>
</file>

<file path=xl/worksheets/_rels/sheet17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9.xml"/><Relationship Id="rId2" Type="http://schemas.openxmlformats.org/officeDocument/2006/relationships/vmlDrawing" Target="../drawings/vmlDrawing179.vml"/><Relationship Id="rId1" Type="http://schemas.openxmlformats.org/officeDocument/2006/relationships/printerSettings" Target="../printerSettings/printerSettings179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18.bin"/></Relationships>
</file>

<file path=xl/worksheets/_rels/sheet18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0.xml"/><Relationship Id="rId2" Type="http://schemas.openxmlformats.org/officeDocument/2006/relationships/vmlDrawing" Target="../drawings/vmlDrawing180.vml"/><Relationship Id="rId1" Type="http://schemas.openxmlformats.org/officeDocument/2006/relationships/printerSettings" Target="../printerSettings/printerSettings180.bin"/></Relationships>
</file>

<file path=xl/worksheets/_rels/sheet18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1.xml"/><Relationship Id="rId2" Type="http://schemas.openxmlformats.org/officeDocument/2006/relationships/vmlDrawing" Target="../drawings/vmlDrawing181.vml"/><Relationship Id="rId1" Type="http://schemas.openxmlformats.org/officeDocument/2006/relationships/printerSettings" Target="../printerSettings/printerSettings181.bin"/></Relationships>
</file>

<file path=xl/worksheets/_rels/sheet18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2.xml"/><Relationship Id="rId2" Type="http://schemas.openxmlformats.org/officeDocument/2006/relationships/vmlDrawing" Target="../drawings/vmlDrawing182.vml"/><Relationship Id="rId1" Type="http://schemas.openxmlformats.org/officeDocument/2006/relationships/printerSettings" Target="../printerSettings/printerSettings182.bin"/></Relationships>
</file>

<file path=xl/worksheets/_rels/sheet18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3.xml"/><Relationship Id="rId2" Type="http://schemas.openxmlformats.org/officeDocument/2006/relationships/vmlDrawing" Target="../drawings/vmlDrawing183.vml"/><Relationship Id="rId1" Type="http://schemas.openxmlformats.org/officeDocument/2006/relationships/printerSettings" Target="../printerSettings/printerSettings183.bin"/></Relationships>
</file>

<file path=xl/worksheets/_rels/sheet18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4.xml"/><Relationship Id="rId2" Type="http://schemas.openxmlformats.org/officeDocument/2006/relationships/vmlDrawing" Target="../drawings/vmlDrawing184.vml"/><Relationship Id="rId1" Type="http://schemas.openxmlformats.org/officeDocument/2006/relationships/printerSettings" Target="../printerSettings/printerSettings184.bin"/></Relationships>
</file>

<file path=xl/worksheets/_rels/sheet18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5.xml"/><Relationship Id="rId2" Type="http://schemas.openxmlformats.org/officeDocument/2006/relationships/vmlDrawing" Target="../drawings/vmlDrawing185.vml"/><Relationship Id="rId1" Type="http://schemas.openxmlformats.org/officeDocument/2006/relationships/printerSettings" Target="../printerSettings/printerSettings185.bin"/></Relationships>
</file>

<file path=xl/worksheets/_rels/sheet18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6.xml"/><Relationship Id="rId2" Type="http://schemas.openxmlformats.org/officeDocument/2006/relationships/vmlDrawing" Target="../drawings/vmlDrawing186.vml"/><Relationship Id="rId1" Type="http://schemas.openxmlformats.org/officeDocument/2006/relationships/printerSettings" Target="../printerSettings/printerSettings186.bin"/></Relationships>
</file>

<file path=xl/worksheets/_rels/sheet18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7.xml"/><Relationship Id="rId2" Type="http://schemas.openxmlformats.org/officeDocument/2006/relationships/vmlDrawing" Target="../drawings/vmlDrawing187.vml"/><Relationship Id="rId1" Type="http://schemas.openxmlformats.org/officeDocument/2006/relationships/printerSettings" Target="../printerSettings/printerSettings187.bin"/></Relationships>
</file>

<file path=xl/worksheets/_rels/sheet18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8.xml"/><Relationship Id="rId2" Type="http://schemas.openxmlformats.org/officeDocument/2006/relationships/vmlDrawing" Target="../drawings/vmlDrawing188.vml"/><Relationship Id="rId1" Type="http://schemas.openxmlformats.org/officeDocument/2006/relationships/printerSettings" Target="../printerSettings/printerSettings188.bin"/></Relationships>
</file>

<file path=xl/worksheets/_rels/sheet18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9.xml"/><Relationship Id="rId2" Type="http://schemas.openxmlformats.org/officeDocument/2006/relationships/vmlDrawing" Target="../drawings/vmlDrawing189.vml"/><Relationship Id="rId1" Type="http://schemas.openxmlformats.org/officeDocument/2006/relationships/printerSettings" Target="../printerSettings/printerSettings189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.xml"/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19.bin"/></Relationships>
</file>

<file path=xl/worksheets/_rels/sheet19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0.xml"/><Relationship Id="rId2" Type="http://schemas.openxmlformats.org/officeDocument/2006/relationships/vmlDrawing" Target="../drawings/vmlDrawing190.vml"/><Relationship Id="rId1" Type="http://schemas.openxmlformats.org/officeDocument/2006/relationships/printerSettings" Target="../printerSettings/printerSettings190.bin"/></Relationships>
</file>

<file path=xl/worksheets/_rels/sheet19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1.xml"/><Relationship Id="rId2" Type="http://schemas.openxmlformats.org/officeDocument/2006/relationships/vmlDrawing" Target="../drawings/vmlDrawing191.vml"/><Relationship Id="rId1" Type="http://schemas.openxmlformats.org/officeDocument/2006/relationships/printerSettings" Target="../printerSettings/printerSettings191.bin"/></Relationships>
</file>

<file path=xl/worksheets/_rels/sheet19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2.xml"/><Relationship Id="rId2" Type="http://schemas.openxmlformats.org/officeDocument/2006/relationships/vmlDrawing" Target="../drawings/vmlDrawing192.vml"/><Relationship Id="rId1" Type="http://schemas.openxmlformats.org/officeDocument/2006/relationships/printerSettings" Target="../printerSettings/printerSettings192.bin"/></Relationships>
</file>

<file path=xl/worksheets/_rels/sheet19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3.xml"/><Relationship Id="rId2" Type="http://schemas.openxmlformats.org/officeDocument/2006/relationships/vmlDrawing" Target="../drawings/vmlDrawing193.vml"/><Relationship Id="rId1" Type="http://schemas.openxmlformats.org/officeDocument/2006/relationships/printerSettings" Target="../printerSettings/printerSettings193.bin"/></Relationships>
</file>

<file path=xl/worksheets/_rels/sheet19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4.xml"/><Relationship Id="rId2" Type="http://schemas.openxmlformats.org/officeDocument/2006/relationships/vmlDrawing" Target="../drawings/vmlDrawing194.vml"/><Relationship Id="rId1" Type="http://schemas.openxmlformats.org/officeDocument/2006/relationships/printerSettings" Target="../printerSettings/printerSettings194.bin"/></Relationships>
</file>

<file path=xl/worksheets/_rels/sheet19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5.xml"/><Relationship Id="rId2" Type="http://schemas.openxmlformats.org/officeDocument/2006/relationships/vmlDrawing" Target="../drawings/vmlDrawing195.vml"/><Relationship Id="rId1" Type="http://schemas.openxmlformats.org/officeDocument/2006/relationships/printerSettings" Target="../printerSettings/printerSettings195.bin"/></Relationships>
</file>

<file path=xl/worksheets/_rels/sheet19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6.xml"/><Relationship Id="rId2" Type="http://schemas.openxmlformats.org/officeDocument/2006/relationships/vmlDrawing" Target="../drawings/vmlDrawing196.vml"/><Relationship Id="rId1" Type="http://schemas.openxmlformats.org/officeDocument/2006/relationships/printerSettings" Target="../printerSettings/printerSettings196.bin"/></Relationships>
</file>

<file path=xl/worksheets/_rels/sheet19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7.xml"/><Relationship Id="rId2" Type="http://schemas.openxmlformats.org/officeDocument/2006/relationships/vmlDrawing" Target="../drawings/vmlDrawing197.vml"/><Relationship Id="rId1" Type="http://schemas.openxmlformats.org/officeDocument/2006/relationships/printerSettings" Target="../printerSettings/printerSettings197.bin"/></Relationships>
</file>

<file path=xl/worksheets/_rels/sheet19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8.xml"/><Relationship Id="rId2" Type="http://schemas.openxmlformats.org/officeDocument/2006/relationships/vmlDrawing" Target="../drawings/vmlDrawing198.vml"/><Relationship Id="rId1" Type="http://schemas.openxmlformats.org/officeDocument/2006/relationships/printerSettings" Target="../printerSettings/printerSettings198.bin"/></Relationships>
</file>

<file path=xl/worksheets/_rels/sheet19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9.xml"/><Relationship Id="rId2" Type="http://schemas.openxmlformats.org/officeDocument/2006/relationships/vmlDrawing" Target="../drawings/vmlDrawing199.vml"/><Relationship Id="rId1" Type="http://schemas.openxmlformats.org/officeDocument/2006/relationships/printerSettings" Target="../printerSettings/printerSettings19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.xml"/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20.bin"/></Relationships>
</file>

<file path=xl/worksheets/_rels/sheet20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0.xml"/><Relationship Id="rId2" Type="http://schemas.openxmlformats.org/officeDocument/2006/relationships/vmlDrawing" Target="../drawings/vmlDrawing200.vml"/><Relationship Id="rId1" Type="http://schemas.openxmlformats.org/officeDocument/2006/relationships/printerSettings" Target="../printerSettings/printerSettings200.bin"/></Relationships>
</file>

<file path=xl/worksheets/_rels/sheet20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1.xml"/><Relationship Id="rId2" Type="http://schemas.openxmlformats.org/officeDocument/2006/relationships/vmlDrawing" Target="../drawings/vmlDrawing201.vml"/><Relationship Id="rId1" Type="http://schemas.openxmlformats.org/officeDocument/2006/relationships/printerSettings" Target="../printerSettings/printerSettings201.bin"/></Relationships>
</file>

<file path=xl/worksheets/_rels/sheet20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2.xml"/><Relationship Id="rId2" Type="http://schemas.openxmlformats.org/officeDocument/2006/relationships/vmlDrawing" Target="../drawings/vmlDrawing202.vml"/><Relationship Id="rId1" Type="http://schemas.openxmlformats.org/officeDocument/2006/relationships/printerSettings" Target="../printerSettings/printerSettings202.bin"/></Relationships>
</file>

<file path=xl/worksheets/_rels/sheet20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3.xml"/><Relationship Id="rId2" Type="http://schemas.openxmlformats.org/officeDocument/2006/relationships/vmlDrawing" Target="../drawings/vmlDrawing203.vml"/><Relationship Id="rId1" Type="http://schemas.openxmlformats.org/officeDocument/2006/relationships/printerSettings" Target="../printerSettings/printerSettings203.bin"/></Relationships>
</file>

<file path=xl/worksheets/_rels/sheet20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4.xml"/><Relationship Id="rId2" Type="http://schemas.openxmlformats.org/officeDocument/2006/relationships/vmlDrawing" Target="../drawings/vmlDrawing204.vml"/><Relationship Id="rId1" Type="http://schemas.openxmlformats.org/officeDocument/2006/relationships/printerSettings" Target="../printerSettings/printerSettings204.bin"/></Relationships>
</file>

<file path=xl/worksheets/_rels/sheet20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5.xml"/><Relationship Id="rId2" Type="http://schemas.openxmlformats.org/officeDocument/2006/relationships/vmlDrawing" Target="../drawings/vmlDrawing205.vml"/><Relationship Id="rId1" Type="http://schemas.openxmlformats.org/officeDocument/2006/relationships/printerSettings" Target="../printerSettings/printerSettings205.bin"/></Relationships>
</file>

<file path=xl/worksheets/_rels/sheet20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6.xml"/><Relationship Id="rId2" Type="http://schemas.openxmlformats.org/officeDocument/2006/relationships/vmlDrawing" Target="../drawings/vmlDrawing206.vml"/><Relationship Id="rId1" Type="http://schemas.openxmlformats.org/officeDocument/2006/relationships/printerSettings" Target="../printerSettings/printerSettings206.bin"/></Relationships>
</file>

<file path=xl/worksheets/_rels/sheet20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7.xml"/><Relationship Id="rId2" Type="http://schemas.openxmlformats.org/officeDocument/2006/relationships/vmlDrawing" Target="../drawings/vmlDrawing207.vml"/><Relationship Id="rId1" Type="http://schemas.openxmlformats.org/officeDocument/2006/relationships/printerSettings" Target="../printerSettings/printerSettings207.bin"/></Relationships>
</file>

<file path=xl/worksheets/_rels/sheet20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8.xml"/><Relationship Id="rId2" Type="http://schemas.openxmlformats.org/officeDocument/2006/relationships/vmlDrawing" Target="../drawings/vmlDrawing208.vml"/><Relationship Id="rId1" Type="http://schemas.openxmlformats.org/officeDocument/2006/relationships/printerSettings" Target="../printerSettings/printerSettings208.bin"/></Relationships>
</file>

<file path=xl/worksheets/_rels/sheet20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9.xml"/><Relationship Id="rId2" Type="http://schemas.openxmlformats.org/officeDocument/2006/relationships/vmlDrawing" Target="../drawings/vmlDrawing209.vml"/><Relationship Id="rId1" Type="http://schemas.openxmlformats.org/officeDocument/2006/relationships/printerSettings" Target="../printerSettings/printerSettings209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.xml"/><Relationship Id="rId2" Type="http://schemas.openxmlformats.org/officeDocument/2006/relationships/vmlDrawing" Target="../drawings/vmlDrawing21.vml"/><Relationship Id="rId1" Type="http://schemas.openxmlformats.org/officeDocument/2006/relationships/printerSettings" Target="../printerSettings/printerSettings21.bin"/></Relationships>
</file>

<file path=xl/worksheets/_rels/sheet2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0.xml"/><Relationship Id="rId2" Type="http://schemas.openxmlformats.org/officeDocument/2006/relationships/vmlDrawing" Target="../drawings/vmlDrawing210.vml"/><Relationship Id="rId1" Type="http://schemas.openxmlformats.org/officeDocument/2006/relationships/printerSettings" Target="../printerSettings/printerSettings210.bin"/></Relationships>
</file>

<file path=xl/worksheets/_rels/sheet2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1.xml"/><Relationship Id="rId2" Type="http://schemas.openxmlformats.org/officeDocument/2006/relationships/vmlDrawing" Target="../drawings/vmlDrawing211.vml"/><Relationship Id="rId1" Type="http://schemas.openxmlformats.org/officeDocument/2006/relationships/printerSettings" Target="../printerSettings/printerSettings211.bin"/></Relationships>
</file>

<file path=xl/worksheets/_rels/sheet2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2.xml"/><Relationship Id="rId2" Type="http://schemas.openxmlformats.org/officeDocument/2006/relationships/vmlDrawing" Target="../drawings/vmlDrawing212.vml"/><Relationship Id="rId1" Type="http://schemas.openxmlformats.org/officeDocument/2006/relationships/printerSettings" Target="../printerSettings/printerSettings212.bin"/></Relationships>
</file>

<file path=xl/worksheets/_rels/sheet2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3.xml"/><Relationship Id="rId2" Type="http://schemas.openxmlformats.org/officeDocument/2006/relationships/vmlDrawing" Target="../drawings/vmlDrawing213.vml"/><Relationship Id="rId1" Type="http://schemas.openxmlformats.org/officeDocument/2006/relationships/printerSettings" Target="../printerSettings/printerSettings213.bin"/></Relationships>
</file>

<file path=xl/worksheets/_rels/sheet2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4.xml"/><Relationship Id="rId2" Type="http://schemas.openxmlformats.org/officeDocument/2006/relationships/vmlDrawing" Target="../drawings/vmlDrawing214.vml"/><Relationship Id="rId1" Type="http://schemas.openxmlformats.org/officeDocument/2006/relationships/printerSettings" Target="../printerSettings/printerSettings214.bin"/></Relationships>
</file>

<file path=xl/worksheets/_rels/sheet2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5.xml"/><Relationship Id="rId2" Type="http://schemas.openxmlformats.org/officeDocument/2006/relationships/vmlDrawing" Target="../drawings/vmlDrawing215.vml"/><Relationship Id="rId1" Type="http://schemas.openxmlformats.org/officeDocument/2006/relationships/printerSettings" Target="../printerSettings/printerSettings215.bin"/></Relationships>
</file>

<file path=xl/worksheets/_rels/sheet2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6.xml"/><Relationship Id="rId2" Type="http://schemas.openxmlformats.org/officeDocument/2006/relationships/vmlDrawing" Target="../drawings/vmlDrawing216.vml"/><Relationship Id="rId1" Type="http://schemas.openxmlformats.org/officeDocument/2006/relationships/printerSettings" Target="../printerSettings/printerSettings216.bin"/></Relationships>
</file>

<file path=xl/worksheets/_rels/sheet2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7.xml"/><Relationship Id="rId2" Type="http://schemas.openxmlformats.org/officeDocument/2006/relationships/vmlDrawing" Target="../drawings/vmlDrawing217.vml"/><Relationship Id="rId1" Type="http://schemas.openxmlformats.org/officeDocument/2006/relationships/printerSettings" Target="../printerSettings/printerSettings217.bin"/></Relationships>
</file>

<file path=xl/worksheets/_rels/sheet2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8.xml"/><Relationship Id="rId2" Type="http://schemas.openxmlformats.org/officeDocument/2006/relationships/vmlDrawing" Target="../drawings/vmlDrawing218.vml"/><Relationship Id="rId1" Type="http://schemas.openxmlformats.org/officeDocument/2006/relationships/printerSettings" Target="../printerSettings/printerSettings218.bin"/></Relationships>
</file>

<file path=xl/worksheets/_rels/sheet2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9.xml"/><Relationship Id="rId2" Type="http://schemas.openxmlformats.org/officeDocument/2006/relationships/vmlDrawing" Target="../drawings/vmlDrawing219.vml"/><Relationship Id="rId1" Type="http://schemas.openxmlformats.org/officeDocument/2006/relationships/printerSettings" Target="../printerSettings/printerSettings219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.xml"/><Relationship Id="rId2" Type="http://schemas.openxmlformats.org/officeDocument/2006/relationships/vmlDrawing" Target="../drawings/vmlDrawing22.vml"/><Relationship Id="rId1" Type="http://schemas.openxmlformats.org/officeDocument/2006/relationships/printerSettings" Target="../printerSettings/printerSettings22.bin"/></Relationships>
</file>

<file path=xl/worksheets/_rels/sheet2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0.xml"/><Relationship Id="rId2" Type="http://schemas.openxmlformats.org/officeDocument/2006/relationships/vmlDrawing" Target="../drawings/vmlDrawing220.vml"/><Relationship Id="rId1" Type="http://schemas.openxmlformats.org/officeDocument/2006/relationships/printerSettings" Target="../printerSettings/printerSettings220.bin"/></Relationships>
</file>

<file path=xl/worksheets/_rels/sheet2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1.xml"/><Relationship Id="rId2" Type="http://schemas.openxmlformats.org/officeDocument/2006/relationships/vmlDrawing" Target="../drawings/vmlDrawing221.vml"/><Relationship Id="rId1" Type="http://schemas.openxmlformats.org/officeDocument/2006/relationships/printerSettings" Target="../printerSettings/printerSettings221.bin"/></Relationships>
</file>

<file path=xl/worksheets/_rels/sheet2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2.xml"/><Relationship Id="rId2" Type="http://schemas.openxmlformats.org/officeDocument/2006/relationships/vmlDrawing" Target="../drawings/vmlDrawing222.vml"/><Relationship Id="rId1" Type="http://schemas.openxmlformats.org/officeDocument/2006/relationships/printerSettings" Target="../printerSettings/printerSettings222.bin"/></Relationships>
</file>

<file path=xl/worksheets/_rels/sheet2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3.xml"/><Relationship Id="rId2" Type="http://schemas.openxmlformats.org/officeDocument/2006/relationships/vmlDrawing" Target="../drawings/vmlDrawing223.vml"/><Relationship Id="rId1" Type="http://schemas.openxmlformats.org/officeDocument/2006/relationships/printerSettings" Target="../printerSettings/printerSettings223.bin"/></Relationships>
</file>

<file path=xl/worksheets/_rels/sheet2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4.xml"/><Relationship Id="rId2" Type="http://schemas.openxmlformats.org/officeDocument/2006/relationships/vmlDrawing" Target="../drawings/vmlDrawing224.vml"/><Relationship Id="rId1" Type="http://schemas.openxmlformats.org/officeDocument/2006/relationships/printerSettings" Target="../printerSettings/printerSettings224.bin"/></Relationships>
</file>

<file path=xl/worksheets/_rels/sheet2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5.xml"/><Relationship Id="rId2" Type="http://schemas.openxmlformats.org/officeDocument/2006/relationships/vmlDrawing" Target="../drawings/vmlDrawing225.vml"/><Relationship Id="rId1" Type="http://schemas.openxmlformats.org/officeDocument/2006/relationships/printerSettings" Target="../printerSettings/printerSettings225.bin"/></Relationships>
</file>

<file path=xl/worksheets/_rels/sheet2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6.xml"/><Relationship Id="rId2" Type="http://schemas.openxmlformats.org/officeDocument/2006/relationships/vmlDrawing" Target="../drawings/vmlDrawing226.vml"/><Relationship Id="rId1" Type="http://schemas.openxmlformats.org/officeDocument/2006/relationships/printerSettings" Target="../printerSettings/printerSettings226.bin"/></Relationships>
</file>

<file path=xl/worksheets/_rels/sheet2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7.xml"/><Relationship Id="rId2" Type="http://schemas.openxmlformats.org/officeDocument/2006/relationships/vmlDrawing" Target="../drawings/vmlDrawing227.vml"/><Relationship Id="rId1" Type="http://schemas.openxmlformats.org/officeDocument/2006/relationships/printerSettings" Target="../printerSettings/printerSettings227.bin"/></Relationships>
</file>

<file path=xl/worksheets/_rels/sheet2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8.xml"/><Relationship Id="rId2" Type="http://schemas.openxmlformats.org/officeDocument/2006/relationships/vmlDrawing" Target="../drawings/vmlDrawing228.vml"/><Relationship Id="rId1" Type="http://schemas.openxmlformats.org/officeDocument/2006/relationships/printerSettings" Target="../printerSettings/printerSettings228.bin"/></Relationships>
</file>

<file path=xl/worksheets/_rels/sheet2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9.xml"/><Relationship Id="rId2" Type="http://schemas.openxmlformats.org/officeDocument/2006/relationships/vmlDrawing" Target="../drawings/vmlDrawing229.vml"/><Relationship Id="rId1" Type="http://schemas.openxmlformats.org/officeDocument/2006/relationships/printerSettings" Target="../printerSettings/printerSettings229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.xml"/><Relationship Id="rId2" Type="http://schemas.openxmlformats.org/officeDocument/2006/relationships/vmlDrawing" Target="../drawings/vmlDrawing23.vml"/><Relationship Id="rId1" Type="http://schemas.openxmlformats.org/officeDocument/2006/relationships/printerSettings" Target="../printerSettings/printerSettings23.bin"/></Relationships>
</file>

<file path=xl/worksheets/_rels/sheet2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0.xml"/><Relationship Id="rId2" Type="http://schemas.openxmlformats.org/officeDocument/2006/relationships/vmlDrawing" Target="../drawings/vmlDrawing230.vml"/><Relationship Id="rId1" Type="http://schemas.openxmlformats.org/officeDocument/2006/relationships/printerSettings" Target="../printerSettings/printerSettings230.bin"/></Relationships>
</file>

<file path=xl/worksheets/_rels/sheet2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1.xml"/><Relationship Id="rId2" Type="http://schemas.openxmlformats.org/officeDocument/2006/relationships/vmlDrawing" Target="../drawings/vmlDrawing231.vml"/><Relationship Id="rId1" Type="http://schemas.openxmlformats.org/officeDocument/2006/relationships/printerSettings" Target="../printerSettings/printerSettings231.bin"/></Relationships>
</file>

<file path=xl/worksheets/_rels/sheet2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2.xml"/><Relationship Id="rId2" Type="http://schemas.openxmlformats.org/officeDocument/2006/relationships/vmlDrawing" Target="../drawings/vmlDrawing232.vml"/><Relationship Id="rId1" Type="http://schemas.openxmlformats.org/officeDocument/2006/relationships/printerSettings" Target="../printerSettings/printerSettings232.bin"/></Relationships>
</file>

<file path=xl/worksheets/_rels/sheet2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3.xml"/><Relationship Id="rId2" Type="http://schemas.openxmlformats.org/officeDocument/2006/relationships/vmlDrawing" Target="../drawings/vmlDrawing233.vml"/><Relationship Id="rId1" Type="http://schemas.openxmlformats.org/officeDocument/2006/relationships/printerSettings" Target="../printerSettings/printerSettings233.bin"/></Relationships>
</file>

<file path=xl/worksheets/_rels/sheet2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4.xml"/><Relationship Id="rId2" Type="http://schemas.openxmlformats.org/officeDocument/2006/relationships/vmlDrawing" Target="../drawings/vmlDrawing234.vml"/><Relationship Id="rId1" Type="http://schemas.openxmlformats.org/officeDocument/2006/relationships/printerSettings" Target="../printerSettings/printerSettings234.bin"/></Relationships>
</file>

<file path=xl/worksheets/_rels/sheet2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5.xml"/><Relationship Id="rId2" Type="http://schemas.openxmlformats.org/officeDocument/2006/relationships/vmlDrawing" Target="../drawings/vmlDrawing235.vml"/><Relationship Id="rId1" Type="http://schemas.openxmlformats.org/officeDocument/2006/relationships/printerSettings" Target="../printerSettings/printerSettings235.bin"/></Relationships>
</file>

<file path=xl/worksheets/_rels/sheet2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6.xml"/><Relationship Id="rId2" Type="http://schemas.openxmlformats.org/officeDocument/2006/relationships/vmlDrawing" Target="../drawings/vmlDrawing236.vml"/><Relationship Id="rId1" Type="http://schemas.openxmlformats.org/officeDocument/2006/relationships/printerSettings" Target="../printerSettings/printerSettings236.bin"/></Relationships>
</file>

<file path=xl/worksheets/_rels/sheet2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7.xml"/><Relationship Id="rId2" Type="http://schemas.openxmlformats.org/officeDocument/2006/relationships/vmlDrawing" Target="../drawings/vmlDrawing237.vml"/><Relationship Id="rId1" Type="http://schemas.openxmlformats.org/officeDocument/2006/relationships/printerSettings" Target="../printerSettings/printerSettings237.bin"/></Relationships>
</file>

<file path=xl/worksheets/_rels/sheet2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8.xml"/><Relationship Id="rId2" Type="http://schemas.openxmlformats.org/officeDocument/2006/relationships/vmlDrawing" Target="../drawings/vmlDrawing238.vml"/><Relationship Id="rId1" Type="http://schemas.openxmlformats.org/officeDocument/2006/relationships/printerSettings" Target="../printerSettings/printerSettings238.bin"/></Relationships>
</file>

<file path=xl/worksheets/_rels/sheet2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9.xml"/><Relationship Id="rId2" Type="http://schemas.openxmlformats.org/officeDocument/2006/relationships/vmlDrawing" Target="../drawings/vmlDrawing239.vml"/><Relationship Id="rId1" Type="http://schemas.openxmlformats.org/officeDocument/2006/relationships/printerSettings" Target="../printerSettings/printerSettings239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.xml"/><Relationship Id="rId2" Type="http://schemas.openxmlformats.org/officeDocument/2006/relationships/vmlDrawing" Target="../drawings/vmlDrawing24.vml"/><Relationship Id="rId1" Type="http://schemas.openxmlformats.org/officeDocument/2006/relationships/printerSettings" Target="../printerSettings/printerSettings24.bin"/></Relationships>
</file>

<file path=xl/worksheets/_rels/sheet2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0.xml"/><Relationship Id="rId2" Type="http://schemas.openxmlformats.org/officeDocument/2006/relationships/vmlDrawing" Target="../drawings/vmlDrawing240.vml"/><Relationship Id="rId1" Type="http://schemas.openxmlformats.org/officeDocument/2006/relationships/printerSettings" Target="../printerSettings/printerSettings240.bin"/></Relationships>
</file>

<file path=xl/worksheets/_rels/sheet2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1.xml"/><Relationship Id="rId2" Type="http://schemas.openxmlformats.org/officeDocument/2006/relationships/vmlDrawing" Target="../drawings/vmlDrawing241.vml"/><Relationship Id="rId1" Type="http://schemas.openxmlformats.org/officeDocument/2006/relationships/printerSettings" Target="../printerSettings/printerSettings241.bin"/></Relationships>
</file>

<file path=xl/worksheets/_rels/sheet2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2.xml"/><Relationship Id="rId2" Type="http://schemas.openxmlformats.org/officeDocument/2006/relationships/vmlDrawing" Target="../drawings/vmlDrawing242.vml"/><Relationship Id="rId1" Type="http://schemas.openxmlformats.org/officeDocument/2006/relationships/printerSettings" Target="../printerSettings/printerSettings242.bin"/></Relationships>
</file>

<file path=xl/worksheets/_rels/sheet2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3.xml"/><Relationship Id="rId2" Type="http://schemas.openxmlformats.org/officeDocument/2006/relationships/vmlDrawing" Target="../drawings/vmlDrawing243.vml"/><Relationship Id="rId1" Type="http://schemas.openxmlformats.org/officeDocument/2006/relationships/printerSettings" Target="../printerSettings/printerSettings243.bin"/></Relationships>
</file>

<file path=xl/worksheets/_rels/sheet2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4.xml"/><Relationship Id="rId2" Type="http://schemas.openxmlformats.org/officeDocument/2006/relationships/vmlDrawing" Target="../drawings/vmlDrawing244.vml"/><Relationship Id="rId1" Type="http://schemas.openxmlformats.org/officeDocument/2006/relationships/printerSettings" Target="../printerSettings/printerSettings244.bin"/></Relationships>
</file>

<file path=xl/worksheets/_rels/sheet2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5.xml"/><Relationship Id="rId2" Type="http://schemas.openxmlformats.org/officeDocument/2006/relationships/vmlDrawing" Target="../drawings/vmlDrawing245.vml"/><Relationship Id="rId1" Type="http://schemas.openxmlformats.org/officeDocument/2006/relationships/printerSettings" Target="../printerSettings/printerSettings245.bin"/></Relationships>
</file>

<file path=xl/worksheets/_rels/sheet2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6.xml"/><Relationship Id="rId2" Type="http://schemas.openxmlformats.org/officeDocument/2006/relationships/vmlDrawing" Target="../drawings/vmlDrawing246.vml"/><Relationship Id="rId1" Type="http://schemas.openxmlformats.org/officeDocument/2006/relationships/printerSettings" Target="../printerSettings/printerSettings246.bin"/></Relationships>
</file>

<file path=xl/worksheets/_rels/sheet2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7.xml"/><Relationship Id="rId2" Type="http://schemas.openxmlformats.org/officeDocument/2006/relationships/vmlDrawing" Target="../drawings/vmlDrawing247.vml"/><Relationship Id="rId1" Type="http://schemas.openxmlformats.org/officeDocument/2006/relationships/printerSettings" Target="../printerSettings/printerSettings247.bin"/></Relationships>
</file>

<file path=xl/worksheets/_rels/sheet2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8.xml"/><Relationship Id="rId2" Type="http://schemas.openxmlformats.org/officeDocument/2006/relationships/vmlDrawing" Target="../drawings/vmlDrawing248.vml"/><Relationship Id="rId1" Type="http://schemas.openxmlformats.org/officeDocument/2006/relationships/printerSettings" Target="../printerSettings/printerSettings248.bin"/></Relationships>
</file>

<file path=xl/worksheets/_rels/sheet2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9.xml"/><Relationship Id="rId2" Type="http://schemas.openxmlformats.org/officeDocument/2006/relationships/vmlDrawing" Target="../drawings/vmlDrawing249.vml"/><Relationship Id="rId1" Type="http://schemas.openxmlformats.org/officeDocument/2006/relationships/printerSettings" Target="../printerSettings/printerSettings249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.xml"/><Relationship Id="rId2" Type="http://schemas.openxmlformats.org/officeDocument/2006/relationships/vmlDrawing" Target="../drawings/vmlDrawing25.vml"/><Relationship Id="rId1" Type="http://schemas.openxmlformats.org/officeDocument/2006/relationships/printerSettings" Target="../printerSettings/printerSettings25.bin"/></Relationships>
</file>

<file path=xl/worksheets/_rels/sheet2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0.xml"/><Relationship Id="rId2" Type="http://schemas.openxmlformats.org/officeDocument/2006/relationships/vmlDrawing" Target="../drawings/vmlDrawing250.vml"/><Relationship Id="rId1" Type="http://schemas.openxmlformats.org/officeDocument/2006/relationships/printerSettings" Target="../printerSettings/printerSettings250.bin"/></Relationships>
</file>

<file path=xl/worksheets/_rels/sheet2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1.xml"/><Relationship Id="rId2" Type="http://schemas.openxmlformats.org/officeDocument/2006/relationships/vmlDrawing" Target="../drawings/vmlDrawing251.vml"/><Relationship Id="rId1" Type="http://schemas.openxmlformats.org/officeDocument/2006/relationships/printerSettings" Target="../printerSettings/printerSettings251.bin"/></Relationships>
</file>

<file path=xl/worksheets/_rels/sheet2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2.xml"/><Relationship Id="rId2" Type="http://schemas.openxmlformats.org/officeDocument/2006/relationships/vmlDrawing" Target="../drawings/vmlDrawing252.vml"/><Relationship Id="rId1" Type="http://schemas.openxmlformats.org/officeDocument/2006/relationships/printerSettings" Target="../printerSettings/printerSettings252.bin"/></Relationships>
</file>

<file path=xl/worksheets/_rels/sheet2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3.xml"/><Relationship Id="rId2" Type="http://schemas.openxmlformats.org/officeDocument/2006/relationships/vmlDrawing" Target="../drawings/vmlDrawing253.vml"/><Relationship Id="rId1" Type="http://schemas.openxmlformats.org/officeDocument/2006/relationships/printerSettings" Target="../printerSettings/printerSettings253.bin"/></Relationships>
</file>

<file path=xl/worksheets/_rels/sheet2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4.xml"/><Relationship Id="rId2" Type="http://schemas.openxmlformats.org/officeDocument/2006/relationships/vmlDrawing" Target="../drawings/vmlDrawing254.vml"/><Relationship Id="rId1" Type="http://schemas.openxmlformats.org/officeDocument/2006/relationships/printerSettings" Target="../printerSettings/printerSettings254.bin"/></Relationships>
</file>

<file path=xl/worksheets/_rels/sheet2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5.xml"/><Relationship Id="rId2" Type="http://schemas.openxmlformats.org/officeDocument/2006/relationships/vmlDrawing" Target="../drawings/vmlDrawing255.vml"/><Relationship Id="rId1" Type="http://schemas.openxmlformats.org/officeDocument/2006/relationships/printerSettings" Target="../printerSettings/printerSettings255.bin"/></Relationships>
</file>

<file path=xl/worksheets/_rels/sheet2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6.xml"/><Relationship Id="rId2" Type="http://schemas.openxmlformats.org/officeDocument/2006/relationships/vmlDrawing" Target="../drawings/vmlDrawing256.vml"/><Relationship Id="rId1" Type="http://schemas.openxmlformats.org/officeDocument/2006/relationships/printerSettings" Target="../printerSettings/printerSettings256.bin"/></Relationships>
</file>

<file path=xl/worksheets/_rels/sheet2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7.xml"/><Relationship Id="rId2" Type="http://schemas.openxmlformats.org/officeDocument/2006/relationships/vmlDrawing" Target="../drawings/vmlDrawing257.vml"/><Relationship Id="rId1" Type="http://schemas.openxmlformats.org/officeDocument/2006/relationships/printerSettings" Target="../printerSettings/printerSettings257.bin"/></Relationships>
</file>

<file path=xl/worksheets/_rels/sheet2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8.xml"/><Relationship Id="rId2" Type="http://schemas.openxmlformats.org/officeDocument/2006/relationships/vmlDrawing" Target="../drawings/vmlDrawing258.vml"/><Relationship Id="rId1" Type="http://schemas.openxmlformats.org/officeDocument/2006/relationships/printerSettings" Target="../printerSettings/printerSettings258.bin"/></Relationships>
</file>

<file path=xl/worksheets/_rels/sheet2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9.xml"/><Relationship Id="rId2" Type="http://schemas.openxmlformats.org/officeDocument/2006/relationships/vmlDrawing" Target="../drawings/vmlDrawing259.vml"/><Relationship Id="rId1" Type="http://schemas.openxmlformats.org/officeDocument/2006/relationships/printerSettings" Target="../printerSettings/printerSettings259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.xml"/><Relationship Id="rId2" Type="http://schemas.openxmlformats.org/officeDocument/2006/relationships/vmlDrawing" Target="../drawings/vmlDrawing26.vml"/><Relationship Id="rId1" Type="http://schemas.openxmlformats.org/officeDocument/2006/relationships/printerSettings" Target="../printerSettings/printerSettings26.bin"/></Relationships>
</file>

<file path=xl/worksheets/_rels/sheet2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0.xml"/><Relationship Id="rId2" Type="http://schemas.openxmlformats.org/officeDocument/2006/relationships/vmlDrawing" Target="../drawings/vmlDrawing260.vml"/><Relationship Id="rId1" Type="http://schemas.openxmlformats.org/officeDocument/2006/relationships/printerSettings" Target="../printerSettings/printerSettings260.bin"/></Relationships>
</file>

<file path=xl/worksheets/_rels/sheet2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1.xml"/><Relationship Id="rId2" Type="http://schemas.openxmlformats.org/officeDocument/2006/relationships/vmlDrawing" Target="../drawings/vmlDrawing261.vml"/><Relationship Id="rId1" Type="http://schemas.openxmlformats.org/officeDocument/2006/relationships/printerSettings" Target="../printerSettings/printerSettings261.bin"/></Relationships>
</file>

<file path=xl/worksheets/_rels/sheet2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2.xml"/><Relationship Id="rId2" Type="http://schemas.openxmlformats.org/officeDocument/2006/relationships/vmlDrawing" Target="../drawings/vmlDrawing262.vml"/><Relationship Id="rId1" Type="http://schemas.openxmlformats.org/officeDocument/2006/relationships/printerSettings" Target="../printerSettings/printerSettings262.bin"/></Relationships>
</file>

<file path=xl/worksheets/_rels/sheet2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3.xml"/><Relationship Id="rId2" Type="http://schemas.openxmlformats.org/officeDocument/2006/relationships/vmlDrawing" Target="../drawings/vmlDrawing263.vml"/><Relationship Id="rId1" Type="http://schemas.openxmlformats.org/officeDocument/2006/relationships/printerSettings" Target="../printerSettings/printerSettings263.bin"/></Relationships>
</file>

<file path=xl/worksheets/_rels/sheet2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4.xml"/><Relationship Id="rId2" Type="http://schemas.openxmlformats.org/officeDocument/2006/relationships/vmlDrawing" Target="../drawings/vmlDrawing264.vml"/><Relationship Id="rId1" Type="http://schemas.openxmlformats.org/officeDocument/2006/relationships/printerSettings" Target="../printerSettings/printerSettings264.bin"/></Relationships>
</file>

<file path=xl/worksheets/_rels/sheet2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5.xml"/><Relationship Id="rId2" Type="http://schemas.openxmlformats.org/officeDocument/2006/relationships/vmlDrawing" Target="../drawings/vmlDrawing265.vml"/><Relationship Id="rId1" Type="http://schemas.openxmlformats.org/officeDocument/2006/relationships/printerSettings" Target="../printerSettings/printerSettings265.bin"/></Relationships>
</file>

<file path=xl/worksheets/_rels/sheet2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6.xml"/><Relationship Id="rId2" Type="http://schemas.openxmlformats.org/officeDocument/2006/relationships/vmlDrawing" Target="../drawings/vmlDrawing266.vml"/><Relationship Id="rId1" Type="http://schemas.openxmlformats.org/officeDocument/2006/relationships/printerSettings" Target="../printerSettings/printerSettings266.bin"/></Relationships>
</file>

<file path=xl/worksheets/_rels/sheet26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7.xml"/><Relationship Id="rId2" Type="http://schemas.openxmlformats.org/officeDocument/2006/relationships/vmlDrawing" Target="../drawings/vmlDrawing267.vml"/><Relationship Id="rId1" Type="http://schemas.openxmlformats.org/officeDocument/2006/relationships/printerSettings" Target="../printerSettings/printerSettings267.bin"/></Relationships>
</file>

<file path=xl/worksheets/_rels/sheet2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8.xml"/><Relationship Id="rId2" Type="http://schemas.openxmlformats.org/officeDocument/2006/relationships/vmlDrawing" Target="../drawings/vmlDrawing268.vml"/><Relationship Id="rId1" Type="http://schemas.openxmlformats.org/officeDocument/2006/relationships/printerSettings" Target="../printerSettings/printerSettings268.bin"/></Relationships>
</file>

<file path=xl/worksheets/_rels/sheet26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9.xml"/><Relationship Id="rId2" Type="http://schemas.openxmlformats.org/officeDocument/2006/relationships/vmlDrawing" Target="../drawings/vmlDrawing269.vml"/><Relationship Id="rId1" Type="http://schemas.openxmlformats.org/officeDocument/2006/relationships/printerSettings" Target="../printerSettings/printerSettings269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.xml"/><Relationship Id="rId2" Type="http://schemas.openxmlformats.org/officeDocument/2006/relationships/vmlDrawing" Target="../drawings/vmlDrawing27.vml"/><Relationship Id="rId1" Type="http://schemas.openxmlformats.org/officeDocument/2006/relationships/printerSettings" Target="../printerSettings/printerSettings27.bin"/></Relationships>
</file>

<file path=xl/worksheets/_rels/sheet27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0.xml"/><Relationship Id="rId2" Type="http://schemas.openxmlformats.org/officeDocument/2006/relationships/vmlDrawing" Target="../drawings/vmlDrawing270.vml"/><Relationship Id="rId1" Type="http://schemas.openxmlformats.org/officeDocument/2006/relationships/printerSettings" Target="../printerSettings/printerSettings270.bin"/></Relationships>
</file>

<file path=xl/worksheets/_rels/sheet27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1.xml"/><Relationship Id="rId2" Type="http://schemas.openxmlformats.org/officeDocument/2006/relationships/vmlDrawing" Target="../drawings/vmlDrawing271.vml"/><Relationship Id="rId1" Type="http://schemas.openxmlformats.org/officeDocument/2006/relationships/printerSettings" Target="../printerSettings/printerSettings271.bin"/></Relationships>
</file>

<file path=xl/worksheets/_rels/sheet27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2.xml"/><Relationship Id="rId2" Type="http://schemas.openxmlformats.org/officeDocument/2006/relationships/vmlDrawing" Target="../drawings/vmlDrawing272.vml"/><Relationship Id="rId1" Type="http://schemas.openxmlformats.org/officeDocument/2006/relationships/printerSettings" Target="../printerSettings/printerSettings272.bin"/></Relationships>
</file>

<file path=xl/worksheets/_rels/sheet27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3.xml"/><Relationship Id="rId2" Type="http://schemas.openxmlformats.org/officeDocument/2006/relationships/vmlDrawing" Target="../drawings/vmlDrawing273.vml"/><Relationship Id="rId1" Type="http://schemas.openxmlformats.org/officeDocument/2006/relationships/printerSettings" Target="../printerSettings/printerSettings273.bin"/></Relationships>
</file>

<file path=xl/worksheets/_rels/sheet27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4.xml"/><Relationship Id="rId2" Type="http://schemas.openxmlformats.org/officeDocument/2006/relationships/vmlDrawing" Target="../drawings/vmlDrawing274.vml"/><Relationship Id="rId1" Type="http://schemas.openxmlformats.org/officeDocument/2006/relationships/printerSettings" Target="../printerSettings/printerSettings274.bin"/></Relationships>
</file>

<file path=xl/worksheets/_rels/sheet27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5.xml"/><Relationship Id="rId2" Type="http://schemas.openxmlformats.org/officeDocument/2006/relationships/vmlDrawing" Target="../drawings/vmlDrawing275.vml"/><Relationship Id="rId1" Type="http://schemas.openxmlformats.org/officeDocument/2006/relationships/printerSettings" Target="../printerSettings/printerSettings275.bin"/></Relationships>
</file>

<file path=xl/worksheets/_rels/sheet27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6.xml"/><Relationship Id="rId2" Type="http://schemas.openxmlformats.org/officeDocument/2006/relationships/vmlDrawing" Target="../drawings/vmlDrawing276.vml"/><Relationship Id="rId1" Type="http://schemas.openxmlformats.org/officeDocument/2006/relationships/printerSettings" Target="../printerSettings/printerSettings276.bin"/></Relationships>
</file>

<file path=xl/worksheets/_rels/sheet27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7.xml"/><Relationship Id="rId2" Type="http://schemas.openxmlformats.org/officeDocument/2006/relationships/vmlDrawing" Target="../drawings/vmlDrawing277.vml"/><Relationship Id="rId1" Type="http://schemas.openxmlformats.org/officeDocument/2006/relationships/printerSettings" Target="../printerSettings/printerSettings277.bin"/></Relationships>
</file>

<file path=xl/worksheets/_rels/sheet27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8.xml"/><Relationship Id="rId2" Type="http://schemas.openxmlformats.org/officeDocument/2006/relationships/vmlDrawing" Target="../drawings/vmlDrawing278.vml"/><Relationship Id="rId1" Type="http://schemas.openxmlformats.org/officeDocument/2006/relationships/printerSettings" Target="../printerSettings/printerSettings278.bin"/></Relationships>
</file>

<file path=xl/worksheets/_rels/sheet27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9.xml"/><Relationship Id="rId2" Type="http://schemas.openxmlformats.org/officeDocument/2006/relationships/vmlDrawing" Target="../drawings/vmlDrawing279.vml"/><Relationship Id="rId1" Type="http://schemas.openxmlformats.org/officeDocument/2006/relationships/printerSettings" Target="../printerSettings/printerSettings279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.xml"/><Relationship Id="rId2" Type="http://schemas.openxmlformats.org/officeDocument/2006/relationships/vmlDrawing" Target="../drawings/vmlDrawing28.vml"/><Relationship Id="rId1" Type="http://schemas.openxmlformats.org/officeDocument/2006/relationships/printerSettings" Target="../printerSettings/printerSettings28.bin"/></Relationships>
</file>

<file path=xl/worksheets/_rels/sheet28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0.xml"/><Relationship Id="rId2" Type="http://schemas.openxmlformats.org/officeDocument/2006/relationships/vmlDrawing" Target="../drawings/vmlDrawing280.vml"/><Relationship Id="rId1" Type="http://schemas.openxmlformats.org/officeDocument/2006/relationships/printerSettings" Target="../printerSettings/printerSettings280.bin"/></Relationships>
</file>

<file path=xl/worksheets/_rels/sheet28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1.xml"/><Relationship Id="rId2" Type="http://schemas.openxmlformats.org/officeDocument/2006/relationships/vmlDrawing" Target="../drawings/vmlDrawing281.vml"/><Relationship Id="rId1" Type="http://schemas.openxmlformats.org/officeDocument/2006/relationships/printerSettings" Target="../printerSettings/printerSettings281.bin"/></Relationships>
</file>

<file path=xl/worksheets/_rels/sheet28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2.xml"/><Relationship Id="rId2" Type="http://schemas.openxmlformats.org/officeDocument/2006/relationships/vmlDrawing" Target="../drawings/vmlDrawing282.vml"/><Relationship Id="rId1" Type="http://schemas.openxmlformats.org/officeDocument/2006/relationships/printerSettings" Target="../printerSettings/printerSettings282.bin"/></Relationships>
</file>

<file path=xl/worksheets/_rels/sheet28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3.xml"/><Relationship Id="rId2" Type="http://schemas.openxmlformats.org/officeDocument/2006/relationships/vmlDrawing" Target="../drawings/vmlDrawing283.vml"/><Relationship Id="rId1" Type="http://schemas.openxmlformats.org/officeDocument/2006/relationships/printerSettings" Target="../printerSettings/printerSettings283.bin"/></Relationships>
</file>

<file path=xl/worksheets/_rels/sheet28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4.xml"/><Relationship Id="rId2" Type="http://schemas.openxmlformats.org/officeDocument/2006/relationships/vmlDrawing" Target="../drawings/vmlDrawing284.vml"/><Relationship Id="rId1" Type="http://schemas.openxmlformats.org/officeDocument/2006/relationships/printerSettings" Target="../printerSettings/printerSettings284.bin"/></Relationships>
</file>

<file path=xl/worksheets/_rels/sheet28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5.xml"/><Relationship Id="rId2" Type="http://schemas.openxmlformats.org/officeDocument/2006/relationships/vmlDrawing" Target="../drawings/vmlDrawing285.vml"/><Relationship Id="rId1" Type="http://schemas.openxmlformats.org/officeDocument/2006/relationships/printerSettings" Target="../printerSettings/printerSettings285.bin"/></Relationships>
</file>

<file path=xl/worksheets/_rels/sheet28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6.xml"/><Relationship Id="rId2" Type="http://schemas.openxmlformats.org/officeDocument/2006/relationships/vmlDrawing" Target="../drawings/vmlDrawing286.vml"/><Relationship Id="rId1" Type="http://schemas.openxmlformats.org/officeDocument/2006/relationships/printerSettings" Target="../printerSettings/printerSettings286.bin"/></Relationships>
</file>

<file path=xl/worksheets/_rels/sheet28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7.xml"/><Relationship Id="rId2" Type="http://schemas.openxmlformats.org/officeDocument/2006/relationships/vmlDrawing" Target="../drawings/vmlDrawing287.vml"/><Relationship Id="rId1" Type="http://schemas.openxmlformats.org/officeDocument/2006/relationships/printerSettings" Target="../printerSettings/printerSettings287.bin"/></Relationships>
</file>

<file path=xl/worksheets/_rels/sheet28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8.xml"/><Relationship Id="rId2" Type="http://schemas.openxmlformats.org/officeDocument/2006/relationships/vmlDrawing" Target="../drawings/vmlDrawing288.vml"/><Relationship Id="rId1" Type="http://schemas.openxmlformats.org/officeDocument/2006/relationships/printerSettings" Target="../printerSettings/printerSettings288.bin"/></Relationships>
</file>

<file path=xl/worksheets/_rels/sheet28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9.xml"/><Relationship Id="rId2" Type="http://schemas.openxmlformats.org/officeDocument/2006/relationships/vmlDrawing" Target="../drawings/vmlDrawing289.vml"/><Relationship Id="rId1" Type="http://schemas.openxmlformats.org/officeDocument/2006/relationships/printerSettings" Target="../printerSettings/printerSettings289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.xml"/><Relationship Id="rId2" Type="http://schemas.openxmlformats.org/officeDocument/2006/relationships/vmlDrawing" Target="../drawings/vmlDrawing29.vml"/><Relationship Id="rId1" Type="http://schemas.openxmlformats.org/officeDocument/2006/relationships/printerSettings" Target="../printerSettings/printerSettings29.bin"/></Relationships>
</file>

<file path=xl/worksheets/_rels/sheet29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0.xml"/><Relationship Id="rId2" Type="http://schemas.openxmlformats.org/officeDocument/2006/relationships/vmlDrawing" Target="../drawings/vmlDrawing290.vml"/><Relationship Id="rId1" Type="http://schemas.openxmlformats.org/officeDocument/2006/relationships/printerSettings" Target="../printerSettings/printerSettings290.bin"/></Relationships>
</file>

<file path=xl/worksheets/_rels/sheet29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1.xml"/><Relationship Id="rId2" Type="http://schemas.openxmlformats.org/officeDocument/2006/relationships/vmlDrawing" Target="../drawings/vmlDrawing291.vml"/><Relationship Id="rId1" Type="http://schemas.openxmlformats.org/officeDocument/2006/relationships/printerSettings" Target="../printerSettings/printerSettings291.bin"/></Relationships>
</file>

<file path=xl/worksheets/_rels/sheet29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2.xml"/><Relationship Id="rId2" Type="http://schemas.openxmlformats.org/officeDocument/2006/relationships/vmlDrawing" Target="../drawings/vmlDrawing292.vml"/><Relationship Id="rId1" Type="http://schemas.openxmlformats.org/officeDocument/2006/relationships/printerSettings" Target="../printerSettings/printerSettings292.bin"/></Relationships>
</file>

<file path=xl/worksheets/_rels/sheet29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3.xml"/><Relationship Id="rId2" Type="http://schemas.openxmlformats.org/officeDocument/2006/relationships/vmlDrawing" Target="../drawings/vmlDrawing293.vml"/><Relationship Id="rId1" Type="http://schemas.openxmlformats.org/officeDocument/2006/relationships/printerSettings" Target="../printerSettings/printerSettings293.bin"/></Relationships>
</file>

<file path=xl/worksheets/_rels/sheet29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4.xml"/><Relationship Id="rId2" Type="http://schemas.openxmlformats.org/officeDocument/2006/relationships/vmlDrawing" Target="../drawings/vmlDrawing294.vml"/><Relationship Id="rId1" Type="http://schemas.openxmlformats.org/officeDocument/2006/relationships/printerSettings" Target="../printerSettings/printerSettings294.bin"/></Relationships>
</file>

<file path=xl/worksheets/_rels/sheet29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5.xml"/><Relationship Id="rId2" Type="http://schemas.openxmlformats.org/officeDocument/2006/relationships/vmlDrawing" Target="../drawings/vmlDrawing295.vml"/><Relationship Id="rId1" Type="http://schemas.openxmlformats.org/officeDocument/2006/relationships/printerSettings" Target="../printerSettings/printerSettings295.bin"/></Relationships>
</file>

<file path=xl/worksheets/_rels/sheet29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6.xml"/><Relationship Id="rId2" Type="http://schemas.openxmlformats.org/officeDocument/2006/relationships/vmlDrawing" Target="../drawings/vmlDrawing296.vml"/><Relationship Id="rId1" Type="http://schemas.openxmlformats.org/officeDocument/2006/relationships/printerSettings" Target="../printerSettings/printerSettings296.bin"/></Relationships>
</file>

<file path=xl/worksheets/_rels/sheet29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7.xml"/><Relationship Id="rId2" Type="http://schemas.openxmlformats.org/officeDocument/2006/relationships/vmlDrawing" Target="../drawings/vmlDrawing297.vml"/><Relationship Id="rId1" Type="http://schemas.openxmlformats.org/officeDocument/2006/relationships/printerSettings" Target="../printerSettings/printerSettings297.bin"/></Relationships>
</file>

<file path=xl/worksheets/_rels/sheet29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8.xml"/><Relationship Id="rId2" Type="http://schemas.openxmlformats.org/officeDocument/2006/relationships/vmlDrawing" Target="../drawings/vmlDrawing298.vml"/><Relationship Id="rId1" Type="http://schemas.openxmlformats.org/officeDocument/2006/relationships/printerSettings" Target="../printerSettings/printerSettings298.bin"/></Relationships>
</file>

<file path=xl/worksheets/_rels/sheet29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9.xml"/><Relationship Id="rId2" Type="http://schemas.openxmlformats.org/officeDocument/2006/relationships/vmlDrawing" Target="../drawings/vmlDrawing299.vml"/><Relationship Id="rId1" Type="http://schemas.openxmlformats.org/officeDocument/2006/relationships/printerSettings" Target="../printerSettings/printerSettings29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.xml"/><Relationship Id="rId2" Type="http://schemas.openxmlformats.org/officeDocument/2006/relationships/vmlDrawing" Target="../drawings/vmlDrawing30.vml"/><Relationship Id="rId1" Type="http://schemas.openxmlformats.org/officeDocument/2006/relationships/printerSettings" Target="../printerSettings/printerSettings30.bin"/></Relationships>
</file>

<file path=xl/worksheets/_rels/sheet30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0.xml"/><Relationship Id="rId2" Type="http://schemas.openxmlformats.org/officeDocument/2006/relationships/vmlDrawing" Target="../drawings/vmlDrawing300.vml"/><Relationship Id="rId1" Type="http://schemas.openxmlformats.org/officeDocument/2006/relationships/printerSettings" Target="../printerSettings/printerSettings300.bin"/></Relationships>
</file>

<file path=xl/worksheets/_rels/sheet30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1.xml"/><Relationship Id="rId2" Type="http://schemas.openxmlformats.org/officeDocument/2006/relationships/vmlDrawing" Target="../drawings/vmlDrawing301.vml"/><Relationship Id="rId1" Type="http://schemas.openxmlformats.org/officeDocument/2006/relationships/printerSettings" Target="../printerSettings/printerSettings301.bin"/></Relationships>
</file>

<file path=xl/worksheets/_rels/sheet30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2.xml"/><Relationship Id="rId2" Type="http://schemas.openxmlformats.org/officeDocument/2006/relationships/vmlDrawing" Target="../drawings/vmlDrawing302.vml"/><Relationship Id="rId1" Type="http://schemas.openxmlformats.org/officeDocument/2006/relationships/printerSettings" Target="../printerSettings/printerSettings302.bin"/></Relationships>
</file>

<file path=xl/worksheets/_rels/sheet30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3.xml"/><Relationship Id="rId2" Type="http://schemas.openxmlformats.org/officeDocument/2006/relationships/vmlDrawing" Target="../drawings/vmlDrawing303.vml"/><Relationship Id="rId1" Type="http://schemas.openxmlformats.org/officeDocument/2006/relationships/printerSettings" Target="../printerSettings/printerSettings303.bin"/></Relationships>
</file>

<file path=xl/worksheets/_rels/sheet30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4.xml"/><Relationship Id="rId2" Type="http://schemas.openxmlformats.org/officeDocument/2006/relationships/vmlDrawing" Target="../drawings/vmlDrawing304.vml"/><Relationship Id="rId1" Type="http://schemas.openxmlformats.org/officeDocument/2006/relationships/printerSettings" Target="../printerSettings/printerSettings304.bin"/></Relationships>
</file>

<file path=xl/worksheets/_rels/sheet30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5.xml"/><Relationship Id="rId2" Type="http://schemas.openxmlformats.org/officeDocument/2006/relationships/vmlDrawing" Target="../drawings/vmlDrawing305.vml"/><Relationship Id="rId1" Type="http://schemas.openxmlformats.org/officeDocument/2006/relationships/printerSettings" Target="../printerSettings/printerSettings305.bin"/></Relationships>
</file>

<file path=xl/worksheets/_rels/sheet30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6.xml"/><Relationship Id="rId2" Type="http://schemas.openxmlformats.org/officeDocument/2006/relationships/vmlDrawing" Target="../drawings/vmlDrawing306.vml"/><Relationship Id="rId1" Type="http://schemas.openxmlformats.org/officeDocument/2006/relationships/printerSettings" Target="../printerSettings/printerSettings306.bin"/></Relationships>
</file>

<file path=xl/worksheets/_rels/sheet30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7.xml"/><Relationship Id="rId2" Type="http://schemas.openxmlformats.org/officeDocument/2006/relationships/vmlDrawing" Target="../drawings/vmlDrawing307.vml"/><Relationship Id="rId1" Type="http://schemas.openxmlformats.org/officeDocument/2006/relationships/printerSettings" Target="../printerSettings/printerSettings307.bin"/></Relationships>
</file>

<file path=xl/worksheets/_rels/sheet30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8.xml"/><Relationship Id="rId2" Type="http://schemas.openxmlformats.org/officeDocument/2006/relationships/vmlDrawing" Target="../drawings/vmlDrawing308.vml"/><Relationship Id="rId1" Type="http://schemas.openxmlformats.org/officeDocument/2006/relationships/printerSettings" Target="../printerSettings/printerSettings308.bin"/></Relationships>
</file>

<file path=xl/worksheets/_rels/sheet30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9.xml"/><Relationship Id="rId2" Type="http://schemas.openxmlformats.org/officeDocument/2006/relationships/vmlDrawing" Target="../drawings/vmlDrawing309.vml"/><Relationship Id="rId1" Type="http://schemas.openxmlformats.org/officeDocument/2006/relationships/printerSettings" Target="../printerSettings/printerSettings309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.xml"/><Relationship Id="rId2" Type="http://schemas.openxmlformats.org/officeDocument/2006/relationships/vmlDrawing" Target="../drawings/vmlDrawing31.vml"/><Relationship Id="rId1" Type="http://schemas.openxmlformats.org/officeDocument/2006/relationships/printerSettings" Target="../printerSettings/printerSettings31.bin"/></Relationships>
</file>

<file path=xl/worksheets/_rels/sheet3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0.xml"/><Relationship Id="rId2" Type="http://schemas.openxmlformats.org/officeDocument/2006/relationships/vmlDrawing" Target="../drawings/vmlDrawing310.vml"/><Relationship Id="rId1" Type="http://schemas.openxmlformats.org/officeDocument/2006/relationships/printerSettings" Target="../printerSettings/printerSettings310.bin"/></Relationships>
</file>

<file path=xl/worksheets/_rels/sheet3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1.xml"/><Relationship Id="rId2" Type="http://schemas.openxmlformats.org/officeDocument/2006/relationships/vmlDrawing" Target="../drawings/vmlDrawing311.vml"/><Relationship Id="rId1" Type="http://schemas.openxmlformats.org/officeDocument/2006/relationships/printerSettings" Target="../printerSettings/printerSettings311.bin"/></Relationships>
</file>

<file path=xl/worksheets/_rels/sheet3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2.xml"/><Relationship Id="rId2" Type="http://schemas.openxmlformats.org/officeDocument/2006/relationships/vmlDrawing" Target="../drawings/vmlDrawing312.vml"/><Relationship Id="rId1" Type="http://schemas.openxmlformats.org/officeDocument/2006/relationships/printerSettings" Target="../printerSettings/printerSettings312.bin"/></Relationships>
</file>

<file path=xl/worksheets/_rels/sheet3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3.xml"/><Relationship Id="rId2" Type="http://schemas.openxmlformats.org/officeDocument/2006/relationships/vmlDrawing" Target="../drawings/vmlDrawing313.vml"/><Relationship Id="rId1" Type="http://schemas.openxmlformats.org/officeDocument/2006/relationships/printerSettings" Target="../printerSettings/printerSettings313.bin"/></Relationships>
</file>

<file path=xl/worksheets/_rels/sheet3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4.xml"/><Relationship Id="rId2" Type="http://schemas.openxmlformats.org/officeDocument/2006/relationships/vmlDrawing" Target="../drawings/vmlDrawing314.vml"/><Relationship Id="rId1" Type="http://schemas.openxmlformats.org/officeDocument/2006/relationships/printerSettings" Target="../printerSettings/printerSettings314.bin"/></Relationships>
</file>

<file path=xl/worksheets/_rels/sheet3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5.xml"/><Relationship Id="rId2" Type="http://schemas.openxmlformats.org/officeDocument/2006/relationships/vmlDrawing" Target="../drawings/vmlDrawing315.vml"/><Relationship Id="rId1" Type="http://schemas.openxmlformats.org/officeDocument/2006/relationships/printerSettings" Target="../printerSettings/printerSettings315.bin"/></Relationships>
</file>

<file path=xl/worksheets/_rels/sheet3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6.xml"/><Relationship Id="rId2" Type="http://schemas.openxmlformats.org/officeDocument/2006/relationships/vmlDrawing" Target="../drawings/vmlDrawing316.vml"/><Relationship Id="rId1" Type="http://schemas.openxmlformats.org/officeDocument/2006/relationships/printerSettings" Target="../printerSettings/printerSettings316.bin"/></Relationships>
</file>

<file path=xl/worksheets/_rels/sheet3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7.xml"/><Relationship Id="rId2" Type="http://schemas.openxmlformats.org/officeDocument/2006/relationships/vmlDrawing" Target="../drawings/vmlDrawing317.vml"/><Relationship Id="rId1" Type="http://schemas.openxmlformats.org/officeDocument/2006/relationships/printerSettings" Target="../printerSettings/printerSettings317.bin"/></Relationships>
</file>

<file path=xl/worksheets/_rels/sheet3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8.xml"/><Relationship Id="rId2" Type="http://schemas.openxmlformats.org/officeDocument/2006/relationships/vmlDrawing" Target="../drawings/vmlDrawing318.vml"/><Relationship Id="rId1" Type="http://schemas.openxmlformats.org/officeDocument/2006/relationships/printerSettings" Target="../printerSettings/printerSettings318.bin"/></Relationships>
</file>

<file path=xl/worksheets/_rels/sheet3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9.xml"/><Relationship Id="rId2" Type="http://schemas.openxmlformats.org/officeDocument/2006/relationships/vmlDrawing" Target="../drawings/vmlDrawing319.vml"/><Relationship Id="rId1" Type="http://schemas.openxmlformats.org/officeDocument/2006/relationships/printerSettings" Target="../printerSettings/printerSettings319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.xml"/><Relationship Id="rId2" Type="http://schemas.openxmlformats.org/officeDocument/2006/relationships/vmlDrawing" Target="../drawings/vmlDrawing32.vml"/><Relationship Id="rId1" Type="http://schemas.openxmlformats.org/officeDocument/2006/relationships/printerSettings" Target="../printerSettings/printerSettings32.bin"/></Relationships>
</file>

<file path=xl/worksheets/_rels/sheet3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0.xml"/><Relationship Id="rId2" Type="http://schemas.openxmlformats.org/officeDocument/2006/relationships/vmlDrawing" Target="../drawings/vmlDrawing320.vml"/><Relationship Id="rId1" Type="http://schemas.openxmlformats.org/officeDocument/2006/relationships/printerSettings" Target="../printerSettings/printerSettings320.bin"/></Relationships>
</file>

<file path=xl/worksheets/_rels/sheet3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1.xml"/><Relationship Id="rId2" Type="http://schemas.openxmlformats.org/officeDocument/2006/relationships/vmlDrawing" Target="../drawings/vmlDrawing321.vml"/><Relationship Id="rId1" Type="http://schemas.openxmlformats.org/officeDocument/2006/relationships/printerSettings" Target="../printerSettings/printerSettings321.bin"/></Relationships>
</file>

<file path=xl/worksheets/_rels/sheet3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2.xml"/><Relationship Id="rId2" Type="http://schemas.openxmlformats.org/officeDocument/2006/relationships/vmlDrawing" Target="../drawings/vmlDrawing322.vml"/><Relationship Id="rId1" Type="http://schemas.openxmlformats.org/officeDocument/2006/relationships/printerSettings" Target="../printerSettings/printerSettings322.bin"/></Relationships>
</file>

<file path=xl/worksheets/_rels/sheet3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3.xml"/><Relationship Id="rId2" Type="http://schemas.openxmlformats.org/officeDocument/2006/relationships/vmlDrawing" Target="../drawings/vmlDrawing323.vml"/><Relationship Id="rId1" Type="http://schemas.openxmlformats.org/officeDocument/2006/relationships/printerSettings" Target="../printerSettings/printerSettings323.bin"/></Relationships>
</file>

<file path=xl/worksheets/_rels/sheet3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4.xml"/><Relationship Id="rId2" Type="http://schemas.openxmlformats.org/officeDocument/2006/relationships/vmlDrawing" Target="../drawings/vmlDrawing324.vml"/><Relationship Id="rId1" Type="http://schemas.openxmlformats.org/officeDocument/2006/relationships/printerSettings" Target="../printerSettings/printerSettings324.bin"/></Relationships>
</file>

<file path=xl/worksheets/_rels/sheet3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5.xml"/><Relationship Id="rId2" Type="http://schemas.openxmlformats.org/officeDocument/2006/relationships/vmlDrawing" Target="../drawings/vmlDrawing325.vml"/><Relationship Id="rId1" Type="http://schemas.openxmlformats.org/officeDocument/2006/relationships/printerSettings" Target="../printerSettings/printerSettings325.bin"/></Relationships>
</file>

<file path=xl/worksheets/_rels/sheet3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6.xml"/><Relationship Id="rId2" Type="http://schemas.openxmlformats.org/officeDocument/2006/relationships/vmlDrawing" Target="../drawings/vmlDrawing326.vml"/><Relationship Id="rId1" Type="http://schemas.openxmlformats.org/officeDocument/2006/relationships/printerSettings" Target="../printerSettings/printerSettings326.bin"/></Relationships>
</file>

<file path=xl/worksheets/_rels/sheet3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7.xml"/><Relationship Id="rId2" Type="http://schemas.openxmlformats.org/officeDocument/2006/relationships/vmlDrawing" Target="../drawings/vmlDrawing327.vml"/><Relationship Id="rId1" Type="http://schemas.openxmlformats.org/officeDocument/2006/relationships/printerSettings" Target="../printerSettings/printerSettings327.bin"/></Relationships>
</file>

<file path=xl/worksheets/_rels/sheet3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8.xml"/><Relationship Id="rId2" Type="http://schemas.openxmlformats.org/officeDocument/2006/relationships/vmlDrawing" Target="../drawings/vmlDrawing328.vml"/><Relationship Id="rId1" Type="http://schemas.openxmlformats.org/officeDocument/2006/relationships/printerSettings" Target="../printerSettings/printerSettings328.bin"/></Relationships>
</file>

<file path=xl/worksheets/_rels/sheet3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9.xml"/><Relationship Id="rId2" Type="http://schemas.openxmlformats.org/officeDocument/2006/relationships/vmlDrawing" Target="../drawings/vmlDrawing329.vml"/><Relationship Id="rId1" Type="http://schemas.openxmlformats.org/officeDocument/2006/relationships/printerSettings" Target="../printerSettings/printerSettings329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.xml"/><Relationship Id="rId2" Type="http://schemas.openxmlformats.org/officeDocument/2006/relationships/vmlDrawing" Target="../drawings/vmlDrawing33.vml"/><Relationship Id="rId1" Type="http://schemas.openxmlformats.org/officeDocument/2006/relationships/printerSettings" Target="../printerSettings/printerSettings33.bin"/></Relationships>
</file>

<file path=xl/worksheets/_rels/sheet3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0.xml"/><Relationship Id="rId2" Type="http://schemas.openxmlformats.org/officeDocument/2006/relationships/vmlDrawing" Target="../drawings/vmlDrawing330.vml"/><Relationship Id="rId1" Type="http://schemas.openxmlformats.org/officeDocument/2006/relationships/printerSettings" Target="../printerSettings/printerSettings330.bin"/></Relationships>
</file>

<file path=xl/worksheets/_rels/sheet3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1.xml"/><Relationship Id="rId2" Type="http://schemas.openxmlformats.org/officeDocument/2006/relationships/vmlDrawing" Target="../drawings/vmlDrawing331.vml"/><Relationship Id="rId1" Type="http://schemas.openxmlformats.org/officeDocument/2006/relationships/printerSettings" Target="../printerSettings/printerSettings331.bin"/></Relationships>
</file>

<file path=xl/worksheets/_rels/sheet3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2.xml"/><Relationship Id="rId2" Type="http://schemas.openxmlformats.org/officeDocument/2006/relationships/vmlDrawing" Target="../drawings/vmlDrawing332.vml"/><Relationship Id="rId1" Type="http://schemas.openxmlformats.org/officeDocument/2006/relationships/printerSettings" Target="../printerSettings/printerSettings332.bin"/></Relationships>
</file>

<file path=xl/worksheets/_rels/sheet3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3.xml"/><Relationship Id="rId2" Type="http://schemas.openxmlformats.org/officeDocument/2006/relationships/vmlDrawing" Target="../drawings/vmlDrawing333.vml"/><Relationship Id="rId1" Type="http://schemas.openxmlformats.org/officeDocument/2006/relationships/printerSettings" Target="../printerSettings/printerSettings333.bin"/></Relationships>
</file>

<file path=xl/worksheets/_rels/sheet3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4.xml"/><Relationship Id="rId2" Type="http://schemas.openxmlformats.org/officeDocument/2006/relationships/vmlDrawing" Target="../drawings/vmlDrawing334.vml"/><Relationship Id="rId1" Type="http://schemas.openxmlformats.org/officeDocument/2006/relationships/printerSettings" Target="../printerSettings/printerSettings334.bin"/></Relationships>
</file>

<file path=xl/worksheets/_rels/sheet3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5.xml"/><Relationship Id="rId2" Type="http://schemas.openxmlformats.org/officeDocument/2006/relationships/vmlDrawing" Target="../drawings/vmlDrawing335.vml"/><Relationship Id="rId1" Type="http://schemas.openxmlformats.org/officeDocument/2006/relationships/printerSettings" Target="../printerSettings/printerSettings335.bin"/></Relationships>
</file>

<file path=xl/worksheets/_rels/sheet3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6.xml"/><Relationship Id="rId2" Type="http://schemas.openxmlformats.org/officeDocument/2006/relationships/vmlDrawing" Target="../drawings/vmlDrawing336.vml"/><Relationship Id="rId1" Type="http://schemas.openxmlformats.org/officeDocument/2006/relationships/printerSettings" Target="../printerSettings/printerSettings336.bin"/></Relationships>
</file>

<file path=xl/worksheets/_rels/sheet3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7.xml"/><Relationship Id="rId2" Type="http://schemas.openxmlformats.org/officeDocument/2006/relationships/vmlDrawing" Target="../drawings/vmlDrawing337.vml"/><Relationship Id="rId1" Type="http://schemas.openxmlformats.org/officeDocument/2006/relationships/printerSettings" Target="../printerSettings/printerSettings337.bin"/></Relationships>
</file>

<file path=xl/worksheets/_rels/sheet3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8.xml"/><Relationship Id="rId2" Type="http://schemas.openxmlformats.org/officeDocument/2006/relationships/vmlDrawing" Target="../drawings/vmlDrawing338.vml"/><Relationship Id="rId1" Type="http://schemas.openxmlformats.org/officeDocument/2006/relationships/printerSettings" Target="../printerSettings/printerSettings338.bin"/></Relationships>
</file>

<file path=xl/worksheets/_rels/sheet3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9.xml"/><Relationship Id="rId2" Type="http://schemas.openxmlformats.org/officeDocument/2006/relationships/vmlDrawing" Target="../drawings/vmlDrawing339.vml"/><Relationship Id="rId1" Type="http://schemas.openxmlformats.org/officeDocument/2006/relationships/printerSettings" Target="../printerSettings/printerSettings339.bin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.xml"/><Relationship Id="rId2" Type="http://schemas.openxmlformats.org/officeDocument/2006/relationships/vmlDrawing" Target="../drawings/vmlDrawing34.vml"/><Relationship Id="rId1" Type="http://schemas.openxmlformats.org/officeDocument/2006/relationships/printerSettings" Target="../printerSettings/printerSettings34.bin"/></Relationships>
</file>

<file path=xl/worksheets/_rels/sheet3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0.xml"/><Relationship Id="rId2" Type="http://schemas.openxmlformats.org/officeDocument/2006/relationships/vmlDrawing" Target="../drawings/vmlDrawing340.vml"/><Relationship Id="rId1" Type="http://schemas.openxmlformats.org/officeDocument/2006/relationships/printerSettings" Target="../printerSettings/printerSettings340.bin"/></Relationships>
</file>

<file path=xl/worksheets/_rels/sheet3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1.xml"/><Relationship Id="rId2" Type="http://schemas.openxmlformats.org/officeDocument/2006/relationships/vmlDrawing" Target="../drawings/vmlDrawing341.vml"/><Relationship Id="rId1" Type="http://schemas.openxmlformats.org/officeDocument/2006/relationships/printerSettings" Target="../printerSettings/printerSettings341.bin"/></Relationships>
</file>

<file path=xl/worksheets/_rels/sheet3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2.xml"/><Relationship Id="rId2" Type="http://schemas.openxmlformats.org/officeDocument/2006/relationships/vmlDrawing" Target="../drawings/vmlDrawing342.vml"/><Relationship Id="rId1" Type="http://schemas.openxmlformats.org/officeDocument/2006/relationships/printerSettings" Target="../printerSettings/printerSettings342.bin"/></Relationships>
</file>

<file path=xl/worksheets/_rels/sheet3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3.xml"/><Relationship Id="rId2" Type="http://schemas.openxmlformats.org/officeDocument/2006/relationships/vmlDrawing" Target="../drawings/vmlDrawing343.vml"/><Relationship Id="rId1" Type="http://schemas.openxmlformats.org/officeDocument/2006/relationships/printerSettings" Target="../printerSettings/printerSettings343.bin"/></Relationships>
</file>

<file path=xl/worksheets/_rels/sheet3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4.xml"/><Relationship Id="rId2" Type="http://schemas.openxmlformats.org/officeDocument/2006/relationships/vmlDrawing" Target="../drawings/vmlDrawing344.vml"/><Relationship Id="rId1" Type="http://schemas.openxmlformats.org/officeDocument/2006/relationships/printerSettings" Target="../printerSettings/printerSettings344.bin"/></Relationships>
</file>

<file path=xl/worksheets/_rels/sheet3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5.xml"/><Relationship Id="rId2" Type="http://schemas.openxmlformats.org/officeDocument/2006/relationships/vmlDrawing" Target="../drawings/vmlDrawing345.vml"/><Relationship Id="rId1" Type="http://schemas.openxmlformats.org/officeDocument/2006/relationships/printerSettings" Target="../printerSettings/printerSettings345.bin"/></Relationships>
</file>

<file path=xl/worksheets/_rels/sheet3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6.xml"/><Relationship Id="rId2" Type="http://schemas.openxmlformats.org/officeDocument/2006/relationships/vmlDrawing" Target="../drawings/vmlDrawing346.vml"/><Relationship Id="rId1" Type="http://schemas.openxmlformats.org/officeDocument/2006/relationships/printerSettings" Target="../printerSettings/printerSettings346.bin"/></Relationships>
</file>

<file path=xl/worksheets/_rels/sheet3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7.xml"/><Relationship Id="rId2" Type="http://schemas.openxmlformats.org/officeDocument/2006/relationships/vmlDrawing" Target="../drawings/vmlDrawing347.vml"/><Relationship Id="rId1" Type="http://schemas.openxmlformats.org/officeDocument/2006/relationships/printerSettings" Target="../printerSettings/printerSettings347.bin"/></Relationships>
</file>

<file path=xl/worksheets/_rels/sheet3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8.xml"/><Relationship Id="rId2" Type="http://schemas.openxmlformats.org/officeDocument/2006/relationships/vmlDrawing" Target="../drawings/vmlDrawing348.vml"/><Relationship Id="rId1" Type="http://schemas.openxmlformats.org/officeDocument/2006/relationships/printerSettings" Target="../printerSettings/printerSettings348.bin"/></Relationships>
</file>

<file path=xl/worksheets/_rels/sheet3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9.xml"/><Relationship Id="rId2" Type="http://schemas.openxmlformats.org/officeDocument/2006/relationships/vmlDrawing" Target="../drawings/vmlDrawing349.vml"/><Relationship Id="rId1" Type="http://schemas.openxmlformats.org/officeDocument/2006/relationships/printerSettings" Target="../printerSettings/printerSettings349.bin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.xml"/><Relationship Id="rId2" Type="http://schemas.openxmlformats.org/officeDocument/2006/relationships/vmlDrawing" Target="../drawings/vmlDrawing35.vml"/><Relationship Id="rId1" Type="http://schemas.openxmlformats.org/officeDocument/2006/relationships/printerSettings" Target="../printerSettings/printerSettings35.bin"/></Relationships>
</file>

<file path=xl/worksheets/_rels/sheet3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0.xml"/><Relationship Id="rId2" Type="http://schemas.openxmlformats.org/officeDocument/2006/relationships/vmlDrawing" Target="../drawings/vmlDrawing350.vml"/><Relationship Id="rId1" Type="http://schemas.openxmlformats.org/officeDocument/2006/relationships/printerSettings" Target="../printerSettings/printerSettings350.bin"/></Relationships>
</file>

<file path=xl/worksheets/_rels/sheet3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1.xml"/><Relationship Id="rId2" Type="http://schemas.openxmlformats.org/officeDocument/2006/relationships/vmlDrawing" Target="../drawings/vmlDrawing351.vml"/><Relationship Id="rId1" Type="http://schemas.openxmlformats.org/officeDocument/2006/relationships/printerSettings" Target="../printerSettings/printerSettings351.bin"/></Relationships>
</file>

<file path=xl/worksheets/_rels/sheet3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2.xml"/><Relationship Id="rId2" Type="http://schemas.openxmlformats.org/officeDocument/2006/relationships/vmlDrawing" Target="../drawings/vmlDrawing352.vml"/><Relationship Id="rId1" Type="http://schemas.openxmlformats.org/officeDocument/2006/relationships/printerSettings" Target="../printerSettings/printerSettings352.bin"/></Relationships>
</file>

<file path=xl/worksheets/_rels/sheet3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3.xml"/><Relationship Id="rId2" Type="http://schemas.openxmlformats.org/officeDocument/2006/relationships/vmlDrawing" Target="../drawings/vmlDrawing353.vml"/><Relationship Id="rId1" Type="http://schemas.openxmlformats.org/officeDocument/2006/relationships/printerSettings" Target="../printerSettings/printerSettings353.bin"/></Relationships>
</file>

<file path=xl/worksheets/_rels/sheet3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4.xml"/><Relationship Id="rId2" Type="http://schemas.openxmlformats.org/officeDocument/2006/relationships/vmlDrawing" Target="../drawings/vmlDrawing354.vml"/><Relationship Id="rId1" Type="http://schemas.openxmlformats.org/officeDocument/2006/relationships/printerSettings" Target="../printerSettings/printerSettings354.bin"/></Relationships>
</file>

<file path=xl/worksheets/_rels/sheet3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5.xml"/><Relationship Id="rId2" Type="http://schemas.openxmlformats.org/officeDocument/2006/relationships/vmlDrawing" Target="../drawings/vmlDrawing355.vml"/><Relationship Id="rId1" Type="http://schemas.openxmlformats.org/officeDocument/2006/relationships/printerSettings" Target="../printerSettings/printerSettings355.bin"/></Relationships>
</file>

<file path=xl/worksheets/_rels/sheet3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6.xml"/><Relationship Id="rId2" Type="http://schemas.openxmlformats.org/officeDocument/2006/relationships/vmlDrawing" Target="../drawings/vmlDrawing356.vml"/><Relationship Id="rId1" Type="http://schemas.openxmlformats.org/officeDocument/2006/relationships/printerSettings" Target="../printerSettings/printerSettings356.bin"/></Relationships>
</file>

<file path=xl/worksheets/_rels/sheet3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7.xml"/><Relationship Id="rId2" Type="http://schemas.openxmlformats.org/officeDocument/2006/relationships/vmlDrawing" Target="../drawings/vmlDrawing357.vml"/><Relationship Id="rId1" Type="http://schemas.openxmlformats.org/officeDocument/2006/relationships/printerSettings" Target="../printerSettings/printerSettings357.bin"/></Relationships>
</file>

<file path=xl/worksheets/_rels/sheet3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8.xml"/><Relationship Id="rId2" Type="http://schemas.openxmlformats.org/officeDocument/2006/relationships/vmlDrawing" Target="../drawings/vmlDrawing358.vml"/><Relationship Id="rId1" Type="http://schemas.openxmlformats.org/officeDocument/2006/relationships/printerSettings" Target="../printerSettings/printerSettings358.bin"/></Relationships>
</file>

<file path=xl/worksheets/_rels/sheet3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9.xml"/><Relationship Id="rId2" Type="http://schemas.openxmlformats.org/officeDocument/2006/relationships/vmlDrawing" Target="../drawings/vmlDrawing359.vml"/><Relationship Id="rId1" Type="http://schemas.openxmlformats.org/officeDocument/2006/relationships/printerSettings" Target="../printerSettings/printerSettings359.bin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.xml"/><Relationship Id="rId2" Type="http://schemas.openxmlformats.org/officeDocument/2006/relationships/vmlDrawing" Target="../drawings/vmlDrawing36.vml"/><Relationship Id="rId1" Type="http://schemas.openxmlformats.org/officeDocument/2006/relationships/printerSettings" Target="../printerSettings/printerSettings36.bin"/></Relationships>
</file>

<file path=xl/worksheets/_rels/sheet3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0.xml"/><Relationship Id="rId2" Type="http://schemas.openxmlformats.org/officeDocument/2006/relationships/vmlDrawing" Target="../drawings/vmlDrawing360.vml"/><Relationship Id="rId1" Type="http://schemas.openxmlformats.org/officeDocument/2006/relationships/printerSettings" Target="../printerSettings/printerSettings360.bin"/></Relationships>
</file>

<file path=xl/worksheets/_rels/sheet3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1.xml"/><Relationship Id="rId2" Type="http://schemas.openxmlformats.org/officeDocument/2006/relationships/vmlDrawing" Target="../drawings/vmlDrawing361.vml"/><Relationship Id="rId1" Type="http://schemas.openxmlformats.org/officeDocument/2006/relationships/printerSettings" Target="../printerSettings/printerSettings361.bin"/></Relationships>
</file>

<file path=xl/worksheets/_rels/sheet3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2.xml"/><Relationship Id="rId2" Type="http://schemas.openxmlformats.org/officeDocument/2006/relationships/vmlDrawing" Target="../drawings/vmlDrawing362.vml"/><Relationship Id="rId1" Type="http://schemas.openxmlformats.org/officeDocument/2006/relationships/printerSettings" Target="../printerSettings/printerSettings362.bin"/></Relationships>
</file>

<file path=xl/worksheets/_rels/sheet3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3.xml"/><Relationship Id="rId2" Type="http://schemas.openxmlformats.org/officeDocument/2006/relationships/vmlDrawing" Target="../drawings/vmlDrawing363.vml"/><Relationship Id="rId1" Type="http://schemas.openxmlformats.org/officeDocument/2006/relationships/printerSettings" Target="../printerSettings/printerSettings363.bin"/></Relationships>
</file>

<file path=xl/worksheets/_rels/sheet3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4.xml"/><Relationship Id="rId2" Type="http://schemas.openxmlformats.org/officeDocument/2006/relationships/vmlDrawing" Target="../drawings/vmlDrawing364.vml"/><Relationship Id="rId1" Type="http://schemas.openxmlformats.org/officeDocument/2006/relationships/printerSettings" Target="../printerSettings/printerSettings364.bin"/></Relationships>
</file>

<file path=xl/worksheets/_rels/sheet3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5.xml"/><Relationship Id="rId2" Type="http://schemas.openxmlformats.org/officeDocument/2006/relationships/vmlDrawing" Target="../drawings/vmlDrawing365.vml"/><Relationship Id="rId1" Type="http://schemas.openxmlformats.org/officeDocument/2006/relationships/printerSettings" Target="../printerSettings/printerSettings365.bin"/></Relationships>
</file>

<file path=xl/worksheets/_rels/sheet3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6.xml"/><Relationship Id="rId2" Type="http://schemas.openxmlformats.org/officeDocument/2006/relationships/vmlDrawing" Target="../drawings/vmlDrawing366.vml"/><Relationship Id="rId1" Type="http://schemas.openxmlformats.org/officeDocument/2006/relationships/printerSettings" Target="../printerSettings/printerSettings366.bin"/></Relationships>
</file>

<file path=xl/worksheets/_rels/sheet36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7.xml"/><Relationship Id="rId2" Type="http://schemas.openxmlformats.org/officeDocument/2006/relationships/vmlDrawing" Target="../drawings/vmlDrawing367.vml"/><Relationship Id="rId1" Type="http://schemas.openxmlformats.org/officeDocument/2006/relationships/printerSettings" Target="../printerSettings/printerSettings367.bin"/></Relationships>
</file>

<file path=xl/worksheets/_rels/sheet3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8.xml"/><Relationship Id="rId2" Type="http://schemas.openxmlformats.org/officeDocument/2006/relationships/vmlDrawing" Target="../drawings/vmlDrawing368.vml"/><Relationship Id="rId1" Type="http://schemas.openxmlformats.org/officeDocument/2006/relationships/printerSettings" Target="../printerSettings/printerSettings368.bin"/></Relationships>
</file>

<file path=xl/worksheets/_rels/sheet36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9.xml"/><Relationship Id="rId2" Type="http://schemas.openxmlformats.org/officeDocument/2006/relationships/vmlDrawing" Target="../drawings/vmlDrawing369.vml"/><Relationship Id="rId1" Type="http://schemas.openxmlformats.org/officeDocument/2006/relationships/printerSettings" Target="../printerSettings/printerSettings369.bin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7.xml"/><Relationship Id="rId2" Type="http://schemas.openxmlformats.org/officeDocument/2006/relationships/vmlDrawing" Target="../drawings/vmlDrawing37.vml"/><Relationship Id="rId1" Type="http://schemas.openxmlformats.org/officeDocument/2006/relationships/printerSettings" Target="../printerSettings/printerSettings37.bin"/></Relationships>
</file>

<file path=xl/worksheets/_rels/sheet37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70.xml"/><Relationship Id="rId2" Type="http://schemas.openxmlformats.org/officeDocument/2006/relationships/vmlDrawing" Target="../drawings/vmlDrawing370.vml"/><Relationship Id="rId1" Type="http://schemas.openxmlformats.org/officeDocument/2006/relationships/printerSettings" Target="../printerSettings/printerSettings370.bin"/></Relationships>
</file>

<file path=xl/worksheets/_rels/sheet3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1.bin"/></Relationships>
</file>

<file path=xl/worksheets/_rels/sheet3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2.bin"/></Relationships>
</file>

<file path=xl/worksheets/_rels/sheet3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3.bin"/></Relationships>
</file>

<file path=xl/worksheets/_rels/sheet3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4.bin"/></Relationships>
</file>

<file path=xl/worksheets/_rels/sheet3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5.bin"/></Relationships>
</file>

<file path=xl/worksheets/_rels/sheet3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6.bin"/></Relationships>
</file>

<file path=xl/worksheets/_rels/sheet3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7.bin"/></Relationships>
</file>

<file path=xl/worksheets/_rels/sheet3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8.bin"/></Relationships>
</file>

<file path=xl/worksheets/_rels/sheet3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9.bin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8.xml"/><Relationship Id="rId2" Type="http://schemas.openxmlformats.org/officeDocument/2006/relationships/vmlDrawing" Target="../drawings/vmlDrawing38.vml"/><Relationship Id="rId1" Type="http://schemas.openxmlformats.org/officeDocument/2006/relationships/printerSettings" Target="../printerSettings/printerSettings38.bin"/></Relationships>
</file>

<file path=xl/worksheets/_rels/sheet3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0.bin"/></Relationships>
</file>

<file path=xl/worksheets/_rels/sheet3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1.bin"/></Relationships>
</file>

<file path=xl/worksheets/_rels/sheet3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2.bin"/></Relationships>
</file>

<file path=xl/worksheets/_rels/sheet3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3.bin"/></Relationships>
</file>

<file path=xl/worksheets/_rels/sheet3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4.bin"/></Relationships>
</file>

<file path=xl/worksheets/_rels/sheet3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5.bin"/></Relationships>
</file>

<file path=xl/worksheets/_rels/sheet3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6.bin"/></Relationships>
</file>

<file path=xl/worksheets/_rels/sheet3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7.bin"/></Relationships>
</file>

<file path=xl/worksheets/_rels/sheet3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8.bin"/></Relationships>
</file>

<file path=xl/worksheets/_rels/sheet3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9.bin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9.xml"/><Relationship Id="rId2" Type="http://schemas.openxmlformats.org/officeDocument/2006/relationships/vmlDrawing" Target="../drawings/vmlDrawing39.vml"/><Relationship Id="rId1" Type="http://schemas.openxmlformats.org/officeDocument/2006/relationships/printerSettings" Target="../printerSettings/printerSettings39.bin"/></Relationships>
</file>

<file path=xl/worksheets/_rels/sheet3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0.bin"/></Relationships>
</file>

<file path=xl/worksheets/_rels/sheet3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1.bin"/></Relationships>
</file>

<file path=xl/worksheets/_rels/sheet3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2.bin"/></Relationships>
</file>

<file path=xl/worksheets/_rels/sheet3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3.bin"/></Relationships>
</file>

<file path=xl/worksheets/_rels/sheet3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4.bin"/></Relationships>
</file>

<file path=xl/worksheets/_rels/sheet3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5.bin"/></Relationships>
</file>

<file path=xl/worksheets/_rels/sheet39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71.xml"/><Relationship Id="rId2" Type="http://schemas.openxmlformats.org/officeDocument/2006/relationships/vmlDrawing" Target="../drawings/vmlDrawing371.vml"/><Relationship Id="rId1" Type="http://schemas.openxmlformats.org/officeDocument/2006/relationships/printerSettings" Target="../printerSettings/printerSettings396.bin"/></Relationships>
</file>

<file path=xl/worksheets/_rels/sheet39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72.xml"/><Relationship Id="rId2" Type="http://schemas.openxmlformats.org/officeDocument/2006/relationships/vmlDrawing" Target="../drawings/vmlDrawing372.vml"/><Relationship Id="rId1" Type="http://schemas.openxmlformats.org/officeDocument/2006/relationships/printerSettings" Target="../printerSettings/printerSettings397.bin"/></Relationships>
</file>

<file path=xl/worksheets/_rels/sheet39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8.bin"/></Relationships>
</file>

<file path=xl/worksheets/_rels/sheet39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0.xml"/><Relationship Id="rId2" Type="http://schemas.openxmlformats.org/officeDocument/2006/relationships/vmlDrawing" Target="../drawings/vmlDrawing40.vml"/><Relationship Id="rId1" Type="http://schemas.openxmlformats.org/officeDocument/2006/relationships/printerSettings" Target="../printerSettings/printerSettings40.bin"/></Relationships>
</file>

<file path=xl/worksheets/_rels/sheet40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0.bin"/></Relationships>
</file>

<file path=xl/worksheets/_rels/sheet40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1.bin"/></Relationships>
</file>

<file path=xl/worksheets/_rels/sheet40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2.bin"/></Relationships>
</file>

<file path=xl/worksheets/_rels/sheet40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3.bin"/></Relationships>
</file>

<file path=xl/worksheets/_rels/sheet40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73.xml"/><Relationship Id="rId2" Type="http://schemas.openxmlformats.org/officeDocument/2006/relationships/vmlDrawing" Target="../drawings/vmlDrawing373.vml"/><Relationship Id="rId1" Type="http://schemas.openxmlformats.org/officeDocument/2006/relationships/printerSettings" Target="../printerSettings/printerSettings404.bin"/></Relationships>
</file>

<file path=xl/worksheets/_rels/sheet40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74.xml"/><Relationship Id="rId2" Type="http://schemas.openxmlformats.org/officeDocument/2006/relationships/vmlDrawing" Target="../drawings/vmlDrawing374.vml"/><Relationship Id="rId1" Type="http://schemas.openxmlformats.org/officeDocument/2006/relationships/printerSettings" Target="../printerSettings/printerSettings405.bin"/></Relationships>
</file>

<file path=xl/worksheets/_rels/sheet4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6.bin"/></Relationships>
</file>

<file path=xl/worksheets/_rels/sheet4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7.bin"/></Relationships>
</file>

<file path=xl/worksheets/_rels/sheet4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8.bin"/></Relationships>
</file>

<file path=xl/worksheets/_rels/sheet40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75.xml"/><Relationship Id="rId2" Type="http://schemas.openxmlformats.org/officeDocument/2006/relationships/vmlDrawing" Target="../drawings/vmlDrawing375.vml"/><Relationship Id="rId1" Type="http://schemas.openxmlformats.org/officeDocument/2006/relationships/printerSettings" Target="../printerSettings/printerSettings409.bin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1.xml"/><Relationship Id="rId2" Type="http://schemas.openxmlformats.org/officeDocument/2006/relationships/vmlDrawing" Target="../drawings/vmlDrawing41.vml"/><Relationship Id="rId1" Type="http://schemas.openxmlformats.org/officeDocument/2006/relationships/printerSettings" Target="../printerSettings/printerSettings41.bin"/></Relationships>
</file>

<file path=xl/worksheets/_rels/sheet4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76.xml"/><Relationship Id="rId2" Type="http://schemas.openxmlformats.org/officeDocument/2006/relationships/vmlDrawing" Target="../drawings/vmlDrawing376.vml"/><Relationship Id="rId1" Type="http://schemas.openxmlformats.org/officeDocument/2006/relationships/printerSettings" Target="../printerSettings/printerSettings410.bin"/></Relationships>
</file>

<file path=xl/worksheets/_rels/sheet4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1.bin"/></Relationships>
</file>

<file path=xl/worksheets/_rels/sheet4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2.bin"/></Relationships>
</file>

<file path=xl/worksheets/_rels/sheet4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3.bin"/></Relationships>
</file>

<file path=xl/worksheets/_rels/sheet4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4.bin"/></Relationships>
</file>

<file path=xl/worksheets/_rels/sheet4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5.bin"/></Relationships>
</file>

<file path=xl/worksheets/_rels/sheet4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6.bin"/></Relationships>
</file>

<file path=xl/worksheets/_rels/sheet4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7.bin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2.xml"/><Relationship Id="rId2" Type="http://schemas.openxmlformats.org/officeDocument/2006/relationships/vmlDrawing" Target="../drawings/vmlDrawing42.v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43.xml"/><Relationship Id="rId2" Type="http://schemas.openxmlformats.org/officeDocument/2006/relationships/vmlDrawing" Target="../drawings/vmlDrawing43.v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4.xml"/><Relationship Id="rId2" Type="http://schemas.openxmlformats.org/officeDocument/2006/relationships/vmlDrawing" Target="../drawings/vmlDrawing44.v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5.xml"/><Relationship Id="rId2" Type="http://schemas.openxmlformats.org/officeDocument/2006/relationships/vmlDrawing" Target="../drawings/vmlDrawing45.v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6.xml"/><Relationship Id="rId2" Type="http://schemas.openxmlformats.org/officeDocument/2006/relationships/vmlDrawing" Target="../drawings/vmlDrawing46.vml"/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7.xml"/><Relationship Id="rId2" Type="http://schemas.openxmlformats.org/officeDocument/2006/relationships/vmlDrawing" Target="../drawings/vmlDrawing47.vml"/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8.xml"/><Relationship Id="rId2" Type="http://schemas.openxmlformats.org/officeDocument/2006/relationships/vmlDrawing" Target="../drawings/vmlDrawing48.vml"/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9.xml"/><Relationship Id="rId2" Type="http://schemas.openxmlformats.org/officeDocument/2006/relationships/vmlDrawing" Target="../drawings/vmlDrawing49.vml"/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0.xml"/><Relationship Id="rId2" Type="http://schemas.openxmlformats.org/officeDocument/2006/relationships/vmlDrawing" Target="../drawings/vmlDrawing50.vml"/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51.xml"/><Relationship Id="rId2" Type="http://schemas.openxmlformats.org/officeDocument/2006/relationships/vmlDrawing" Target="../drawings/vmlDrawing51.vml"/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52.xml"/><Relationship Id="rId2" Type="http://schemas.openxmlformats.org/officeDocument/2006/relationships/vmlDrawing" Target="../drawings/vmlDrawing52.vml"/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3.xml"/><Relationship Id="rId2" Type="http://schemas.openxmlformats.org/officeDocument/2006/relationships/vmlDrawing" Target="../drawings/vmlDrawing53.vml"/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54.xml"/><Relationship Id="rId2" Type="http://schemas.openxmlformats.org/officeDocument/2006/relationships/vmlDrawing" Target="../drawings/vmlDrawing54.vml"/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5.xml"/><Relationship Id="rId2" Type="http://schemas.openxmlformats.org/officeDocument/2006/relationships/vmlDrawing" Target="../drawings/vmlDrawing55.vml"/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6.xml"/><Relationship Id="rId2" Type="http://schemas.openxmlformats.org/officeDocument/2006/relationships/vmlDrawing" Target="../drawings/vmlDrawing56.vml"/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7.xml"/><Relationship Id="rId2" Type="http://schemas.openxmlformats.org/officeDocument/2006/relationships/vmlDrawing" Target="../drawings/vmlDrawing57.vml"/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8.xml"/><Relationship Id="rId2" Type="http://schemas.openxmlformats.org/officeDocument/2006/relationships/vmlDrawing" Target="../drawings/vmlDrawing58.vml"/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9.xml"/><Relationship Id="rId2" Type="http://schemas.openxmlformats.org/officeDocument/2006/relationships/vmlDrawing" Target="../drawings/vmlDrawing59.vml"/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60.xml"/><Relationship Id="rId2" Type="http://schemas.openxmlformats.org/officeDocument/2006/relationships/vmlDrawing" Target="../drawings/vmlDrawing60.vml"/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61.xml"/><Relationship Id="rId2" Type="http://schemas.openxmlformats.org/officeDocument/2006/relationships/vmlDrawing" Target="../drawings/vmlDrawing61.vml"/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62.xml"/><Relationship Id="rId2" Type="http://schemas.openxmlformats.org/officeDocument/2006/relationships/vmlDrawing" Target="../drawings/vmlDrawing62.vml"/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63.xml"/><Relationship Id="rId2" Type="http://schemas.openxmlformats.org/officeDocument/2006/relationships/vmlDrawing" Target="../drawings/vmlDrawing63.vml"/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64.xml"/><Relationship Id="rId2" Type="http://schemas.openxmlformats.org/officeDocument/2006/relationships/vmlDrawing" Target="../drawings/vmlDrawing64.vml"/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65.xml"/><Relationship Id="rId2" Type="http://schemas.openxmlformats.org/officeDocument/2006/relationships/vmlDrawing" Target="../drawings/vmlDrawing65.vml"/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6.xml"/><Relationship Id="rId2" Type="http://schemas.openxmlformats.org/officeDocument/2006/relationships/vmlDrawing" Target="../drawings/vmlDrawing66.vml"/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7.xml"/><Relationship Id="rId2" Type="http://schemas.openxmlformats.org/officeDocument/2006/relationships/vmlDrawing" Target="../drawings/vmlDrawing67.vml"/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8.xml"/><Relationship Id="rId2" Type="http://schemas.openxmlformats.org/officeDocument/2006/relationships/vmlDrawing" Target="../drawings/vmlDrawing68.vml"/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9.xml"/><Relationship Id="rId2" Type="http://schemas.openxmlformats.org/officeDocument/2006/relationships/vmlDrawing" Target="../drawings/vmlDrawing69.vml"/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0.xml"/><Relationship Id="rId2" Type="http://schemas.openxmlformats.org/officeDocument/2006/relationships/vmlDrawing" Target="../drawings/vmlDrawing70.vml"/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3" Type="http://schemas.openxmlformats.org/officeDocument/2006/relationships/comments" Target="../comments71.xml"/><Relationship Id="rId2" Type="http://schemas.openxmlformats.org/officeDocument/2006/relationships/vmlDrawing" Target="../drawings/vmlDrawing71.vml"/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3" Type="http://schemas.openxmlformats.org/officeDocument/2006/relationships/comments" Target="../comments72.xml"/><Relationship Id="rId2" Type="http://schemas.openxmlformats.org/officeDocument/2006/relationships/vmlDrawing" Target="../drawings/vmlDrawing72.vml"/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3" Type="http://schemas.openxmlformats.org/officeDocument/2006/relationships/comments" Target="../comments73.xml"/><Relationship Id="rId2" Type="http://schemas.openxmlformats.org/officeDocument/2006/relationships/vmlDrawing" Target="../drawings/vmlDrawing73.vml"/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3" Type="http://schemas.openxmlformats.org/officeDocument/2006/relationships/comments" Target="../comments74.xml"/><Relationship Id="rId2" Type="http://schemas.openxmlformats.org/officeDocument/2006/relationships/vmlDrawing" Target="../drawings/vmlDrawing74.vml"/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3" Type="http://schemas.openxmlformats.org/officeDocument/2006/relationships/comments" Target="../comments75.xml"/><Relationship Id="rId2" Type="http://schemas.openxmlformats.org/officeDocument/2006/relationships/vmlDrawing" Target="../drawings/vmlDrawing75.vml"/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3" Type="http://schemas.openxmlformats.org/officeDocument/2006/relationships/comments" Target="../comments76.xml"/><Relationship Id="rId2" Type="http://schemas.openxmlformats.org/officeDocument/2006/relationships/vmlDrawing" Target="../drawings/vmlDrawing76.vml"/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7.xml"/><Relationship Id="rId2" Type="http://schemas.openxmlformats.org/officeDocument/2006/relationships/vmlDrawing" Target="../drawings/vmlDrawing77.vml"/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8.xml"/><Relationship Id="rId2" Type="http://schemas.openxmlformats.org/officeDocument/2006/relationships/vmlDrawing" Target="../drawings/vmlDrawing78.vml"/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3" Type="http://schemas.openxmlformats.org/officeDocument/2006/relationships/comments" Target="../comments79.xml"/><Relationship Id="rId2" Type="http://schemas.openxmlformats.org/officeDocument/2006/relationships/vmlDrawing" Target="../drawings/vmlDrawing79.vml"/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3" Type="http://schemas.openxmlformats.org/officeDocument/2006/relationships/comments" Target="../comments80.xml"/><Relationship Id="rId2" Type="http://schemas.openxmlformats.org/officeDocument/2006/relationships/vmlDrawing" Target="../drawings/vmlDrawing80.vml"/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3" Type="http://schemas.openxmlformats.org/officeDocument/2006/relationships/comments" Target="../comments81.xml"/><Relationship Id="rId2" Type="http://schemas.openxmlformats.org/officeDocument/2006/relationships/vmlDrawing" Target="../drawings/vmlDrawing81.vml"/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3" Type="http://schemas.openxmlformats.org/officeDocument/2006/relationships/comments" Target="../comments82.xml"/><Relationship Id="rId2" Type="http://schemas.openxmlformats.org/officeDocument/2006/relationships/vmlDrawing" Target="../drawings/vmlDrawing82.vml"/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3" Type="http://schemas.openxmlformats.org/officeDocument/2006/relationships/comments" Target="../comments83.xml"/><Relationship Id="rId2" Type="http://schemas.openxmlformats.org/officeDocument/2006/relationships/vmlDrawing" Target="../drawings/vmlDrawing83.vml"/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3" Type="http://schemas.openxmlformats.org/officeDocument/2006/relationships/comments" Target="../comments84.xml"/><Relationship Id="rId2" Type="http://schemas.openxmlformats.org/officeDocument/2006/relationships/vmlDrawing" Target="../drawings/vmlDrawing84.vml"/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3" Type="http://schemas.openxmlformats.org/officeDocument/2006/relationships/comments" Target="../comments85.xml"/><Relationship Id="rId2" Type="http://schemas.openxmlformats.org/officeDocument/2006/relationships/vmlDrawing" Target="../drawings/vmlDrawing85.vml"/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3" Type="http://schemas.openxmlformats.org/officeDocument/2006/relationships/comments" Target="../comments86.xml"/><Relationship Id="rId2" Type="http://schemas.openxmlformats.org/officeDocument/2006/relationships/vmlDrawing" Target="../drawings/vmlDrawing86.vml"/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3" Type="http://schemas.openxmlformats.org/officeDocument/2006/relationships/comments" Target="../comments87.xml"/><Relationship Id="rId2" Type="http://schemas.openxmlformats.org/officeDocument/2006/relationships/vmlDrawing" Target="../drawings/vmlDrawing87.vml"/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8.xml"/><Relationship Id="rId2" Type="http://schemas.openxmlformats.org/officeDocument/2006/relationships/vmlDrawing" Target="../drawings/vmlDrawing88.vml"/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9.xml"/><Relationship Id="rId2" Type="http://schemas.openxmlformats.org/officeDocument/2006/relationships/vmlDrawing" Target="../drawings/vmlDrawing89.vml"/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3" Type="http://schemas.openxmlformats.org/officeDocument/2006/relationships/comments" Target="../comments90.xml"/><Relationship Id="rId2" Type="http://schemas.openxmlformats.org/officeDocument/2006/relationships/vmlDrawing" Target="../drawings/vmlDrawing90.vml"/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3" Type="http://schemas.openxmlformats.org/officeDocument/2006/relationships/comments" Target="../comments91.xml"/><Relationship Id="rId2" Type="http://schemas.openxmlformats.org/officeDocument/2006/relationships/vmlDrawing" Target="../drawings/vmlDrawing91.vml"/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3" Type="http://schemas.openxmlformats.org/officeDocument/2006/relationships/comments" Target="../comments92.xml"/><Relationship Id="rId2" Type="http://schemas.openxmlformats.org/officeDocument/2006/relationships/vmlDrawing" Target="../drawings/vmlDrawing92.vml"/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3" Type="http://schemas.openxmlformats.org/officeDocument/2006/relationships/comments" Target="../comments93.xml"/><Relationship Id="rId2" Type="http://schemas.openxmlformats.org/officeDocument/2006/relationships/vmlDrawing" Target="../drawings/vmlDrawing93.vml"/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3" Type="http://schemas.openxmlformats.org/officeDocument/2006/relationships/comments" Target="../comments94.xml"/><Relationship Id="rId2" Type="http://schemas.openxmlformats.org/officeDocument/2006/relationships/vmlDrawing" Target="../drawings/vmlDrawing94.vml"/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3" Type="http://schemas.openxmlformats.org/officeDocument/2006/relationships/comments" Target="../comments95.xml"/><Relationship Id="rId2" Type="http://schemas.openxmlformats.org/officeDocument/2006/relationships/vmlDrawing" Target="../drawings/vmlDrawing95.vml"/><Relationship Id="rId1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3" Type="http://schemas.openxmlformats.org/officeDocument/2006/relationships/comments" Target="../comments96.xml"/><Relationship Id="rId2" Type="http://schemas.openxmlformats.org/officeDocument/2006/relationships/vmlDrawing" Target="../drawings/vmlDrawing96.vml"/><Relationship Id="rId1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3" Type="http://schemas.openxmlformats.org/officeDocument/2006/relationships/comments" Target="../comments97.xml"/><Relationship Id="rId2" Type="http://schemas.openxmlformats.org/officeDocument/2006/relationships/vmlDrawing" Target="../drawings/vmlDrawing97.vml"/><Relationship Id="rId1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3" Type="http://schemas.openxmlformats.org/officeDocument/2006/relationships/comments" Target="../comments98.xml"/><Relationship Id="rId2" Type="http://schemas.openxmlformats.org/officeDocument/2006/relationships/vmlDrawing" Target="../drawings/vmlDrawing98.vml"/><Relationship Id="rId1" Type="http://schemas.openxmlformats.org/officeDocument/2006/relationships/printerSettings" Target="../printerSettings/printerSettings98.bin"/></Relationships>
</file>

<file path=xl/worksheets/_rels/sheet9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9.xml"/><Relationship Id="rId2" Type="http://schemas.openxmlformats.org/officeDocument/2006/relationships/vmlDrawing" Target="../drawings/vmlDrawing99.vml"/><Relationship Id="rId1" Type="http://schemas.openxmlformats.org/officeDocument/2006/relationships/printerSettings" Target="../printerSettings/printerSettings9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25" zoomScale="90" zoomScaleNormal="90" workbookViewId="0">
      <selection activeCell="E46" sqref="E46"/>
    </sheetView>
  </sheetViews>
  <sheetFormatPr defaultRowHeight="13.5" x14ac:dyDescent="0.15"/>
  <cols>
    <col min="1" max="1" width="25.5" customWidth="1"/>
    <col min="2" max="2" width="21" customWidth="1"/>
    <col min="3" max="3" width="3.375" style="9" customWidth="1"/>
    <col min="4" max="4" width="22.1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/>
      <c r="D4" s="1" t="s">
        <v>11</v>
      </c>
      <c r="E4" s="38"/>
      <c r="H4" s="1" t="s">
        <v>323</v>
      </c>
      <c r="I4" s="13">
        <v>23</v>
      </c>
      <c r="J4" s="13">
        <v>0</v>
      </c>
    </row>
    <row r="5" spans="1:10" x14ac:dyDescent="0.15">
      <c r="A5" s="1" t="s">
        <v>3</v>
      </c>
      <c r="B5" s="2">
        <f>B4+B3</f>
        <v>0</v>
      </c>
      <c r="D5" s="1" t="s">
        <v>12</v>
      </c>
      <c r="E5" s="2"/>
      <c r="H5" s="1" t="s">
        <v>389</v>
      </c>
      <c r="I5" s="13">
        <v>18</v>
      </c>
      <c r="J5" s="13"/>
    </row>
    <row r="6" spans="1:10" x14ac:dyDescent="0.15">
      <c r="A6" s="1" t="s">
        <v>11</v>
      </c>
      <c r="B6" s="2"/>
      <c r="D6" s="1" t="s">
        <v>4</v>
      </c>
      <c r="E6" s="2">
        <v>22000000</v>
      </c>
      <c r="H6" s="1" t="s">
        <v>360</v>
      </c>
      <c r="I6" s="13">
        <v>2</v>
      </c>
      <c r="J6" s="13">
        <v>-4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90000000</v>
      </c>
      <c r="H7" s="1" t="s">
        <v>384</v>
      </c>
      <c r="I7" s="13">
        <v>24</v>
      </c>
      <c r="J7" s="13"/>
    </row>
    <row r="8" spans="1:10" x14ac:dyDescent="0.15">
      <c r="A8" s="1" t="s">
        <v>5</v>
      </c>
      <c r="B8" s="2">
        <v>191980000</v>
      </c>
      <c r="D8" s="1" t="s">
        <v>86</v>
      </c>
      <c r="E8" s="18"/>
      <c r="G8" s="1"/>
      <c r="H8" s="1"/>
    </row>
    <row r="9" spans="1:10" x14ac:dyDescent="0.15">
      <c r="A9" s="1" t="s">
        <v>82</v>
      </c>
      <c r="B9" s="2"/>
      <c r="D9" s="1" t="s">
        <v>88</v>
      </c>
      <c r="E9" s="3"/>
      <c r="H9" s="1"/>
    </row>
    <row r="10" spans="1:10" x14ac:dyDescent="0.15">
      <c r="A10" s="1" t="s">
        <v>83</v>
      </c>
      <c r="B10" s="2"/>
      <c r="D10" s="1" t="s">
        <v>85</v>
      </c>
      <c r="E10" s="2">
        <f>'20180305'!E10+'20180306'!E8</f>
        <v>790021.89999999944</v>
      </c>
      <c r="G10" s="1"/>
      <c r="H10" s="1" t="s">
        <v>42</v>
      </c>
      <c r="I10" s="3">
        <f>SUMIF(I4:I9,"&gt;=0")</f>
        <v>67</v>
      </c>
    </row>
    <row r="11" spans="1:10" x14ac:dyDescent="0.15">
      <c r="A11" s="1" t="s">
        <v>84</v>
      </c>
      <c r="B11" s="2">
        <f>'20180305'!B11+'20180306'!B9</f>
        <v>1889059.11</v>
      </c>
      <c r="D11" s="1" t="s">
        <v>381</v>
      </c>
      <c r="E11" s="2">
        <f>E8+'20180305'!E11</f>
        <v>35004.800000000003</v>
      </c>
      <c r="G11" s="1"/>
      <c r="H11" s="1" t="s">
        <v>43</v>
      </c>
      <c r="I11" s="3">
        <f>SUMIF(I4:J7,"&lt;0")</f>
        <v>-4</v>
      </c>
    </row>
    <row r="12" spans="1:10" x14ac:dyDescent="0.15">
      <c r="A12" s="1" t="s">
        <v>86</v>
      </c>
      <c r="B12" s="18"/>
      <c r="E12" s="2"/>
      <c r="G12" s="1" t="s">
        <v>36</v>
      </c>
      <c r="I12" s="2"/>
    </row>
    <row r="13" spans="1:10" x14ac:dyDescent="0.15">
      <c r="A13" s="1" t="s">
        <v>85</v>
      </c>
      <c r="B13" s="2">
        <f>'20180305'!B13+'20180306'!B12</f>
        <v>285249.98999999987</v>
      </c>
      <c r="E13" s="2"/>
      <c r="G13" s="1"/>
      <c r="H13" s="1" t="s">
        <v>30</v>
      </c>
      <c r="I13" s="15"/>
    </row>
    <row r="14" spans="1:10" x14ac:dyDescent="0.15">
      <c r="A14" s="1" t="s">
        <v>333</v>
      </c>
      <c r="B14" s="3"/>
      <c r="G14" s="1"/>
      <c r="H14" s="1" t="s">
        <v>31</v>
      </c>
      <c r="I14" s="15"/>
    </row>
    <row r="15" spans="1:10" x14ac:dyDescent="0.15">
      <c r="A15" s="1" t="s">
        <v>380</v>
      </c>
      <c r="B15" s="2">
        <f>B12+'20180305'!B15</f>
        <v>16760.059999999998</v>
      </c>
      <c r="G15" s="1"/>
      <c r="H15" s="1" t="s">
        <v>32</v>
      </c>
      <c r="I15" s="15">
        <f>I14+I13</f>
        <v>0</v>
      </c>
    </row>
    <row r="16" spans="1:10" x14ac:dyDescent="0.15">
      <c r="B16" s="2"/>
      <c r="G16" s="1" t="s">
        <v>5</v>
      </c>
      <c r="H16" s="2"/>
      <c r="I16" s="15">
        <v>-2000000</v>
      </c>
    </row>
    <row r="17" spans="1:14" x14ac:dyDescent="0.15">
      <c r="A17" s="6"/>
      <c r="B17" s="2"/>
      <c r="G17" s="1" t="s">
        <v>26</v>
      </c>
      <c r="H17" s="2"/>
      <c r="I17" s="15"/>
    </row>
    <row r="18" spans="1:14" x14ac:dyDescent="0.15">
      <c r="G18" s="1" t="s">
        <v>12</v>
      </c>
      <c r="H18" s="2"/>
      <c r="I18" s="15"/>
    </row>
    <row r="19" spans="1:14" x14ac:dyDescent="0.15">
      <c r="A19" s="2"/>
      <c r="G19" s="1" t="s">
        <v>24</v>
      </c>
      <c r="H19" s="2"/>
      <c r="I19" s="15">
        <f>I18+I17-I16</f>
        <v>2000000</v>
      </c>
    </row>
    <row r="20" spans="1:14" x14ac:dyDescent="0.15">
      <c r="D20" s="2"/>
      <c r="G20" s="1" t="s">
        <v>33</v>
      </c>
      <c r="I20" s="15"/>
    </row>
    <row r="21" spans="1:14" x14ac:dyDescent="0.15">
      <c r="G21" s="1"/>
      <c r="H21" s="1" t="s">
        <v>38</v>
      </c>
      <c r="I21" s="15"/>
      <c r="N21" s="2"/>
    </row>
    <row r="22" spans="1:14" x14ac:dyDescent="0.15">
      <c r="G22" s="1"/>
      <c r="H22" s="1" t="s">
        <v>39</v>
      </c>
      <c r="I22" s="15"/>
    </row>
    <row r="23" spans="1:14" x14ac:dyDescent="0.15">
      <c r="G23" s="1"/>
      <c r="H23" s="1" t="s">
        <v>106</v>
      </c>
      <c r="I23" s="15">
        <v>24054.85</v>
      </c>
      <c r="N23" s="2"/>
    </row>
    <row r="24" spans="1:14" x14ac:dyDescent="0.15">
      <c r="A24" s="8" t="s">
        <v>69</v>
      </c>
      <c r="H24" s="1" t="s">
        <v>107</v>
      </c>
      <c r="I24" s="15">
        <v>11184</v>
      </c>
    </row>
    <row r="25" spans="1:14" x14ac:dyDescent="0.15">
      <c r="A25" s="1" t="s">
        <v>70</v>
      </c>
      <c r="B25" s="2">
        <f>B8+E7+I16+B45</f>
        <v>280980000</v>
      </c>
      <c r="H25" s="1" t="s">
        <v>19</v>
      </c>
      <c r="I25" s="15">
        <f>SUM(I21:I24)</f>
        <v>35238.85</v>
      </c>
    </row>
    <row r="26" spans="1:14" x14ac:dyDescent="0.15">
      <c r="A26" s="1" t="s">
        <v>71</v>
      </c>
      <c r="B26" s="2">
        <f>B4+E5+I18</f>
        <v>0</v>
      </c>
      <c r="G26" s="1"/>
      <c r="H26" s="1" t="s">
        <v>355</v>
      </c>
      <c r="I26" s="2">
        <v>634.74</v>
      </c>
    </row>
    <row r="27" spans="1:14" x14ac:dyDescent="0.15">
      <c r="A27" s="1" t="s">
        <v>90</v>
      </c>
      <c r="B27" s="2">
        <f>$B$13+$E$10+$I$25</f>
        <v>1110510.7399999993</v>
      </c>
      <c r="H27" s="1" t="s">
        <v>382</v>
      </c>
      <c r="I27" s="2">
        <f>I22-'20180102'!I22</f>
        <v>-102882.21</v>
      </c>
    </row>
    <row r="28" spans="1:14" x14ac:dyDescent="0.15">
      <c r="A28" s="1" t="s">
        <v>356</v>
      </c>
      <c r="B28" s="2">
        <f>B12+E8+I26</f>
        <v>634.74</v>
      </c>
    </row>
    <row r="29" spans="1:14" x14ac:dyDescent="0.15">
      <c r="A29" s="1" t="s">
        <v>383</v>
      </c>
      <c r="B29" s="2">
        <f>B15+E11+I27</f>
        <v>-51117.350000000006</v>
      </c>
    </row>
    <row r="30" spans="1:14" x14ac:dyDescent="0.15">
      <c r="G30" s="1"/>
      <c r="H30" s="1"/>
      <c r="I30" s="2"/>
    </row>
    <row r="31" spans="1:14" s="9" customFormat="1" x14ac:dyDescent="0.15">
      <c r="J31"/>
    </row>
    <row r="32" spans="1:14" ht="14.25" x14ac:dyDescent="0.15">
      <c r="A32" s="7" t="s">
        <v>65</v>
      </c>
      <c r="G32" s="7" t="s">
        <v>295</v>
      </c>
    </row>
    <row r="33" spans="1:23" s="9" customFormat="1" x14ac:dyDescent="0.1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179</v>
      </c>
      <c r="B34" s="36">
        <v>7751</v>
      </c>
      <c r="D34" s="1" t="s">
        <v>78</v>
      </c>
      <c r="E34" s="2">
        <v>-3428531</v>
      </c>
      <c r="G34" s="16" t="s">
        <v>296</v>
      </c>
      <c r="H34" s="2">
        <f>E40</f>
        <v>1296184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203</v>
      </c>
      <c r="B35" s="36">
        <v>1020</v>
      </c>
      <c r="D35" s="1" t="s">
        <v>182</v>
      </c>
      <c r="E35" s="10">
        <v>1579467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6">
        <v>4144</v>
      </c>
      <c r="D36" s="1" t="s">
        <v>80</v>
      </c>
      <c r="E36" s="10">
        <v>60146</v>
      </c>
      <c r="G36" s="40" t="s">
        <v>298</v>
      </c>
      <c r="H36" s="41">
        <f>H34+H35</f>
        <v>1301341.605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187</v>
      </c>
      <c r="B37" s="36">
        <v>1226</v>
      </c>
      <c r="D37" s="1" t="s">
        <v>81</v>
      </c>
      <c r="E37" s="2">
        <v>-5263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15">
      <c r="A38" s="1" t="s">
        <v>19</v>
      </c>
      <c r="B38" s="36">
        <f>SUM(B34:B37)</f>
        <v>14141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15">
      <c r="A39" s="1" t="s">
        <v>102</v>
      </c>
      <c r="B39" s="3"/>
      <c r="D39" s="8" t="s">
        <v>379</v>
      </c>
    </row>
    <row r="40" spans="1:23" x14ac:dyDescent="0.15">
      <c r="A40" s="1" t="s">
        <v>103</v>
      </c>
      <c r="B40" s="3"/>
      <c r="D40" s="1" t="s">
        <v>74</v>
      </c>
      <c r="E40" s="2">
        <v>1296184</v>
      </c>
    </row>
    <row r="41" spans="1:23" s="9" customFormat="1" x14ac:dyDescent="0.15">
      <c r="A41"/>
      <c r="B41"/>
      <c r="D41" s="1" t="s">
        <v>75</v>
      </c>
      <c r="E41" s="2">
        <v>953136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 s="1" t="s">
        <v>76</v>
      </c>
      <c r="E42" s="2">
        <v>67331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15">
      <c r="D43" s="1" t="s">
        <v>77</v>
      </c>
      <c r="E43" s="2">
        <v>137727</v>
      </c>
    </row>
    <row r="44" spans="1:23" x14ac:dyDescent="0.15">
      <c r="A44" s="8" t="s">
        <v>233</v>
      </c>
      <c r="D44" s="1" t="s">
        <v>375</v>
      </c>
      <c r="E44" s="2">
        <v>66519</v>
      </c>
    </row>
    <row r="45" spans="1:23" x14ac:dyDescent="0.15">
      <c r="A45" s="16" t="s">
        <v>5</v>
      </c>
      <c r="B45" s="2">
        <v>1000000</v>
      </c>
      <c r="C45" s="2"/>
      <c r="D45" s="1" t="s">
        <v>376</v>
      </c>
      <c r="E45" s="10">
        <v>812</v>
      </c>
    </row>
    <row r="46" spans="1:23" x14ac:dyDescent="0.15">
      <c r="A46" s="16" t="s">
        <v>234</v>
      </c>
      <c r="B46" s="2">
        <v>1005157.605</v>
      </c>
      <c r="C46" s="2"/>
      <c r="D46" s="1" t="s">
        <v>377</v>
      </c>
      <c r="E46" s="2">
        <f>E40</f>
        <v>1296184</v>
      </c>
    </row>
    <row r="47" spans="1:23" x14ac:dyDescent="0.1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1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1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1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A16" sqref="A16:B16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2.1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199097460.25999999</v>
      </c>
      <c r="D3" s="1" t="s">
        <v>1</v>
      </c>
      <c r="E3" s="18">
        <v>31819684.800000001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50332658.130000003</v>
      </c>
      <c r="D4" s="1" t="s">
        <v>11</v>
      </c>
      <c r="E4" s="38">
        <v>26116980.539999999</v>
      </c>
      <c r="H4" s="1" t="s">
        <v>372</v>
      </c>
      <c r="I4" s="13">
        <v>1</v>
      </c>
      <c r="J4" s="13">
        <v>-8</v>
      </c>
    </row>
    <row r="5" spans="1:10" x14ac:dyDescent="0.15">
      <c r="A5" s="1" t="s">
        <v>3</v>
      </c>
      <c r="B5" s="2">
        <f>B4+B3</f>
        <v>249430118.38999999</v>
      </c>
      <c r="D5" s="1" t="s">
        <v>12</v>
      </c>
      <c r="E5" s="2">
        <v>5702704.2599999998</v>
      </c>
      <c r="H5" s="1" t="s">
        <v>323</v>
      </c>
      <c r="I5" s="13">
        <v>5</v>
      </c>
      <c r="J5" s="13">
        <v>-1</v>
      </c>
    </row>
    <row r="6" spans="1:10" x14ac:dyDescent="0.15">
      <c r="A6" s="1" t="s">
        <v>11</v>
      </c>
      <c r="B6" s="2">
        <v>199097460.25999999</v>
      </c>
      <c r="D6" s="1" t="s">
        <v>4</v>
      </c>
      <c r="E6" s="2">
        <v>11000000</v>
      </c>
      <c r="H6" s="1" t="s">
        <v>360</v>
      </c>
      <c r="I6" s="13">
        <v>2</v>
      </c>
      <c r="J6" s="13"/>
    </row>
    <row r="7" spans="1:10" x14ac:dyDescent="0.15">
      <c r="A7" s="1" t="s">
        <v>4</v>
      </c>
      <c r="B7" s="2">
        <v>50000000</v>
      </c>
      <c r="D7" s="1" t="s">
        <v>5</v>
      </c>
      <c r="E7" s="18">
        <v>80000000</v>
      </c>
      <c r="H7" s="1" t="s">
        <v>384</v>
      </c>
      <c r="I7" s="13">
        <v>1</v>
      </c>
      <c r="J7" s="13"/>
    </row>
    <row r="8" spans="1:10" x14ac:dyDescent="0.15">
      <c r="A8" s="1" t="s">
        <v>5</v>
      </c>
      <c r="B8" s="2">
        <v>201980000</v>
      </c>
      <c r="D8" s="1" t="s">
        <v>86</v>
      </c>
      <c r="E8" s="18">
        <v>1.6</v>
      </c>
      <c r="G8" s="1"/>
      <c r="H8" s="1"/>
    </row>
    <row r="9" spans="1:10" x14ac:dyDescent="0.15">
      <c r="A9" s="1" t="s">
        <v>82</v>
      </c>
      <c r="B9" s="2">
        <v>0</v>
      </c>
      <c r="D9" s="1" t="s">
        <v>88</v>
      </c>
      <c r="E9" s="3">
        <v>2</v>
      </c>
      <c r="H9" s="1"/>
    </row>
    <row r="10" spans="1:10" x14ac:dyDescent="0.15">
      <c r="A10" s="1" t="s">
        <v>83</v>
      </c>
      <c r="B10" s="2">
        <v>0</v>
      </c>
      <c r="D10" s="1" t="s">
        <v>85</v>
      </c>
      <c r="E10" s="2">
        <f>'20180209'!E10+'20180212'!E8</f>
        <v>779169.09999999939</v>
      </c>
      <c r="G10" s="1"/>
      <c r="H10" s="1" t="s">
        <v>42</v>
      </c>
      <c r="I10" s="3">
        <f>SUMIF(I4:I9,"&gt;=0")</f>
        <v>9</v>
      </c>
    </row>
    <row r="11" spans="1:10" x14ac:dyDescent="0.15">
      <c r="A11" s="1" t="s">
        <v>84</v>
      </c>
      <c r="B11" s="2">
        <f>'20180209'!B11+'20180212'!B9</f>
        <v>1786917.8</v>
      </c>
      <c r="D11" s="1" t="s">
        <v>381</v>
      </c>
      <c r="E11" s="2">
        <f>E8+'20180209'!E11</f>
        <v>24152</v>
      </c>
      <c r="G11" s="1"/>
      <c r="H11" s="1" t="s">
        <v>43</v>
      </c>
      <c r="I11" s="3">
        <v>0</v>
      </c>
    </row>
    <row r="12" spans="1:10" x14ac:dyDescent="0.1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'20180209'!B13+'20180212'!B12</f>
        <v>280710.40999999997</v>
      </c>
      <c r="E13" s="2"/>
      <c r="G13" s="1"/>
      <c r="H13" s="1" t="s">
        <v>30</v>
      </c>
      <c r="I13" s="15">
        <v>7435500</v>
      </c>
    </row>
    <row r="14" spans="1:10" x14ac:dyDescent="0.15">
      <c r="A14" s="1" t="s">
        <v>333</v>
      </c>
      <c r="B14" s="3"/>
      <c r="G14" s="1"/>
      <c r="H14" s="1" t="s">
        <v>31</v>
      </c>
      <c r="I14" s="15">
        <v>-7445340</v>
      </c>
    </row>
    <row r="15" spans="1:10" x14ac:dyDescent="0.15">
      <c r="A15" s="1" t="s">
        <v>380</v>
      </c>
      <c r="B15" s="2">
        <f>B12+'20180209'!B15</f>
        <v>12220.479999999998</v>
      </c>
      <c r="G15" s="1"/>
      <c r="H15" s="1" t="s">
        <v>32</v>
      </c>
      <c r="I15" s="15">
        <f>I14+I13</f>
        <v>-9840</v>
      </c>
    </row>
    <row r="16" spans="1:10" x14ac:dyDescent="0.15">
      <c r="A16" s="1" t="s">
        <v>392</v>
      </c>
      <c r="B16" s="2">
        <f>B11-'20180101'!B11</f>
        <v>187450.91999999993</v>
      </c>
      <c r="G16" s="1" t="s">
        <v>5</v>
      </c>
      <c r="H16" s="2"/>
      <c r="I16" s="15">
        <v>-2000000</v>
      </c>
    </row>
    <row r="17" spans="1:14" x14ac:dyDescent="0.15">
      <c r="A17" s="6"/>
      <c r="B17" s="2"/>
      <c r="G17" s="1" t="s">
        <v>26</v>
      </c>
      <c r="H17" s="2"/>
      <c r="I17" s="15">
        <v>10792625.720000001</v>
      </c>
    </row>
    <row r="18" spans="1:14" x14ac:dyDescent="0.15">
      <c r="G18" s="1" t="s">
        <v>12</v>
      </c>
      <c r="H18" s="2"/>
      <c r="I18" s="15">
        <v>1116801</v>
      </c>
    </row>
    <row r="19" spans="1:14" x14ac:dyDescent="0.15">
      <c r="A19" s="2"/>
      <c r="G19" s="1" t="s">
        <v>24</v>
      </c>
      <c r="H19" s="2"/>
      <c r="I19" s="15">
        <f>I18+I17-I16</f>
        <v>13909426.720000001</v>
      </c>
    </row>
    <row r="20" spans="1:14" x14ac:dyDescent="0.15">
      <c r="D20" s="2"/>
      <c r="G20" s="1" t="s">
        <v>33</v>
      </c>
      <c r="I20" s="15"/>
    </row>
    <row r="21" spans="1:14" x14ac:dyDescent="0.15">
      <c r="G21" s="1"/>
      <c r="H21" s="1" t="s">
        <v>38</v>
      </c>
      <c r="I21" s="15">
        <v>469188.32</v>
      </c>
      <c r="N21" s="2"/>
    </row>
    <row r="22" spans="1:14" x14ac:dyDescent="0.15">
      <c r="G22" s="1"/>
      <c r="H22" s="1" t="s">
        <v>39</v>
      </c>
      <c r="I22" s="15">
        <v>110522.72</v>
      </c>
    </row>
    <row r="23" spans="1:14" x14ac:dyDescent="0.15">
      <c r="G23" s="1"/>
      <c r="H23" s="1" t="s">
        <v>106</v>
      </c>
      <c r="I23" s="15">
        <v>24054.85</v>
      </c>
      <c r="N23" s="2"/>
    </row>
    <row r="24" spans="1:14" x14ac:dyDescent="0.15">
      <c r="A24" s="8" t="s">
        <v>69</v>
      </c>
      <c r="H24" s="1" t="s">
        <v>107</v>
      </c>
      <c r="I24" s="15">
        <v>11184</v>
      </c>
    </row>
    <row r="25" spans="1:14" x14ac:dyDescent="0.15">
      <c r="A25" s="1" t="s">
        <v>70</v>
      </c>
      <c r="B25" s="2">
        <f>B8+E7+I16+B45</f>
        <v>280980000</v>
      </c>
      <c r="H25" s="1" t="s">
        <v>19</v>
      </c>
      <c r="I25" s="15">
        <f>SUM(I21:I24)</f>
        <v>614949.89</v>
      </c>
    </row>
    <row r="26" spans="1:14" x14ac:dyDescent="0.15">
      <c r="A26" s="1" t="s">
        <v>71</v>
      </c>
      <c r="B26" s="2">
        <f>B4+E5+I18</f>
        <v>57152163.390000001</v>
      </c>
      <c r="G26" s="1"/>
      <c r="H26" s="1" t="s">
        <v>355</v>
      </c>
      <c r="I26" s="2">
        <v>882.15</v>
      </c>
    </row>
    <row r="27" spans="1:14" x14ac:dyDescent="0.15">
      <c r="A27" s="1" t="s">
        <v>90</v>
      </c>
      <c r="B27" s="2">
        <f>$B$13+$E$10+$I$25</f>
        <v>1674829.3999999994</v>
      </c>
      <c r="H27" s="1" t="s">
        <v>382</v>
      </c>
      <c r="I27" s="2">
        <f>I22-'20180102'!I22</f>
        <v>7640.5099999999948</v>
      </c>
    </row>
    <row r="28" spans="1:14" x14ac:dyDescent="0.15">
      <c r="A28" s="1" t="s">
        <v>356</v>
      </c>
      <c r="B28" s="2">
        <f>B12+E8+I26</f>
        <v>883.75</v>
      </c>
    </row>
    <row r="29" spans="1:14" x14ac:dyDescent="0.15">
      <c r="A29" s="1" t="s">
        <v>383</v>
      </c>
      <c r="B29" s="2">
        <f>B15+E11+I27</f>
        <v>44012.989999999991</v>
      </c>
    </row>
    <row r="30" spans="1:14" x14ac:dyDescent="0.15">
      <c r="G30" s="1"/>
      <c r="H30" s="1"/>
      <c r="I30" s="2"/>
    </row>
    <row r="31" spans="1:14" s="9" customFormat="1" x14ac:dyDescent="0.15">
      <c r="J31"/>
    </row>
    <row r="32" spans="1:14" ht="14.25" x14ac:dyDescent="0.15">
      <c r="A32" s="7" t="s">
        <v>65</v>
      </c>
      <c r="G32" s="7" t="s">
        <v>295</v>
      </c>
    </row>
    <row r="33" spans="1:23" s="9" customFormat="1" x14ac:dyDescent="0.1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6">
        <v>0</v>
      </c>
      <c r="D34" s="1" t="s">
        <v>78</v>
      </c>
      <c r="E34" s="2">
        <v>-3099633</v>
      </c>
      <c r="G34" s="16" t="s">
        <v>296</v>
      </c>
      <c r="H34" s="2">
        <f>E40</f>
        <v>18588220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138</v>
      </c>
      <c r="B35" s="36">
        <v>0</v>
      </c>
      <c r="D35" s="1" t="s">
        <v>182</v>
      </c>
      <c r="E35" s="10">
        <v>479406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6">
        <v>1939</v>
      </c>
      <c r="D36" s="1" t="s">
        <v>80</v>
      </c>
      <c r="E36" s="10">
        <v>20544</v>
      </c>
      <c r="G36" s="40" t="s">
        <v>298</v>
      </c>
      <c r="H36" s="41">
        <f>H34+H35</f>
        <v>18593377.605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132</v>
      </c>
      <c r="B37" s="36">
        <v>2097</v>
      </c>
      <c r="D37" s="1" t="s">
        <v>81</v>
      </c>
      <c r="E37" s="2">
        <v>-10718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15">
      <c r="A38" s="1" t="s">
        <v>19</v>
      </c>
      <c r="B38" s="36">
        <f>SUM(B34:B37)</f>
        <v>4036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15">
      <c r="A39" s="1" t="s">
        <v>102</v>
      </c>
      <c r="B39" s="3"/>
      <c r="D39" s="8" t="s">
        <v>379</v>
      </c>
    </row>
    <row r="40" spans="1:23" x14ac:dyDescent="0.15">
      <c r="A40" s="1" t="s">
        <v>103</v>
      </c>
      <c r="B40" s="3"/>
      <c r="D40" s="1" t="s">
        <v>74</v>
      </c>
      <c r="E40" s="2">
        <v>18588220</v>
      </c>
    </row>
    <row r="41" spans="1:23" s="9" customFormat="1" x14ac:dyDescent="0.15">
      <c r="A41"/>
      <c r="B41"/>
      <c r="D41" s="1" t="s">
        <v>75</v>
      </c>
      <c r="E41" s="2">
        <v>18581914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 s="1" t="s">
        <v>76</v>
      </c>
      <c r="E42" s="2">
        <v>1048718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15">
      <c r="D43" s="1" t="s">
        <v>77</v>
      </c>
      <c r="E43" s="2">
        <v>1256517</v>
      </c>
    </row>
    <row r="44" spans="1:23" x14ac:dyDescent="0.15">
      <c r="A44" s="8" t="s">
        <v>233</v>
      </c>
      <c r="D44" s="1" t="s">
        <v>375</v>
      </c>
      <c r="E44" s="2">
        <v>-3870</v>
      </c>
    </row>
    <row r="45" spans="1:23" x14ac:dyDescent="0.15">
      <c r="A45" s="16" t="s">
        <v>5</v>
      </c>
      <c r="B45" s="2">
        <v>1000000</v>
      </c>
      <c r="C45" s="2"/>
      <c r="D45" s="1" t="s">
        <v>376</v>
      </c>
      <c r="E45" s="10">
        <v>1052588</v>
      </c>
    </row>
    <row r="46" spans="1:23" x14ac:dyDescent="0.1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1548622</v>
      </c>
    </row>
    <row r="47" spans="1:23" x14ac:dyDescent="0.1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1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1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1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19" sqref="D19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5538358.5099999998</v>
      </c>
      <c r="D3" s="1" t="s">
        <v>1</v>
      </c>
      <c r="E3" s="18">
        <v>49558229.579999998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143955668.41</v>
      </c>
      <c r="D4" s="1" t="s">
        <v>11</v>
      </c>
      <c r="E4" s="38">
        <v>8757273.9800000004</v>
      </c>
      <c r="H4" s="1" t="s">
        <v>332</v>
      </c>
      <c r="I4" s="13">
        <v>16</v>
      </c>
      <c r="J4" s="13">
        <v>-1</v>
      </c>
    </row>
    <row r="5" spans="1:10" x14ac:dyDescent="0.15">
      <c r="A5" s="1" t="s">
        <v>3</v>
      </c>
      <c r="B5" s="2">
        <v>187508260.77000001</v>
      </c>
      <c r="D5" s="1" t="s">
        <v>12</v>
      </c>
      <c r="E5" s="2">
        <v>40800955.600000001</v>
      </c>
      <c r="H5" s="1" t="s">
        <v>341</v>
      </c>
      <c r="I5" s="13"/>
      <c r="J5" s="13"/>
    </row>
    <row r="6" spans="1:10" x14ac:dyDescent="0.15">
      <c r="A6" s="1" t="s">
        <v>11</v>
      </c>
      <c r="B6" s="37">
        <v>43552592.359999999</v>
      </c>
      <c r="D6" s="1" t="s">
        <v>4</v>
      </c>
      <c r="E6" s="2">
        <v>11000000</v>
      </c>
      <c r="H6" s="1" t="s">
        <v>238</v>
      </c>
      <c r="I6" s="13">
        <v>80</v>
      </c>
      <c r="J6" s="13"/>
    </row>
    <row r="7" spans="1:10" x14ac:dyDescent="0.1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-10</v>
      </c>
    </row>
    <row r="8" spans="1:10" x14ac:dyDescent="0.15">
      <c r="A8" s="1" t="s">
        <v>5</v>
      </c>
      <c r="B8" s="2">
        <v>153000000</v>
      </c>
      <c r="D8" s="1" t="s">
        <v>86</v>
      </c>
      <c r="E8" s="2">
        <v>163.19999999999999</v>
      </c>
      <c r="G8" s="1"/>
    </row>
    <row r="9" spans="1:10" x14ac:dyDescent="0.15">
      <c r="A9" s="1" t="s">
        <v>82</v>
      </c>
      <c r="B9" s="2">
        <v>14233.85</v>
      </c>
      <c r="D9" s="1" t="s">
        <v>88</v>
      </c>
      <c r="E9" s="3">
        <v>175</v>
      </c>
      <c r="H9" s="1"/>
    </row>
    <row r="10" spans="1:10" x14ac:dyDescent="0.15">
      <c r="A10" s="1" t="s">
        <v>83</v>
      </c>
      <c r="B10" s="2">
        <v>38000000</v>
      </c>
      <c r="D10" s="1" t="s">
        <v>85</v>
      </c>
      <c r="E10" s="2">
        <f>'20170929'!E10+'20171009'!E8</f>
        <v>705345.09999999974</v>
      </c>
      <c r="G10" s="1"/>
      <c r="H10" s="1" t="s">
        <v>42</v>
      </c>
      <c r="I10" s="3">
        <f>SUMIF(I4:I8,"&gt;=0")</f>
        <v>96</v>
      </c>
    </row>
    <row r="11" spans="1:10" x14ac:dyDescent="0.15">
      <c r="A11" s="1" t="s">
        <v>84</v>
      </c>
      <c r="B11" s="2">
        <f>'20170929'!B11+'20171009'!B9</f>
        <v>1354093.8500000003</v>
      </c>
      <c r="E11" s="2"/>
      <c r="G11" s="1"/>
      <c r="H11" s="1" t="s">
        <v>43</v>
      </c>
      <c r="I11" s="3">
        <f>SUM(J4:J7)</f>
        <v>-11</v>
      </c>
    </row>
    <row r="12" spans="1:10" x14ac:dyDescent="0.15">
      <c r="A12" s="1" t="s">
        <v>86</v>
      </c>
      <c r="B12" s="18">
        <v>969.03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'20170929'!B13+'20171009'!B12</f>
        <v>201248.34000000003</v>
      </c>
      <c r="E13" s="2"/>
      <c r="G13" s="1"/>
      <c r="H13" s="1" t="s">
        <v>30</v>
      </c>
      <c r="I13" s="15">
        <v>77677440</v>
      </c>
    </row>
    <row r="14" spans="1:10" x14ac:dyDescent="0.15">
      <c r="A14" s="1" t="s">
        <v>333</v>
      </c>
      <c r="B14" s="3">
        <v>52808389</v>
      </c>
      <c r="G14" s="1"/>
      <c r="H14" s="1" t="s">
        <v>31</v>
      </c>
      <c r="I14" s="15">
        <v>-8964240</v>
      </c>
    </row>
    <row r="15" spans="1:10" x14ac:dyDescent="0.15">
      <c r="A15" s="1"/>
      <c r="B15" s="2"/>
      <c r="G15" s="1"/>
      <c r="H15" s="1" t="s">
        <v>32</v>
      </c>
      <c r="I15" s="15">
        <f>I14+I13</f>
        <v>68713200</v>
      </c>
    </row>
    <row r="16" spans="1:10" x14ac:dyDescent="0.15">
      <c r="A16" s="1"/>
      <c r="B16" s="2"/>
      <c r="G16" s="1" t="s">
        <v>5</v>
      </c>
      <c r="H16" s="2"/>
      <c r="I16" s="15">
        <v>11000000</v>
      </c>
    </row>
    <row r="17" spans="1:22" x14ac:dyDescent="0.15">
      <c r="A17" s="6"/>
      <c r="B17" s="2"/>
      <c r="G17" s="1" t="s">
        <v>26</v>
      </c>
      <c r="H17" s="2"/>
      <c r="I17" s="15">
        <v>6171698.9699999997</v>
      </c>
    </row>
    <row r="18" spans="1:22" x14ac:dyDescent="0.15">
      <c r="G18" s="1" t="s">
        <v>12</v>
      </c>
      <c r="H18" s="2"/>
      <c r="I18" s="15">
        <v>11659968</v>
      </c>
    </row>
    <row r="19" spans="1:22" x14ac:dyDescent="0.15">
      <c r="A19" s="2"/>
      <c r="D19" s="2"/>
      <c r="G19" s="1" t="s">
        <v>24</v>
      </c>
      <c r="H19" s="2"/>
      <c r="I19" s="15">
        <f>I18+I17-I16</f>
        <v>6831666.9699999988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338440.43</v>
      </c>
      <c r="N21" s="2"/>
    </row>
    <row r="22" spans="1:22" x14ac:dyDescent="0.15">
      <c r="G22" s="1"/>
      <c r="H22" s="1" t="s">
        <v>39</v>
      </c>
      <c r="I22" s="15">
        <v>79876.67</v>
      </c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230000000</v>
      </c>
      <c r="H25" s="1" t="s">
        <v>19</v>
      </c>
      <c r="I25" s="15">
        <f>SUM(I21:I24)</f>
        <v>445758.81999999995</v>
      </c>
    </row>
    <row r="26" spans="1:22" x14ac:dyDescent="0.15">
      <c r="A26" s="1" t="s">
        <v>71</v>
      </c>
      <c r="B26" s="2">
        <f>B4+E5+I18</f>
        <v>196416592.00999999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1352352.2599999998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100</v>
      </c>
      <c r="B33" s="36">
        <v>1653</v>
      </c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108</v>
      </c>
      <c r="B34" s="36">
        <v>231</v>
      </c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6">
        <v>7846</v>
      </c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6">
        <v>2642</v>
      </c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12372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777748</v>
      </c>
    </row>
    <row r="39" spans="1:23" x14ac:dyDescent="0.1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1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1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C27" sqref="C27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1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1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1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1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15">
      <c r="A9" s="1" t="s">
        <v>82</v>
      </c>
      <c r="B9" s="2"/>
      <c r="D9" s="1" t="s">
        <v>88</v>
      </c>
      <c r="E9" s="3"/>
      <c r="H9" s="1"/>
    </row>
    <row r="10" spans="1:10" x14ac:dyDescent="0.15">
      <c r="A10" s="1" t="s">
        <v>83</v>
      </c>
      <c r="B10" s="2"/>
      <c r="D10" s="1" t="s">
        <v>85</v>
      </c>
      <c r="E10" s="2">
        <f>'20170929'!E10+'20171006'!E8</f>
        <v>705181.89999999979</v>
      </c>
      <c r="G10" s="1"/>
      <c r="H10" s="1" t="s">
        <v>42</v>
      </c>
      <c r="I10" s="3">
        <f>SUMIF(I4:I8,"&gt;=0")</f>
        <v>0</v>
      </c>
    </row>
    <row r="11" spans="1:10" x14ac:dyDescent="0.15">
      <c r="A11" s="1" t="s">
        <v>84</v>
      </c>
      <c r="B11" s="2">
        <f>'20170929'!B11+'20171006'!B9</f>
        <v>1339860.0000000002</v>
      </c>
      <c r="E11" s="2"/>
      <c r="G11" s="1"/>
      <c r="H11" s="1" t="s">
        <v>43</v>
      </c>
      <c r="I11" s="3">
        <f>SUM(J4:J7)</f>
        <v>0</v>
      </c>
    </row>
    <row r="12" spans="1:10" x14ac:dyDescent="0.15">
      <c r="A12" s="1" t="s">
        <v>86</v>
      </c>
      <c r="B12" s="18"/>
      <c r="E12" s="2"/>
      <c r="G12" s="1" t="s">
        <v>36</v>
      </c>
      <c r="I12" s="2"/>
    </row>
    <row r="13" spans="1:10" x14ac:dyDescent="0.15">
      <c r="A13" s="1" t="s">
        <v>85</v>
      </c>
      <c r="B13" s="2">
        <f>'20170929'!B13+'20171006'!B12</f>
        <v>200279.31000000003</v>
      </c>
      <c r="E13" s="2"/>
      <c r="G13" s="1"/>
      <c r="H13" s="1" t="s">
        <v>30</v>
      </c>
      <c r="I13" s="15"/>
    </row>
    <row r="14" spans="1:10" x14ac:dyDescent="0.15">
      <c r="A14" s="1" t="s">
        <v>333</v>
      </c>
      <c r="B14" s="3">
        <v>52808389</v>
      </c>
      <c r="G14" s="1"/>
      <c r="H14" s="1" t="s">
        <v>31</v>
      </c>
      <c r="I14" s="15"/>
    </row>
    <row r="15" spans="1:10" x14ac:dyDescent="0.15">
      <c r="A15" s="1"/>
      <c r="B15" s="2"/>
      <c r="G15" s="1"/>
      <c r="H15" s="1" t="s">
        <v>32</v>
      </c>
      <c r="I15" s="15">
        <f>I14+I13</f>
        <v>0</v>
      </c>
    </row>
    <row r="16" spans="1:10" x14ac:dyDescent="0.15">
      <c r="A16" s="1"/>
      <c r="B16" s="2"/>
      <c r="G16" s="1" t="s">
        <v>5</v>
      </c>
      <c r="H16" s="2"/>
      <c r="I16" s="15">
        <v>11000000</v>
      </c>
    </row>
    <row r="17" spans="1:22" x14ac:dyDescent="0.15">
      <c r="A17" s="6"/>
      <c r="B17" s="2"/>
      <c r="G17" s="1" t="s">
        <v>26</v>
      </c>
      <c r="H17" s="2"/>
      <c r="I17" s="15"/>
    </row>
    <row r="18" spans="1:22" x14ac:dyDescent="0.15">
      <c r="G18" s="1" t="s">
        <v>12</v>
      </c>
      <c r="H18" s="2"/>
      <c r="I18" s="15"/>
    </row>
    <row r="19" spans="1:22" x14ac:dyDescent="0.15">
      <c r="A19" s="2"/>
      <c r="G19" s="1" t="s">
        <v>24</v>
      </c>
      <c r="H19" s="2"/>
      <c r="I19" s="15">
        <f>I18+I17-I16</f>
        <v>-11000000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/>
      <c r="N21" s="2"/>
    </row>
    <row r="22" spans="1:22" x14ac:dyDescent="0.15">
      <c r="G22" s="1"/>
      <c r="H22" s="1" t="s">
        <v>39</v>
      </c>
      <c r="I22" s="15"/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15">
      <c r="A26" s="1" t="s">
        <v>71</v>
      </c>
      <c r="B26" s="2">
        <f>B4+E5+I18</f>
        <v>0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932902.92999999982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100</v>
      </c>
      <c r="B33" s="36"/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108</v>
      </c>
      <c r="B34" s="36"/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6"/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6"/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0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777748</v>
      </c>
    </row>
    <row r="39" spans="1:23" x14ac:dyDescent="0.1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1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1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1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1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1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1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15">
      <c r="A9" s="1" t="s">
        <v>82</v>
      </c>
      <c r="B9" s="2"/>
      <c r="D9" s="1" t="s">
        <v>88</v>
      </c>
      <c r="E9" s="3"/>
      <c r="H9" s="1"/>
    </row>
    <row r="10" spans="1:10" x14ac:dyDescent="0.15">
      <c r="A10" s="1" t="s">
        <v>83</v>
      </c>
      <c r="B10" s="2"/>
      <c r="D10" s="1" t="s">
        <v>85</v>
      </c>
      <c r="E10" s="2">
        <f>'20170929'!E10+'20171005'!E8</f>
        <v>705181.89999999979</v>
      </c>
      <c r="G10" s="1"/>
      <c r="H10" s="1" t="s">
        <v>42</v>
      </c>
      <c r="I10" s="3">
        <f>SUMIF(I4:I8,"&gt;=0")</f>
        <v>0</v>
      </c>
    </row>
    <row r="11" spans="1:10" x14ac:dyDescent="0.15">
      <c r="A11" s="1" t="s">
        <v>84</v>
      </c>
      <c r="B11" s="2">
        <f>'20170929'!B11+'20171005'!B9</f>
        <v>1339860.0000000002</v>
      </c>
      <c r="E11" s="2"/>
      <c r="G11" s="1"/>
      <c r="H11" s="1" t="s">
        <v>43</v>
      </c>
      <c r="I11" s="3">
        <f>SUM(J4:J7)</f>
        <v>0</v>
      </c>
    </row>
    <row r="12" spans="1:10" x14ac:dyDescent="0.15">
      <c r="A12" s="1" t="s">
        <v>86</v>
      </c>
      <c r="B12" s="18"/>
      <c r="E12" s="2"/>
      <c r="G12" s="1" t="s">
        <v>36</v>
      </c>
      <c r="I12" s="2"/>
    </row>
    <row r="13" spans="1:10" x14ac:dyDescent="0.15">
      <c r="A13" s="1" t="s">
        <v>85</v>
      </c>
      <c r="B13" s="2">
        <f>'20170929'!B13+'20171005'!B12</f>
        <v>200279.31000000003</v>
      </c>
      <c r="E13" s="2"/>
      <c r="G13" s="1"/>
      <c r="H13" s="1" t="s">
        <v>30</v>
      </c>
      <c r="I13" s="15"/>
    </row>
    <row r="14" spans="1:10" x14ac:dyDescent="0.15">
      <c r="A14" s="1" t="s">
        <v>333</v>
      </c>
      <c r="B14" s="3">
        <v>52808389</v>
      </c>
      <c r="G14" s="1"/>
      <c r="H14" s="1" t="s">
        <v>31</v>
      </c>
      <c r="I14" s="15"/>
    </row>
    <row r="15" spans="1:10" x14ac:dyDescent="0.15">
      <c r="A15" s="1"/>
      <c r="B15" s="2"/>
      <c r="G15" s="1"/>
      <c r="H15" s="1" t="s">
        <v>32</v>
      </c>
      <c r="I15" s="15">
        <f>I14+I13</f>
        <v>0</v>
      </c>
    </row>
    <row r="16" spans="1:10" x14ac:dyDescent="0.15">
      <c r="A16" s="1"/>
      <c r="B16" s="2"/>
      <c r="G16" s="1" t="s">
        <v>5</v>
      </c>
      <c r="H16" s="2"/>
      <c r="I16" s="15">
        <v>11000000</v>
      </c>
    </row>
    <row r="17" spans="1:22" x14ac:dyDescent="0.15">
      <c r="A17" s="6"/>
      <c r="B17" s="2"/>
      <c r="G17" s="1" t="s">
        <v>26</v>
      </c>
      <c r="H17" s="2"/>
      <c r="I17" s="15"/>
    </row>
    <row r="18" spans="1:22" x14ac:dyDescent="0.15">
      <c r="G18" s="1" t="s">
        <v>12</v>
      </c>
      <c r="H18" s="2"/>
      <c r="I18" s="15"/>
    </row>
    <row r="19" spans="1:22" x14ac:dyDescent="0.15">
      <c r="A19" s="2"/>
      <c r="G19" s="1" t="s">
        <v>24</v>
      </c>
      <c r="H19" s="2"/>
      <c r="I19" s="15">
        <f>I18+I17-I16</f>
        <v>-11000000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/>
      <c r="N21" s="2"/>
    </row>
    <row r="22" spans="1:22" x14ac:dyDescent="0.15">
      <c r="G22" s="1"/>
      <c r="H22" s="1" t="s">
        <v>39</v>
      </c>
      <c r="I22" s="15"/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15">
      <c r="A26" s="1" t="s">
        <v>71</v>
      </c>
      <c r="B26" s="2">
        <f>B4+E5+I18</f>
        <v>0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932902.92999999982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100</v>
      </c>
      <c r="B33" s="36"/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108</v>
      </c>
      <c r="B34" s="36"/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6"/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6"/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0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777748</v>
      </c>
    </row>
    <row r="39" spans="1:23" x14ac:dyDescent="0.1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1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1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4" zoomScale="80" zoomScaleNormal="80" workbookViewId="0">
      <selection activeCell="C27" sqref="C27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1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1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1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1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15">
      <c r="A9" s="1" t="s">
        <v>82</v>
      </c>
      <c r="B9" s="2"/>
      <c r="D9" s="1" t="s">
        <v>88</v>
      </c>
      <c r="E9" s="3"/>
      <c r="H9" s="1"/>
    </row>
    <row r="10" spans="1:10" x14ac:dyDescent="0.15">
      <c r="A10" s="1" t="s">
        <v>83</v>
      </c>
      <c r="B10" s="2"/>
      <c r="D10" s="1" t="s">
        <v>85</v>
      </c>
      <c r="E10" s="2">
        <f>'20170929'!E10+'20171004'!E8</f>
        <v>705181.89999999979</v>
      </c>
      <c r="G10" s="1"/>
      <c r="H10" s="1" t="s">
        <v>42</v>
      </c>
      <c r="I10" s="3">
        <f>SUMIF(I4:I8,"&gt;=0")</f>
        <v>0</v>
      </c>
    </row>
    <row r="11" spans="1:10" x14ac:dyDescent="0.15">
      <c r="A11" s="1" t="s">
        <v>84</v>
      </c>
      <c r="B11" s="2">
        <f>'20170929'!B11+'20171004'!B9</f>
        <v>1339860.0000000002</v>
      </c>
      <c r="E11" s="2"/>
      <c r="G11" s="1"/>
      <c r="H11" s="1" t="s">
        <v>43</v>
      </c>
      <c r="I11" s="3">
        <f>SUM(J4:J7)</f>
        <v>0</v>
      </c>
    </row>
    <row r="12" spans="1:10" x14ac:dyDescent="0.15">
      <c r="A12" s="1" t="s">
        <v>86</v>
      </c>
      <c r="B12" s="18"/>
      <c r="E12" s="2"/>
      <c r="G12" s="1" t="s">
        <v>36</v>
      </c>
      <c r="I12" s="2"/>
    </row>
    <row r="13" spans="1:10" x14ac:dyDescent="0.15">
      <c r="A13" s="1" t="s">
        <v>85</v>
      </c>
      <c r="B13" s="2">
        <f>'20170929'!B13+'20171004'!B12</f>
        <v>200279.31000000003</v>
      </c>
      <c r="E13" s="2"/>
      <c r="G13" s="1"/>
      <c r="H13" s="1" t="s">
        <v>30</v>
      </c>
      <c r="I13" s="15"/>
    </row>
    <row r="14" spans="1:10" x14ac:dyDescent="0.15">
      <c r="A14" s="1" t="s">
        <v>333</v>
      </c>
      <c r="B14" s="3">
        <v>52808389</v>
      </c>
      <c r="G14" s="1"/>
      <c r="H14" s="1" t="s">
        <v>31</v>
      </c>
      <c r="I14" s="15"/>
    </row>
    <row r="15" spans="1:10" x14ac:dyDescent="0.15">
      <c r="A15" s="1"/>
      <c r="B15" s="2"/>
      <c r="G15" s="1"/>
      <c r="H15" s="1" t="s">
        <v>32</v>
      </c>
      <c r="I15" s="15">
        <f>I14+I13</f>
        <v>0</v>
      </c>
    </row>
    <row r="16" spans="1:10" x14ac:dyDescent="0.15">
      <c r="A16" s="1"/>
      <c r="B16" s="2"/>
      <c r="G16" s="1" t="s">
        <v>5</v>
      </c>
      <c r="H16" s="2"/>
      <c r="I16" s="15">
        <v>11000000</v>
      </c>
    </row>
    <row r="17" spans="1:22" x14ac:dyDescent="0.15">
      <c r="A17" s="6"/>
      <c r="B17" s="2"/>
      <c r="G17" s="1" t="s">
        <v>26</v>
      </c>
      <c r="H17" s="2"/>
      <c r="I17" s="15"/>
    </row>
    <row r="18" spans="1:22" x14ac:dyDescent="0.15">
      <c r="G18" s="1" t="s">
        <v>12</v>
      </c>
      <c r="H18" s="2"/>
      <c r="I18" s="15"/>
    </row>
    <row r="19" spans="1:22" x14ac:dyDescent="0.15">
      <c r="A19" s="2"/>
      <c r="G19" s="1" t="s">
        <v>24</v>
      </c>
      <c r="H19" s="2"/>
      <c r="I19" s="15">
        <f>I18+I17-I16</f>
        <v>-11000000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/>
      <c r="N21" s="2"/>
    </row>
    <row r="22" spans="1:22" x14ac:dyDescent="0.15">
      <c r="G22" s="1"/>
      <c r="H22" s="1" t="s">
        <v>39</v>
      </c>
      <c r="I22" s="15"/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15">
      <c r="A26" s="1" t="s">
        <v>71</v>
      </c>
      <c r="B26" s="2">
        <f>B4+E5+I18</f>
        <v>0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932902.92999999982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100</v>
      </c>
      <c r="B33" s="36"/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108</v>
      </c>
      <c r="B34" s="36"/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6"/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6"/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0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777748</v>
      </c>
    </row>
    <row r="39" spans="1:23" x14ac:dyDescent="0.1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1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1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1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1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1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1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15">
      <c r="A9" s="1" t="s">
        <v>82</v>
      </c>
      <c r="B9" s="2"/>
      <c r="D9" s="1" t="s">
        <v>88</v>
      </c>
      <c r="E9" s="3"/>
      <c r="H9" s="1"/>
    </row>
    <row r="10" spans="1:10" x14ac:dyDescent="0.15">
      <c r="A10" s="1" t="s">
        <v>83</v>
      </c>
      <c r="B10" s="2"/>
      <c r="D10" s="1" t="s">
        <v>85</v>
      </c>
      <c r="E10" s="2">
        <f>'20170929'!E10+'20171003'!E8</f>
        <v>705181.89999999979</v>
      </c>
      <c r="G10" s="1"/>
      <c r="H10" s="1" t="s">
        <v>42</v>
      </c>
      <c r="I10" s="3">
        <f>SUMIF(I4:I8,"&gt;=0")</f>
        <v>0</v>
      </c>
    </row>
    <row r="11" spans="1:10" x14ac:dyDescent="0.15">
      <c r="A11" s="1" t="s">
        <v>84</v>
      </c>
      <c r="B11" s="2">
        <f>'20170929'!B11+'20171003'!B9</f>
        <v>1339860.0000000002</v>
      </c>
      <c r="E11" s="2"/>
      <c r="G11" s="1"/>
      <c r="H11" s="1" t="s">
        <v>43</v>
      </c>
      <c r="I11" s="3">
        <f>SUM(J4:J7)</f>
        <v>0</v>
      </c>
    </row>
    <row r="12" spans="1:10" x14ac:dyDescent="0.15">
      <c r="A12" s="1" t="s">
        <v>86</v>
      </c>
      <c r="B12" s="18"/>
      <c r="E12" s="2"/>
      <c r="G12" s="1" t="s">
        <v>36</v>
      </c>
      <c r="I12" s="2"/>
    </row>
    <row r="13" spans="1:10" x14ac:dyDescent="0.15">
      <c r="A13" s="1" t="s">
        <v>85</v>
      </c>
      <c r="B13" s="2">
        <f>'20170929'!B13+'20171003'!B12</f>
        <v>200279.31000000003</v>
      </c>
      <c r="E13" s="2"/>
      <c r="G13" s="1"/>
      <c r="H13" s="1" t="s">
        <v>30</v>
      </c>
      <c r="I13" s="15"/>
    </row>
    <row r="14" spans="1:10" x14ac:dyDescent="0.15">
      <c r="A14" s="1" t="s">
        <v>333</v>
      </c>
      <c r="B14" s="3">
        <v>52808389</v>
      </c>
      <c r="G14" s="1"/>
      <c r="H14" s="1" t="s">
        <v>31</v>
      </c>
      <c r="I14" s="15"/>
    </row>
    <row r="15" spans="1:10" x14ac:dyDescent="0.15">
      <c r="A15" s="1"/>
      <c r="B15" s="2"/>
      <c r="G15" s="1"/>
      <c r="H15" s="1" t="s">
        <v>32</v>
      </c>
      <c r="I15" s="15">
        <f>I14+I13</f>
        <v>0</v>
      </c>
    </row>
    <row r="16" spans="1:10" x14ac:dyDescent="0.15">
      <c r="A16" s="1"/>
      <c r="B16" s="2"/>
      <c r="G16" s="1" t="s">
        <v>5</v>
      </c>
      <c r="H16" s="2"/>
      <c r="I16" s="15">
        <v>11000000</v>
      </c>
    </row>
    <row r="17" spans="1:22" x14ac:dyDescent="0.15">
      <c r="A17" s="6"/>
      <c r="B17" s="2"/>
      <c r="G17" s="1" t="s">
        <v>26</v>
      </c>
      <c r="H17" s="2"/>
      <c r="I17" s="15"/>
    </row>
    <row r="18" spans="1:22" x14ac:dyDescent="0.15">
      <c r="G18" s="1" t="s">
        <v>12</v>
      </c>
      <c r="H18" s="2"/>
      <c r="I18" s="15"/>
    </row>
    <row r="19" spans="1:22" x14ac:dyDescent="0.15">
      <c r="A19" s="2"/>
      <c r="G19" s="1" t="s">
        <v>24</v>
      </c>
      <c r="H19" s="2"/>
      <c r="I19" s="15">
        <f>I18+I17-I16</f>
        <v>-11000000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/>
      <c r="N21" s="2"/>
    </row>
    <row r="22" spans="1:22" x14ac:dyDescent="0.15">
      <c r="G22" s="1"/>
      <c r="H22" s="1" t="s">
        <v>39</v>
      </c>
      <c r="I22" s="15"/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15">
      <c r="A26" s="1" t="s">
        <v>71</v>
      </c>
      <c r="B26" s="2">
        <f>B4+E5+I18</f>
        <v>0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932902.92999999982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100</v>
      </c>
      <c r="B33" s="36"/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108</v>
      </c>
      <c r="B34" s="36"/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6"/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6"/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0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777748</v>
      </c>
    </row>
    <row r="39" spans="1:23" x14ac:dyDescent="0.1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1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1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7" zoomScale="80" zoomScaleNormal="80" workbookViewId="0">
      <selection activeCell="B8" sqref="B8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1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1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1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1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15">
      <c r="A9" s="1" t="s">
        <v>82</v>
      </c>
      <c r="B9" s="2"/>
      <c r="D9" s="1" t="s">
        <v>88</v>
      </c>
      <c r="E9" s="3"/>
      <c r="H9" s="1"/>
    </row>
    <row r="10" spans="1:10" x14ac:dyDescent="0.15">
      <c r="A10" s="1" t="s">
        <v>83</v>
      </c>
      <c r="B10" s="2"/>
      <c r="D10" s="1" t="s">
        <v>85</v>
      </c>
      <c r="E10" s="2">
        <f>'20170929'!E10+'20171002'!E8</f>
        <v>705181.89999999979</v>
      </c>
      <c r="G10" s="1"/>
      <c r="H10" s="1" t="s">
        <v>42</v>
      </c>
      <c r="I10" s="3">
        <f>SUMIF(I4:I8,"&gt;=0")</f>
        <v>0</v>
      </c>
    </row>
    <row r="11" spans="1:10" x14ac:dyDescent="0.15">
      <c r="A11" s="1" t="s">
        <v>84</v>
      </c>
      <c r="B11" s="2">
        <f>'20170929'!B11+'20171002'!B9</f>
        <v>1339860.0000000002</v>
      </c>
      <c r="E11" s="2"/>
      <c r="G11" s="1"/>
      <c r="H11" s="1" t="s">
        <v>43</v>
      </c>
      <c r="I11" s="3">
        <f>SUM(J4:J7)</f>
        <v>0</v>
      </c>
    </row>
    <row r="12" spans="1:10" x14ac:dyDescent="0.15">
      <c r="A12" s="1" t="s">
        <v>86</v>
      </c>
      <c r="B12" s="18"/>
      <c r="E12" s="2"/>
      <c r="G12" s="1" t="s">
        <v>36</v>
      </c>
      <c r="I12" s="2"/>
    </row>
    <row r="13" spans="1:10" x14ac:dyDescent="0.15">
      <c r="A13" s="1" t="s">
        <v>85</v>
      </c>
      <c r="B13" s="2">
        <f>'20170929'!B13+'20171002'!B12</f>
        <v>200279.31000000003</v>
      </c>
      <c r="E13" s="2"/>
      <c r="G13" s="1"/>
      <c r="H13" s="1" t="s">
        <v>30</v>
      </c>
      <c r="I13" s="15"/>
    </row>
    <row r="14" spans="1:10" x14ac:dyDescent="0.15">
      <c r="A14" s="1" t="s">
        <v>333</v>
      </c>
      <c r="B14" s="3">
        <v>52808389</v>
      </c>
      <c r="G14" s="1"/>
      <c r="H14" s="1" t="s">
        <v>31</v>
      </c>
      <c r="I14" s="15"/>
    </row>
    <row r="15" spans="1:10" x14ac:dyDescent="0.15">
      <c r="A15" s="1"/>
      <c r="B15" s="2"/>
      <c r="G15" s="1"/>
      <c r="H15" s="1" t="s">
        <v>32</v>
      </c>
      <c r="I15" s="15">
        <f>I14+I13</f>
        <v>0</v>
      </c>
    </row>
    <row r="16" spans="1:10" x14ac:dyDescent="0.15">
      <c r="A16" s="1"/>
      <c r="B16" s="2"/>
      <c r="G16" s="1" t="s">
        <v>5</v>
      </c>
      <c r="H16" s="2"/>
      <c r="I16" s="15">
        <v>11000000</v>
      </c>
    </row>
    <row r="17" spans="1:22" x14ac:dyDescent="0.15">
      <c r="A17" s="6"/>
      <c r="B17" s="2"/>
      <c r="G17" s="1" t="s">
        <v>26</v>
      </c>
      <c r="H17" s="2"/>
      <c r="I17" s="15"/>
    </row>
    <row r="18" spans="1:22" x14ac:dyDescent="0.15">
      <c r="G18" s="1" t="s">
        <v>12</v>
      </c>
      <c r="H18" s="2"/>
      <c r="I18" s="15"/>
    </row>
    <row r="19" spans="1:22" x14ac:dyDescent="0.15">
      <c r="A19" s="2"/>
      <c r="G19" s="1" t="s">
        <v>24</v>
      </c>
      <c r="H19" s="2"/>
      <c r="I19" s="15">
        <f>I18+I17-I16</f>
        <v>-11000000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/>
      <c r="N21" s="2"/>
    </row>
    <row r="22" spans="1:22" x14ac:dyDescent="0.15">
      <c r="G22" s="1"/>
      <c r="H22" s="1" t="s">
        <v>39</v>
      </c>
      <c r="I22" s="15"/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15">
      <c r="A26" s="1" t="s">
        <v>71</v>
      </c>
      <c r="B26" s="2">
        <f>B4+E5+I18</f>
        <v>0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932902.92999999982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100</v>
      </c>
      <c r="B33" s="36"/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108</v>
      </c>
      <c r="B34" s="36"/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6"/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6"/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0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777748</v>
      </c>
    </row>
    <row r="39" spans="1:23" x14ac:dyDescent="0.1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1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1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4143532.24</v>
      </c>
      <c r="D3" s="1" t="s">
        <v>1</v>
      </c>
      <c r="E3" s="18">
        <v>49540470.780000001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134703877.91999999</v>
      </c>
      <c r="D4" s="1" t="s">
        <v>11</v>
      </c>
      <c r="E4" s="38">
        <v>10081349.279999999</v>
      </c>
      <c r="H4" s="1" t="s">
        <v>332</v>
      </c>
      <c r="I4" s="13">
        <v>27</v>
      </c>
      <c r="J4" s="13">
        <v>-4</v>
      </c>
    </row>
    <row r="5" spans="1:10" x14ac:dyDescent="0.15">
      <c r="A5" s="1" t="s">
        <v>3</v>
      </c>
      <c r="B5" s="2">
        <v>186956722.49000001</v>
      </c>
      <c r="D5" s="1" t="s">
        <v>12</v>
      </c>
      <c r="E5" s="2">
        <v>39459121.5</v>
      </c>
      <c r="H5" s="1" t="s">
        <v>341</v>
      </c>
      <c r="I5" s="13"/>
      <c r="J5" s="13">
        <v>-1</v>
      </c>
    </row>
    <row r="6" spans="1:10" x14ac:dyDescent="0.15">
      <c r="A6" s="1" t="s">
        <v>11</v>
      </c>
      <c r="B6" s="37">
        <v>52252844.57</v>
      </c>
      <c r="D6" s="1" t="s">
        <v>4</v>
      </c>
      <c r="E6" s="2">
        <v>11000000</v>
      </c>
      <c r="H6" s="1" t="s">
        <v>238</v>
      </c>
      <c r="I6" s="13">
        <v>77</v>
      </c>
      <c r="J6" s="13">
        <v>-4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-4</v>
      </c>
    </row>
    <row r="8" spans="1:10" x14ac:dyDescent="0.15">
      <c r="A8" s="1" t="s">
        <v>5</v>
      </c>
      <c r="B8" s="2">
        <v>153000000</v>
      </c>
      <c r="D8" s="1" t="s">
        <v>86</v>
      </c>
      <c r="E8" s="2">
        <v>276.8</v>
      </c>
      <c r="G8" s="1"/>
    </row>
    <row r="9" spans="1:10" x14ac:dyDescent="0.15">
      <c r="A9" s="1" t="s">
        <v>82</v>
      </c>
      <c r="B9" s="2">
        <v>109312.33</v>
      </c>
      <c r="D9" s="1" t="s">
        <v>88</v>
      </c>
      <c r="E9" s="3">
        <v>287</v>
      </c>
      <c r="H9" s="1"/>
    </row>
    <row r="10" spans="1:10" x14ac:dyDescent="0.15">
      <c r="A10" s="1" t="s">
        <v>83</v>
      </c>
      <c r="B10" s="2">
        <v>48000000</v>
      </c>
      <c r="D10" s="1" t="s">
        <v>85</v>
      </c>
      <c r="E10" s="2">
        <f>'20170928'!E10+'20170929'!E8</f>
        <v>705181.89999999979</v>
      </c>
      <c r="G10" s="1"/>
      <c r="H10" s="1" t="s">
        <v>42</v>
      </c>
      <c r="I10" s="3">
        <f>SUMIF(I4:I8,"&gt;=0")</f>
        <v>104</v>
      </c>
    </row>
    <row r="11" spans="1:10" x14ac:dyDescent="0.15">
      <c r="A11" s="1" t="s">
        <v>84</v>
      </c>
      <c r="B11" s="2">
        <f>'20170928'!B11+'20170929'!B9</f>
        <v>1339860.0000000002</v>
      </c>
      <c r="E11" s="2"/>
      <c r="G11" s="1"/>
      <c r="H11" s="1" t="s">
        <v>43</v>
      </c>
      <c r="I11" s="3">
        <f>SUM(J4:J7)</f>
        <v>-13</v>
      </c>
    </row>
    <row r="12" spans="1:10" x14ac:dyDescent="0.15">
      <c r="A12" s="1" t="s">
        <v>86</v>
      </c>
      <c r="B12" s="18">
        <v>877.34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'20170928'!B13+'20170929'!B12</f>
        <v>200279.31000000003</v>
      </c>
      <c r="E13" s="2"/>
      <c r="G13" s="1"/>
      <c r="H13" s="1" t="s">
        <v>30</v>
      </c>
      <c r="I13" s="15">
        <v>83642880</v>
      </c>
    </row>
    <row r="14" spans="1:10" x14ac:dyDescent="0.15">
      <c r="A14" s="1" t="s">
        <v>333</v>
      </c>
      <c r="B14" s="3">
        <v>49614688</v>
      </c>
      <c r="G14" s="1"/>
      <c r="H14" s="1" t="s">
        <v>31</v>
      </c>
      <c r="I14" s="15">
        <v>-10465980</v>
      </c>
    </row>
    <row r="15" spans="1:10" x14ac:dyDescent="0.15">
      <c r="A15" s="1"/>
      <c r="B15" s="2"/>
      <c r="G15" s="1"/>
      <c r="H15" s="1" t="s">
        <v>32</v>
      </c>
      <c r="I15" s="15">
        <f>I14+I13</f>
        <v>73176900</v>
      </c>
    </row>
    <row r="16" spans="1:10" x14ac:dyDescent="0.15">
      <c r="A16" s="1"/>
      <c r="B16" s="2"/>
      <c r="G16" s="1" t="s">
        <v>5</v>
      </c>
      <c r="H16" s="2"/>
      <c r="I16" s="15">
        <v>11000000</v>
      </c>
    </row>
    <row r="17" spans="1:22" x14ac:dyDescent="0.15">
      <c r="A17" s="6"/>
      <c r="B17" s="2"/>
      <c r="G17" s="1" t="s">
        <v>26</v>
      </c>
      <c r="H17" s="2"/>
      <c r="I17" s="15">
        <v>4836123.43</v>
      </c>
    </row>
    <row r="18" spans="1:22" x14ac:dyDescent="0.15">
      <c r="G18" s="1" t="s">
        <v>12</v>
      </c>
      <c r="H18" s="2"/>
      <c r="I18" s="15">
        <v>12546432</v>
      </c>
    </row>
    <row r="19" spans="1:22" x14ac:dyDescent="0.15">
      <c r="A19" s="2"/>
      <c r="G19" s="1" t="s">
        <v>24</v>
      </c>
      <c r="H19" s="2"/>
      <c r="I19" s="15">
        <f>I18+I17-I16</f>
        <v>6382555.4299999997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336175.69</v>
      </c>
      <c r="N21" s="2"/>
    </row>
    <row r="22" spans="1:22" x14ac:dyDescent="0.15">
      <c r="G22" s="1"/>
      <c r="H22" s="1" t="s">
        <v>39</v>
      </c>
      <c r="I22" s="15">
        <v>79354.210000000006</v>
      </c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230000000</v>
      </c>
      <c r="H25" s="1" t="s">
        <v>19</v>
      </c>
      <c r="I25" s="15">
        <f>SUM(I21:I24)</f>
        <v>442971.62</v>
      </c>
    </row>
    <row r="26" spans="1:22" x14ac:dyDescent="0.15">
      <c r="A26" s="1" t="s">
        <v>71</v>
      </c>
      <c r="B26" s="2">
        <f>B4+E5+I18</f>
        <v>186709431.41999999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1348432.8299999998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100</v>
      </c>
      <c r="B33" s="36">
        <v>1638</v>
      </c>
      <c r="D33" s="1" t="s">
        <v>74</v>
      </c>
      <c r="E33" s="2">
        <v>12910697</v>
      </c>
      <c r="G33" s="16" t="s">
        <v>296</v>
      </c>
      <c r="H33" s="2">
        <f>E33</f>
        <v>12910697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108</v>
      </c>
      <c r="B34" s="36">
        <v>130</v>
      </c>
      <c r="D34" s="1" t="s">
        <v>75</v>
      </c>
      <c r="E34" s="2">
        <v>12718991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6">
        <v>7841</v>
      </c>
      <c r="D35" s="1" t="s">
        <v>76</v>
      </c>
      <c r="E35" s="2">
        <v>117725</v>
      </c>
      <c r="G35" s="40" t="s">
        <v>298</v>
      </c>
      <c r="H35" s="41">
        <f>H33+H34</f>
        <v>12915854.605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6">
        <v>2646</v>
      </c>
      <c r="D36" s="1" t="s">
        <v>77</v>
      </c>
      <c r="E36" s="2">
        <v>465738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12255</v>
      </c>
      <c r="D37" s="1" t="s">
        <v>78</v>
      </c>
      <c r="E37" s="2">
        <v>-2253796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958763</v>
      </c>
    </row>
    <row r="39" spans="1:23" x14ac:dyDescent="0.15">
      <c r="A39" s="1" t="s">
        <v>103</v>
      </c>
      <c r="B39" s="3"/>
      <c r="D39" s="1" t="s">
        <v>80</v>
      </c>
      <c r="E39" s="10">
        <v>-22588</v>
      </c>
    </row>
    <row r="40" spans="1:23" s="9" customFormat="1" x14ac:dyDescent="0.15">
      <c r="A40"/>
      <c r="B40"/>
      <c r="D40" s="1" t="s">
        <v>81</v>
      </c>
      <c r="E40" s="2">
        <v>-334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1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1"/>
  <sheetViews>
    <sheetView topLeftCell="A40" zoomScale="80" zoomScaleNormal="80" workbookViewId="0">
      <selection activeCell="A53" sqref="A53:I61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9451182.9600000009</v>
      </c>
      <c r="D3" s="1" t="s">
        <v>1</v>
      </c>
      <c r="E3" s="18">
        <v>55393303.380000003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132181278.87</v>
      </c>
      <c r="D4" s="1" t="s">
        <v>11</v>
      </c>
      <c r="E4" s="38">
        <v>15734767.880000001</v>
      </c>
      <c r="H4" s="1" t="s">
        <v>332</v>
      </c>
      <c r="I4" s="13">
        <v>25</v>
      </c>
      <c r="J4" s="13"/>
    </row>
    <row r="5" spans="1:10" x14ac:dyDescent="0.15">
      <c r="A5" s="1" t="s">
        <v>3</v>
      </c>
      <c r="B5" s="2">
        <v>186641970.19999999</v>
      </c>
      <c r="D5" s="1" t="s">
        <v>12</v>
      </c>
      <c r="E5" s="2">
        <v>39384666.700000003</v>
      </c>
      <c r="H5" s="1" t="s">
        <v>341</v>
      </c>
      <c r="I5" s="13">
        <v>74</v>
      </c>
      <c r="J5" s="13">
        <v>-1</v>
      </c>
    </row>
    <row r="6" spans="1:10" x14ac:dyDescent="0.15">
      <c r="A6" s="1" t="s">
        <v>11</v>
      </c>
      <c r="B6" s="37">
        <v>54460691.329999998</v>
      </c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1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-4</v>
      </c>
    </row>
    <row r="8" spans="1:10" x14ac:dyDescent="0.15">
      <c r="A8" s="1" t="s">
        <v>5</v>
      </c>
      <c r="B8" s="2">
        <v>153000000</v>
      </c>
      <c r="D8" s="1" t="s">
        <v>86</v>
      </c>
      <c r="E8" s="2">
        <v>2523.1999999999998</v>
      </c>
      <c r="G8" s="1"/>
    </row>
    <row r="9" spans="1:10" x14ac:dyDescent="0.15">
      <c r="A9" s="1" t="s">
        <v>82</v>
      </c>
      <c r="B9" s="2">
        <v>9508.3700000000008</v>
      </c>
      <c r="D9" s="1" t="s">
        <v>88</v>
      </c>
      <c r="E9" s="3">
        <v>1900</v>
      </c>
      <c r="H9" s="1"/>
    </row>
    <row r="10" spans="1:10" x14ac:dyDescent="0.15">
      <c r="A10" s="1" t="s">
        <v>83</v>
      </c>
      <c r="B10" s="2">
        <v>45000000</v>
      </c>
      <c r="D10" s="1" t="s">
        <v>85</v>
      </c>
      <c r="E10" s="2">
        <f>'20170927'!E10+'20170928'!E8</f>
        <v>704905.09999999974</v>
      </c>
      <c r="G10" s="1"/>
      <c r="H10" s="1" t="s">
        <v>42</v>
      </c>
      <c r="I10" s="3">
        <f>SUMIF(I4:I8,"&gt;=0")</f>
        <v>99</v>
      </c>
    </row>
    <row r="11" spans="1:10" x14ac:dyDescent="0.15">
      <c r="A11" s="1" t="s">
        <v>84</v>
      </c>
      <c r="B11" s="2">
        <f>'20170927'!B11+'20170928'!B9</f>
        <v>1230547.6700000002</v>
      </c>
      <c r="E11" s="2"/>
      <c r="G11" s="1"/>
      <c r="H11" s="1" t="s">
        <v>43</v>
      </c>
      <c r="I11" s="3">
        <f>SUM(J4:J7)</f>
        <v>-5</v>
      </c>
    </row>
    <row r="12" spans="1:10" x14ac:dyDescent="0.15">
      <c r="A12" s="1" t="s">
        <v>86</v>
      </c>
      <c r="B12" s="18">
        <v>880.11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'20170927'!B13+'20170928'!B12</f>
        <v>199401.97000000003</v>
      </c>
      <c r="E13" s="2"/>
      <c r="G13" s="1"/>
      <c r="H13" s="1" t="s">
        <v>30</v>
      </c>
      <c r="I13" s="15">
        <v>79562220</v>
      </c>
    </row>
    <row r="14" spans="1:10" x14ac:dyDescent="0.15">
      <c r="A14" s="1" t="s">
        <v>333</v>
      </c>
      <c r="B14" s="3">
        <v>46607388</v>
      </c>
      <c r="G14" s="1"/>
      <c r="H14" s="1" t="s">
        <v>31</v>
      </c>
      <c r="I14" s="15">
        <v>-4041420</v>
      </c>
    </row>
    <row r="15" spans="1:10" x14ac:dyDescent="0.15">
      <c r="A15" s="1"/>
      <c r="B15" s="2"/>
      <c r="G15" s="1"/>
      <c r="H15" s="1" t="s">
        <v>32</v>
      </c>
      <c r="I15" s="15">
        <f>I14+I13</f>
        <v>75520800</v>
      </c>
    </row>
    <row r="16" spans="1:10" x14ac:dyDescent="0.15">
      <c r="A16" s="1"/>
      <c r="B16" s="2"/>
      <c r="G16" s="1" t="s">
        <v>5</v>
      </c>
      <c r="H16" s="2"/>
      <c r="I16" s="15">
        <v>11000000</v>
      </c>
    </row>
    <row r="17" spans="1:22" x14ac:dyDescent="0.15">
      <c r="A17" s="6"/>
      <c r="B17" s="2"/>
      <c r="G17" s="1" t="s">
        <v>26</v>
      </c>
      <c r="H17" s="2"/>
      <c r="I17" s="15">
        <v>5506377.96</v>
      </c>
    </row>
    <row r="18" spans="1:22" x14ac:dyDescent="0.15">
      <c r="G18" s="1" t="s">
        <v>12</v>
      </c>
      <c r="H18" s="2"/>
      <c r="I18" s="15">
        <v>11955258</v>
      </c>
    </row>
    <row r="19" spans="1:22" x14ac:dyDescent="0.15">
      <c r="A19" s="2"/>
      <c r="G19" s="1" t="s">
        <v>24</v>
      </c>
      <c r="H19" s="2"/>
      <c r="I19" s="15">
        <f>I18+I17-I16</f>
        <v>6461635.9600000009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334972.71999999997</v>
      </c>
      <c r="N21" s="2"/>
    </row>
    <row r="22" spans="1:22" x14ac:dyDescent="0.15">
      <c r="G22" s="1"/>
      <c r="H22" s="1" t="s">
        <v>39</v>
      </c>
      <c r="I22" s="15">
        <v>79076.679999999993</v>
      </c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230000000</v>
      </c>
      <c r="H25" s="1" t="s">
        <v>19</v>
      </c>
      <c r="I25" s="15">
        <f>SUM(I21:I24)</f>
        <v>441491.12</v>
      </c>
    </row>
    <row r="26" spans="1:22" x14ac:dyDescent="0.15">
      <c r="A26" s="1" t="s">
        <v>71</v>
      </c>
      <c r="B26" s="2">
        <f>B4+E5+I18</f>
        <v>183521203.56999999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1345798.19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342</v>
      </c>
      <c r="B33" s="36">
        <v>1638</v>
      </c>
      <c r="D33" s="1" t="s">
        <v>74</v>
      </c>
      <c r="E33" s="2">
        <v>12792973</v>
      </c>
      <c r="G33" s="16" t="s">
        <v>296</v>
      </c>
      <c r="H33" s="2">
        <f>E33</f>
        <v>12792973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108</v>
      </c>
      <c r="B34" s="36">
        <v>0</v>
      </c>
      <c r="D34" s="1" t="s">
        <v>75</v>
      </c>
      <c r="E34" s="2">
        <v>12253253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6">
        <v>7830</v>
      </c>
      <c r="D35" s="1" t="s">
        <v>76</v>
      </c>
      <c r="E35" s="2">
        <v>-66340</v>
      </c>
      <c r="G35" s="40" t="s">
        <v>298</v>
      </c>
      <c r="H35" s="41">
        <f>H33+H34</f>
        <v>12798130.605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6">
        <v>2584</v>
      </c>
      <c r="D36" s="1" t="s">
        <v>77</v>
      </c>
      <c r="E36" s="2">
        <v>-279653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12052</v>
      </c>
      <c r="D37" s="1" t="s">
        <v>78</v>
      </c>
      <c r="E37" s="2">
        <v>606846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508901</v>
      </c>
    </row>
    <row r="39" spans="1:23" x14ac:dyDescent="0.15">
      <c r="A39" s="1" t="s">
        <v>103</v>
      </c>
      <c r="B39" s="3"/>
      <c r="D39" s="1" t="s">
        <v>80</v>
      </c>
      <c r="E39" s="10">
        <v>-28034</v>
      </c>
    </row>
    <row r="40" spans="1:23" s="9" customFormat="1" x14ac:dyDescent="0.15">
      <c r="A40"/>
      <c r="B40"/>
      <c r="D40" s="1" t="s">
        <v>81</v>
      </c>
      <c r="E40" s="2">
        <v>631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3" spans="1:9" ht="14.25" x14ac:dyDescent="0.15">
      <c r="A53" s="7" t="s">
        <v>109</v>
      </c>
    </row>
    <row r="54" spans="1:9" x14ac:dyDescent="0.15">
      <c r="A54" s="16" t="s">
        <v>51</v>
      </c>
      <c r="B54" s="16" t="s">
        <v>52</v>
      </c>
      <c r="C54" s="26"/>
      <c r="D54" s="16" t="s">
        <v>157</v>
      </c>
      <c r="E54" s="28" t="s">
        <v>53</v>
      </c>
      <c r="F54" s="26"/>
      <c r="G54" s="29" t="s">
        <v>54</v>
      </c>
      <c r="H54" s="29" t="s">
        <v>55</v>
      </c>
      <c r="I54" s="29" t="s">
        <v>144</v>
      </c>
    </row>
    <row r="55" spans="1:9" x14ac:dyDescent="0.15">
      <c r="A55" s="22" t="s">
        <v>349</v>
      </c>
      <c r="B55" s="22" t="s">
        <v>343</v>
      </c>
      <c r="C55" s="15"/>
      <c r="D55" s="22" t="s">
        <v>197</v>
      </c>
      <c r="E55" s="36">
        <v>47</v>
      </c>
      <c r="F55" s="22"/>
      <c r="G55" s="22">
        <v>2.8</v>
      </c>
      <c r="H55" s="36">
        <v>470000</v>
      </c>
      <c r="I55" s="36">
        <v>-1316000</v>
      </c>
    </row>
    <row r="56" spans="1:9" x14ac:dyDescent="0.15">
      <c r="A56" s="22" t="s">
        <v>350</v>
      </c>
      <c r="B56" s="22" t="s">
        <v>344</v>
      </c>
      <c r="C56" s="15"/>
      <c r="D56" s="22" t="s">
        <v>197</v>
      </c>
      <c r="E56" s="36">
        <v>1</v>
      </c>
      <c r="F56" s="22"/>
      <c r="G56" s="22">
        <v>2.75</v>
      </c>
      <c r="H56" s="36">
        <v>10000</v>
      </c>
      <c r="I56" s="36">
        <v>-27500</v>
      </c>
    </row>
    <row r="57" spans="1:9" x14ac:dyDescent="0.15">
      <c r="A57" s="22" t="s">
        <v>351</v>
      </c>
      <c r="B57" s="22" t="s">
        <v>345</v>
      </c>
      <c r="C57" s="15"/>
      <c r="D57" s="22" t="s">
        <v>196</v>
      </c>
      <c r="E57" s="36">
        <v>170</v>
      </c>
      <c r="F57" s="22"/>
      <c r="G57" s="22">
        <v>2.7</v>
      </c>
      <c r="H57" s="36">
        <v>1700000</v>
      </c>
      <c r="I57" s="36">
        <v>-4590000</v>
      </c>
    </row>
    <row r="58" spans="1:9" x14ac:dyDescent="0.15">
      <c r="A58" s="22" t="s">
        <v>352</v>
      </c>
      <c r="B58" s="22" t="s">
        <v>346</v>
      </c>
      <c r="C58" s="15"/>
      <c r="D58" s="22" t="s">
        <v>196</v>
      </c>
      <c r="E58" s="36">
        <v>3</v>
      </c>
      <c r="F58" s="22"/>
      <c r="G58" s="22">
        <v>2.65</v>
      </c>
      <c r="H58" s="36">
        <v>30000</v>
      </c>
      <c r="I58" s="36">
        <v>-79500</v>
      </c>
    </row>
    <row r="59" spans="1:9" x14ac:dyDescent="0.15">
      <c r="A59" s="22" t="s">
        <v>353</v>
      </c>
      <c r="B59" s="22" t="s">
        <v>347</v>
      </c>
      <c r="C59" s="15"/>
      <c r="D59" s="22" t="s">
        <v>197</v>
      </c>
      <c r="E59" s="36">
        <v>11</v>
      </c>
      <c r="F59" s="22"/>
      <c r="G59" s="22">
        <v>2.35</v>
      </c>
      <c r="H59" s="36">
        <v>-110000</v>
      </c>
      <c r="I59" s="36">
        <v>258500</v>
      </c>
    </row>
    <row r="60" spans="1:9" x14ac:dyDescent="0.15">
      <c r="A60" s="22" t="s">
        <v>354</v>
      </c>
      <c r="B60" s="22" t="s">
        <v>348</v>
      </c>
      <c r="C60" s="15"/>
      <c r="D60" s="22" t="s">
        <v>196</v>
      </c>
      <c r="E60" s="36">
        <v>5</v>
      </c>
      <c r="F60" s="22"/>
      <c r="G60" s="22">
        <v>2.2999999999999998</v>
      </c>
      <c r="H60" s="36">
        <v>50000</v>
      </c>
      <c r="I60" s="36">
        <v>-115000</v>
      </c>
    </row>
    <row r="61" spans="1:9" x14ac:dyDescent="0.15">
      <c r="A61" s="39" t="s">
        <v>19</v>
      </c>
      <c r="B61" s="39"/>
      <c r="C61" s="2"/>
      <c r="D61" s="2"/>
      <c r="E61" s="2"/>
      <c r="F61" s="2"/>
      <c r="G61" s="2"/>
      <c r="H61" s="28">
        <f>SUM(H55:H60)</f>
        <v>2150000</v>
      </c>
      <c r="I61" s="28">
        <f>SUM(I55:I60)</f>
        <v>-5869500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8" sqref="B8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14797437.42</v>
      </c>
      <c r="D3" s="1" t="s">
        <v>1</v>
      </c>
      <c r="E3" s="18">
        <v>55555730.579999998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143991669.13</v>
      </c>
      <c r="D4" s="1" t="s">
        <v>11</v>
      </c>
      <c r="E4" s="38">
        <v>13312540.18</v>
      </c>
      <c r="H4" s="1" t="s">
        <v>332</v>
      </c>
      <c r="I4" s="13">
        <v>26</v>
      </c>
      <c r="J4" s="13"/>
    </row>
    <row r="5" spans="1:10" x14ac:dyDescent="0.15">
      <c r="A5" s="1" t="s">
        <v>3</v>
      </c>
      <c r="B5" s="2">
        <v>181793254.30000001</v>
      </c>
      <c r="D5" s="1" t="s">
        <v>12</v>
      </c>
      <c r="E5" s="2">
        <v>42243190.399999999</v>
      </c>
      <c r="H5" s="1" t="s">
        <v>341</v>
      </c>
      <c r="I5" s="13">
        <v>-1</v>
      </c>
      <c r="J5" s="13"/>
    </row>
    <row r="6" spans="1:10" x14ac:dyDescent="0.15">
      <c r="A6" s="1" t="s">
        <v>11</v>
      </c>
      <c r="B6" s="37">
        <v>37801585.170000002</v>
      </c>
      <c r="D6" s="1" t="s">
        <v>4</v>
      </c>
      <c r="E6" s="2">
        <v>11000000</v>
      </c>
      <c r="H6" s="1" t="s">
        <v>238</v>
      </c>
      <c r="I6" s="13">
        <v>74</v>
      </c>
      <c r="J6" s="13">
        <v>-2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-1</v>
      </c>
    </row>
    <row r="8" spans="1:10" x14ac:dyDescent="0.15">
      <c r="A8" s="1" t="s">
        <v>5</v>
      </c>
      <c r="B8" s="2">
        <v>153000000</v>
      </c>
      <c r="D8" s="1" t="s">
        <v>86</v>
      </c>
      <c r="E8" s="2">
        <v>1419.2</v>
      </c>
      <c r="G8" s="1"/>
    </row>
    <row r="9" spans="1:10" x14ac:dyDescent="0.15">
      <c r="A9" s="1" t="s">
        <v>82</v>
      </c>
      <c r="B9" s="2">
        <v>4147.75</v>
      </c>
      <c r="D9" s="1" t="s">
        <v>88</v>
      </c>
      <c r="E9" s="3">
        <v>964</v>
      </c>
      <c r="H9" s="1"/>
    </row>
    <row r="10" spans="1:10" x14ac:dyDescent="0.15">
      <c r="A10" s="1" t="s">
        <v>83</v>
      </c>
      <c r="B10" s="2">
        <v>23000000</v>
      </c>
      <c r="D10" s="1" t="s">
        <v>85</v>
      </c>
      <c r="E10" s="2">
        <f>'20170926'!E10+'20170927'!E8</f>
        <v>702381.89999999979</v>
      </c>
      <c r="G10" s="1"/>
      <c r="H10" s="1" t="s">
        <v>42</v>
      </c>
      <c r="I10" s="3">
        <f>SUMIF(I4:I8,"&gt;=0")</f>
        <v>100</v>
      </c>
    </row>
    <row r="11" spans="1:10" x14ac:dyDescent="0.15">
      <c r="A11" s="1" t="s">
        <v>84</v>
      </c>
      <c r="B11" s="2">
        <f>'20170926'!B11+'20170927'!B9</f>
        <v>1221039.3</v>
      </c>
      <c r="E11" s="2"/>
      <c r="G11" s="1"/>
      <c r="H11" s="1" t="s">
        <v>43</v>
      </c>
      <c r="I11" s="3">
        <f>SUM(J4:J7)</f>
        <v>-3</v>
      </c>
    </row>
    <row r="12" spans="1:10" x14ac:dyDescent="0.15">
      <c r="A12" s="1" t="s">
        <v>86</v>
      </c>
      <c r="B12" s="18">
        <v>675.93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'20170926'!B13+'20170927'!B12</f>
        <v>198521.86000000004</v>
      </c>
      <c r="E13" s="2"/>
      <c r="G13" s="1"/>
      <c r="H13" s="1" t="s">
        <v>30</v>
      </c>
      <c r="I13" s="15">
        <v>80917200</v>
      </c>
    </row>
    <row r="14" spans="1:10" x14ac:dyDescent="0.15">
      <c r="A14" s="1" t="s">
        <v>333</v>
      </c>
      <c r="B14" s="3">
        <v>52724888</v>
      </c>
      <c r="G14" s="1"/>
      <c r="H14" s="1" t="s">
        <v>31</v>
      </c>
      <c r="I14" s="15">
        <v>-3242640</v>
      </c>
    </row>
    <row r="15" spans="1:10" x14ac:dyDescent="0.15">
      <c r="A15" s="1"/>
      <c r="B15" s="2"/>
      <c r="G15" s="1"/>
      <c r="H15" s="1" t="s">
        <v>32</v>
      </c>
      <c r="I15" s="15">
        <f>I14+I13</f>
        <v>77674560</v>
      </c>
    </row>
    <row r="16" spans="1:10" x14ac:dyDescent="0.15">
      <c r="A16" s="1"/>
      <c r="B16" s="2"/>
      <c r="G16" s="1" t="s">
        <v>5</v>
      </c>
      <c r="H16" s="2"/>
      <c r="I16" s="15">
        <v>11000000</v>
      </c>
    </row>
    <row r="17" spans="1:22" x14ac:dyDescent="0.15">
      <c r="A17" s="6"/>
      <c r="B17" s="2"/>
      <c r="G17" s="1" t="s">
        <v>26</v>
      </c>
      <c r="H17" s="2"/>
      <c r="I17" s="15">
        <v>5721615.9299999997</v>
      </c>
    </row>
    <row r="18" spans="1:22" x14ac:dyDescent="0.15">
      <c r="G18" s="1" t="s">
        <v>12</v>
      </c>
      <c r="H18" s="2"/>
      <c r="I18" s="15">
        <v>12137580</v>
      </c>
    </row>
    <row r="19" spans="1:22" x14ac:dyDescent="0.15">
      <c r="A19" s="2"/>
      <c r="G19" s="1" t="s">
        <v>24</v>
      </c>
      <c r="H19" s="2"/>
      <c r="I19" s="15">
        <f>I18+I17-I16</f>
        <v>6859195.9299999997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334487.34999999998</v>
      </c>
      <c r="N21" s="2"/>
    </row>
    <row r="22" spans="1:22" x14ac:dyDescent="0.15">
      <c r="G22" s="1"/>
      <c r="H22" s="1" t="s">
        <v>39</v>
      </c>
      <c r="I22" s="15">
        <v>78964.710000000006</v>
      </c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230000000</v>
      </c>
      <c r="H25" s="1" t="s">
        <v>19</v>
      </c>
      <c r="I25" s="15">
        <f>SUM(I21:I24)</f>
        <v>440893.78</v>
      </c>
    </row>
    <row r="26" spans="1:22" x14ac:dyDescent="0.15">
      <c r="A26" s="1" t="s">
        <v>71</v>
      </c>
      <c r="B26" s="2">
        <f>B4+E5+I18</f>
        <v>198372439.53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1341797.5399999998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95</v>
      </c>
      <c r="B33" s="36">
        <v>1836</v>
      </c>
      <c r="D33" s="1" t="s">
        <v>74</v>
      </c>
      <c r="E33" s="2">
        <v>12859313</v>
      </c>
      <c r="G33" s="16" t="s">
        <v>296</v>
      </c>
      <c r="H33" s="2">
        <f>E33</f>
        <v>12859313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100</v>
      </c>
      <c r="B34" s="36">
        <v>1485</v>
      </c>
      <c r="D34" s="1" t="s">
        <v>75</v>
      </c>
      <c r="E34" s="2">
        <v>12532906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6">
        <v>7686</v>
      </c>
      <c r="D35" s="1" t="s">
        <v>76</v>
      </c>
      <c r="E35" s="2">
        <v>34941</v>
      </c>
      <c r="G35" s="40" t="s">
        <v>298</v>
      </c>
      <c r="H35" s="41">
        <f>H33+H34</f>
        <v>12864470.605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6">
        <v>2379</v>
      </c>
      <c r="D36" s="1" t="s">
        <v>77</v>
      </c>
      <c r="E36" s="2">
        <v>-7750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13386</v>
      </c>
      <c r="D37" s="1" t="s">
        <v>78</v>
      </c>
      <c r="E37" s="2">
        <v>-7898337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937380</v>
      </c>
    </row>
    <row r="39" spans="1:23" x14ac:dyDescent="0.15">
      <c r="A39" s="1" t="s">
        <v>103</v>
      </c>
      <c r="B39" s="3"/>
      <c r="D39" s="1" t="s">
        <v>80</v>
      </c>
      <c r="E39" s="10">
        <v>-27261</v>
      </c>
    </row>
    <row r="40" spans="1:23" s="9" customFormat="1" x14ac:dyDescent="0.15">
      <c r="A40"/>
      <c r="B40"/>
      <c r="D40" s="1" t="s">
        <v>81</v>
      </c>
      <c r="E40" s="2">
        <v>-292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1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43" zoomScale="80" zoomScaleNormal="80" workbookViewId="0">
      <selection activeCell="B8" sqref="B8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18375218.739999998</v>
      </c>
      <c r="D3" s="1" t="s">
        <v>1</v>
      </c>
      <c r="E3" s="18">
        <v>55844700.780000001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152297543.15000001</v>
      </c>
      <c r="D4" s="1" t="s">
        <v>11</v>
      </c>
      <c r="E4" s="38">
        <v>11632277.58</v>
      </c>
      <c r="H4" s="1" t="s">
        <v>332</v>
      </c>
      <c r="I4" s="13">
        <v>28</v>
      </c>
      <c r="J4" s="13"/>
    </row>
    <row r="5" spans="1:10" x14ac:dyDescent="0.15">
      <c r="A5" s="1" t="s">
        <v>3</v>
      </c>
      <c r="B5" s="2">
        <v>181674444.90000001</v>
      </c>
      <c r="D5" s="1" t="s">
        <v>12</v>
      </c>
      <c r="E5" s="2">
        <v>44212423.200000003</v>
      </c>
      <c r="H5" s="1" t="s">
        <v>341</v>
      </c>
      <c r="I5" s="13">
        <v>0</v>
      </c>
      <c r="J5" s="13">
        <v>-1</v>
      </c>
    </row>
    <row r="6" spans="1:10" x14ac:dyDescent="0.15">
      <c r="A6" s="1" t="s">
        <v>11</v>
      </c>
      <c r="B6" s="37">
        <v>29376901.75</v>
      </c>
      <c r="D6" s="1" t="s">
        <v>4</v>
      </c>
      <c r="E6" s="2">
        <v>11000000</v>
      </c>
      <c r="H6" s="1" t="s">
        <v>238</v>
      </c>
      <c r="I6" s="13">
        <v>72</v>
      </c>
      <c r="J6" s="13"/>
    </row>
    <row r="7" spans="1:10" x14ac:dyDescent="0.1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1</v>
      </c>
      <c r="J7" s="13"/>
    </row>
    <row r="8" spans="1:10" x14ac:dyDescent="0.15">
      <c r="A8" s="1" t="s">
        <v>5</v>
      </c>
      <c r="B8" s="2">
        <v>153000000</v>
      </c>
      <c r="D8" s="1" t="s">
        <v>86</v>
      </c>
      <c r="E8" s="2">
        <v>1310.4000000000001</v>
      </c>
      <c r="G8" s="1"/>
    </row>
    <row r="9" spans="1:10" x14ac:dyDescent="0.15">
      <c r="A9" s="1" t="s">
        <v>82</v>
      </c>
      <c r="B9" s="2">
        <v>1683.01</v>
      </c>
      <c r="D9" s="1" t="s">
        <v>88</v>
      </c>
      <c r="E9" s="3">
        <v>1212</v>
      </c>
      <c r="H9" s="1"/>
    </row>
    <row r="10" spans="1:10" x14ac:dyDescent="0.15">
      <c r="A10" s="1" t="s">
        <v>83</v>
      </c>
      <c r="B10" s="2">
        <v>11000000</v>
      </c>
      <c r="D10" s="1" t="s">
        <v>85</v>
      </c>
      <c r="E10" s="2">
        <f>'20170925'!E10+'20170926'!E8</f>
        <v>700962.69999999984</v>
      </c>
      <c r="G10" s="1"/>
      <c r="H10" s="1" t="s">
        <v>42</v>
      </c>
      <c r="I10" s="3">
        <f>SUMIF(I4:I8,"&gt;=0")</f>
        <v>101</v>
      </c>
    </row>
    <row r="11" spans="1:10" x14ac:dyDescent="0.15">
      <c r="A11" s="1" t="s">
        <v>84</v>
      </c>
      <c r="B11" s="2">
        <f>'20170925'!B11+'20170926'!B9</f>
        <v>1216891.55</v>
      </c>
      <c r="E11" s="2"/>
      <c r="G11" s="1"/>
      <c r="H11" s="1" t="s">
        <v>43</v>
      </c>
      <c r="I11" s="3">
        <f>SUM(J4:J7)</f>
        <v>-1</v>
      </c>
    </row>
    <row r="12" spans="1:10" x14ac:dyDescent="0.15">
      <c r="A12" s="1" t="s">
        <v>86</v>
      </c>
      <c r="B12" s="18">
        <v>973.4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'20170925'!B13+'20170926'!B12</f>
        <v>197845.93000000005</v>
      </c>
      <c r="E13" s="2"/>
      <c r="G13" s="1"/>
      <c r="H13" s="1" t="s">
        <v>30</v>
      </c>
      <c r="I13" s="15">
        <v>81515280</v>
      </c>
    </row>
    <row r="14" spans="1:10" x14ac:dyDescent="0.15">
      <c r="A14" s="1" t="s">
        <v>333</v>
      </c>
      <c r="B14" s="3">
        <v>55807088</v>
      </c>
      <c r="G14" s="1"/>
      <c r="H14" s="1" t="s">
        <v>31</v>
      </c>
      <c r="I14" s="15">
        <v>-807120</v>
      </c>
    </row>
    <row r="15" spans="1:10" x14ac:dyDescent="0.15">
      <c r="A15" s="1"/>
      <c r="B15" s="2"/>
      <c r="G15" s="1"/>
      <c r="H15" s="1" t="s">
        <v>32</v>
      </c>
      <c r="I15" s="15">
        <f>I14+I13</f>
        <v>80708160</v>
      </c>
    </row>
    <row r="16" spans="1:10" x14ac:dyDescent="0.15">
      <c r="A16" s="1"/>
      <c r="B16" s="2"/>
      <c r="G16" s="1" t="s">
        <v>5</v>
      </c>
      <c r="H16" s="2"/>
      <c r="I16" s="15">
        <v>11000000</v>
      </c>
    </row>
    <row r="17" spans="1:22" x14ac:dyDescent="0.15">
      <c r="A17" s="6"/>
      <c r="B17" s="2"/>
      <c r="G17" s="1" t="s">
        <v>26</v>
      </c>
      <c r="H17" s="2"/>
      <c r="I17" s="15">
        <v>5483345.7000000002</v>
      </c>
    </row>
    <row r="18" spans="1:22" x14ac:dyDescent="0.15">
      <c r="G18" s="1" t="s">
        <v>12</v>
      </c>
      <c r="H18" s="2"/>
      <c r="I18" s="15">
        <v>12237759</v>
      </c>
    </row>
    <row r="19" spans="1:22" x14ac:dyDescent="0.15">
      <c r="A19" s="2"/>
      <c r="G19" s="1" t="s">
        <v>24</v>
      </c>
      <c r="H19" s="2"/>
      <c r="I19" s="15">
        <f>I18+I17-I16</f>
        <v>6721104.6999999993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333677.74</v>
      </c>
      <c r="N21" s="2"/>
    </row>
    <row r="22" spans="1:22" x14ac:dyDescent="0.15">
      <c r="G22" s="1"/>
      <c r="H22" s="1" t="s">
        <v>39</v>
      </c>
      <c r="I22" s="15">
        <v>78777.94</v>
      </c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230000000</v>
      </c>
      <c r="H25" s="1" t="s">
        <v>19</v>
      </c>
      <c r="I25" s="15">
        <f>SUM(I21:I24)</f>
        <v>439897.4</v>
      </c>
    </row>
    <row r="26" spans="1:22" x14ac:dyDescent="0.15">
      <c r="A26" s="1" t="s">
        <v>71</v>
      </c>
      <c r="B26" s="2">
        <f>B4+E5+I18</f>
        <v>208747725.35000002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1338706.0299999998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95</v>
      </c>
      <c r="B33" s="36">
        <v>2629</v>
      </c>
      <c r="D33" s="1" t="s">
        <v>74</v>
      </c>
      <c r="E33" s="2">
        <v>12823782</v>
      </c>
      <c r="G33" s="16" t="s">
        <v>296</v>
      </c>
      <c r="H33" s="2">
        <f>E33</f>
        <v>12823782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100</v>
      </c>
      <c r="B34" s="36">
        <v>1438</v>
      </c>
      <c r="D34" s="1" t="s">
        <v>75</v>
      </c>
      <c r="E34" s="2">
        <v>12540066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6">
        <v>7668</v>
      </c>
      <c r="D35" s="1" t="s">
        <v>76</v>
      </c>
      <c r="E35" s="2">
        <v>-4446</v>
      </c>
      <c r="G35" s="40" t="s">
        <v>298</v>
      </c>
      <c r="H35" s="41">
        <f>H33+H34</f>
        <v>12828939.605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6">
        <v>2377</v>
      </c>
      <c r="D36" s="1" t="s">
        <v>77</v>
      </c>
      <c r="E36" s="2">
        <v>202262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14112</v>
      </c>
      <c r="D37" s="1" t="s">
        <v>78</v>
      </c>
      <c r="E37" s="2">
        <v>-10717592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-223579</v>
      </c>
    </row>
    <row r="39" spans="1:23" x14ac:dyDescent="0.15">
      <c r="A39" s="1" t="s">
        <v>103</v>
      </c>
      <c r="B39" s="3"/>
      <c r="D39" s="1" t="s">
        <v>80</v>
      </c>
      <c r="E39" s="10">
        <v>-29424</v>
      </c>
    </row>
    <row r="40" spans="1:23" s="9" customFormat="1" x14ac:dyDescent="0.15">
      <c r="A40"/>
      <c r="B40"/>
      <c r="D40" s="1" t="s">
        <v>81</v>
      </c>
      <c r="E40" s="2">
        <v>1756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1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16" sqref="B16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2.1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199097460.25999999</v>
      </c>
      <c r="D3" s="1" t="s">
        <v>1</v>
      </c>
      <c r="E3" s="18">
        <v>31823374.850000001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52774770.689999998</v>
      </c>
      <c r="D4" s="1" t="s">
        <v>11</v>
      </c>
      <c r="E4" s="38">
        <v>24566496.120000001</v>
      </c>
      <c r="H4" s="1" t="s">
        <v>370</v>
      </c>
      <c r="I4" s="13"/>
      <c r="J4" s="13"/>
    </row>
    <row r="5" spans="1:10" x14ac:dyDescent="0.15">
      <c r="A5" s="1" t="s">
        <v>3</v>
      </c>
      <c r="B5" s="2">
        <f>B4+B3</f>
        <v>251872230.94999999</v>
      </c>
      <c r="D5" s="1" t="s">
        <v>12</v>
      </c>
      <c r="E5" s="2">
        <v>7256878.7300000004</v>
      </c>
      <c r="H5" s="1" t="s">
        <v>372</v>
      </c>
      <c r="I5" s="13"/>
      <c r="J5" s="13"/>
    </row>
    <row r="6" spans="1:10" x14ac:dyDescent="0.15">
      <c r="A6" s="1" t="s">
        <v>11</v>
      </c>
      <c r="B6" s="2">
        <v>199097460.25999999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1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15">
      <c r="A8" s="1" t="s">
        <v>5</v>
      </c>
      <c r="B8" s="2">
        <v>201980000</v>
      </c>
      <c r="D8" s="1" t="s">
        <v>86</v>
      </c>
      <c r="E8" s="18"/>
      <c r="G8" s="1"/>
      <c r="H8" s="1"/>
    </row>
    <row r="9" spans="1:10" x14ac:dyDescent="0.15">
      <c r="A9" s="1" t="s">
        <v>82</v>
      </c>
      <c r="B9" s="2">
        <v>0</v>
      </c>
      <c r="D9" s="1" t="s">
        <v>88</v>
      </c>
      <c r="E9" s="3">
        <v>0</v>
      </c>
      <c r="H9" s="1"/>
    </row>
    <row r="10" spans="1:10" x14ac:dyDescent="0.15">
      <c r="A10" s="1" t="s">
        <v>83</v>
      </c>
      <c r="B10" s="2">
        <v>0</v>
      </c>
      <c r="D10" s="1" t="s">
        <v>85</v>
      </c>
      <c r="E10" s="2">
        <f>'20180208'!E10+'20180209'!E8</f>
        <v>779167.49999999942</v>
      </c>
      <c r="G10" s="1"/>
      <c r="H10" s="1" t="s">
        <v>42</v>
      </c>
      <c r="I10" s="3">
        <f>SUMIF(I4:I9,"&gt;=0")</f>
        <v>0</v>
      </c>
    </row>
    <row r="11" spans="1:10" x14ac:dyDescent="0.15">
      <c r="A11" s="1" t="s">
        <v>84</v>
      </c>
      <c r="B11" s="2">
        <f>'20180208'!B11+'20180209'!B9</f>
        <v>1786917.8</v>
      </c>
      <c r="D11" s="1" t="s">
        <v>381</v>
      </c>
      <c r="E11" s="2">
        <f>E8+'20180208'!E11</f>
        <v>24150.400000000001</v>
      </c>
      <c r="G11" s="1"/>
      <c r="H11" s="1" t="s">
        <v>43</v>
      </c>
      <c r="I11" s="3">
        <v>0</v>
      </c>
    </row>
    <row r="12" spans="1:10" x14ac:dyDescent="0.1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'20180208'!B13+'20180209'!B12</f>
        <v>280710.40999999997</v>
      </c>
      <c r="E13" s="2"/>
      <c r="G13" s="1"/>
      <c r="H13" s="1" t="s">
        <v>30</v>
      </c>
      <c r="I13" s="15">
        <v>0</v>
      </c>
    </row>
    <row r="14" spans="1:10" x14ac:dyDescent="0.15">
      <c r="A14" s="1" t="s">
        <v>333</v>
      </c>
      <c r="B14" s="3"/>
      <c r="G14" s="1"/>
      <c r="H14" s="1" t="s">
        <v>31</v>
      </c>
      <c r="I14" s="3"/>
    </row>
    <row r="15" spans="1:10" x14ac:dyDescent="0.15">
      <c r="A15" s="1" t="s">
        <v>380</v>
      </c>
      <c r="B15" s="2">
        <f>B12+'20180208'!B15</f>
        <v>12220.479999999998</v>
      </c>
      <c r="G15" s="1"/>
      <c r="H15" s="1" t="s">
        <v>32</v>
      </c>
      <c r="I15" s="15">
        <f>I14+I13</f>
        <v>0</v>
      </c>
    </row>
    <row r="16" spans="1:10" x14ac:dyDescent="0.15">
      <c r="A16" s="1" t="s">
        <v>392</v>
      </c>
      <c r="B16" s="2">
        <f>B11-'20180101'!B11</f>
        <v>187450.91999999993</v>
      </c>
      <c r="G16" s="1" t="s">
        <v>5</v>
      </c>
      <c r="H16" s="2"/>
      <c r="I16" s="15">
        <v>-2000000</v>
      </c>
    </row>
    <row r="17" spans="1:14" x14ac:dyDescent="0.15">
      <c r="A17" s="6"/>
      <c r="B17" s="2"/>
      <c r="G17" s="1" t="s">
        <v>26</v>
      </c>
      <c r="H17" s="2"/>
      <c r="I17" s="15">
        <v>11372612.869999999</v>
      </c>
    </row>
    <row r="18" spans="1:14" x14ac:dyDescent="0.15">
      <c r="G18" s="1" t="s">
        <v>12</v>
      </c>
      <c r="H18" s="2"/>
      <c r="I18" s="15"/>
    </row>
    <row r="19" spans="1:14" x14ac:dyDescent="0.15">
      <c r="A19" s="2"/>
      <c r="G19" s="1" t="s">
        <v>24</v>
      </c>
      <c r="H19" s="2"/>
      <c r="I19" s="15">
        <f>I18+I17-I16</f>
        <v>13372612.869999999</v>
      </c>
    </row>
    <row r="20" spans="1:14" x14ac:dyDescent="0.15">
      <c r="D20" s="2"/>
      <c r="G20" s="1" t="s">
        <v>33</v>
      </c>
      <c r="I20" s="15"/>
    </row>
    <row r="21" spans="1:14" x14ac:dyDescent="0.15">
      <c r="G21" s="1"/>
      <c r="H21" s="1" t="s">
        <v>38</v>
      </c>
      <c r="I21" s="15">
        <v>467093.08</v>
      </c>
      <c r="N21" s="2"/>
    </row>
    <row r="22" spans="1:14" x14ac:dyDescent="0.15">
      <c r="G22" s="1"/>
      <c r="H22" s="1" t="s">
        <v>39</v>
      </c>
      <c r="I22" s="15">
        <v>109640.57</v>
      </c>
    </row>
    <row r="23" spans="1:14" x14ac:dyDescent="0.15">
      <c r="G23" s="1"/>
      <c r="H23" s="1" t="s">
        <v>106</v>
      </c>
      <c r="I23" s="15">
        <v>24054.85</v>
      </c>
      <c r="N23" s="2"/>
    </row>
    <row r="24" spans="1:14" x14ac:dyDescent="0.15">
      <c r="A24" s="8" t="s">
        <v>69</v>
      </c>
      <c r="H24" s="1" t="s">
        <v>107</v>
      </c>
      <c r="I24" s="15">
        <v>11184</v>
      </c>
    </row>
    <row r="25" spans="1:14" x14ac:dyDescent="0.15">
      <c r="A25" s="1" t="s">
        <v>70</v>
      </c>
      <c r="B25" s="2">
        <f>B8+E7+I16+B45</f>
        <v>280980000</v>
      </c>
      <c r="H25" s="1" t="s">
        <v>19</v>
      </c>
      <c r="I25" s="15">
        <f>SUM(I21:I24)</f>
        <v>611972.5</v>
      </c>
    </row>
    <row r="26" spans="1:14" x14ac:dyDescent="0.15">
      <c r="A26" s="1" t="s">
        <v>71</v>
      </c>
      <c r="B26" s="2">
        <f>B4+E5+I18</f>
        <v>60031649.420000002</v>
      </c>
      <c r="G26" s="1"/>
      <c r="H26" s="1" t="s">
        <v>355</v>
      </c>
      <c r="I26" s="2">
        <v>0</v>
      </c>
    </row>
    <row r="27" spans="1:14" x14ac:dyDescent="0.15">
      <c r="A27" s="1" t="s">
        <v>90</v>
      </c>
      <c r="B27" s="2">
        <f>$B$13+$E$10+$I$25</f>
        <v>1671850.4099999995</v>
      </c>
      <c r="H27" s="1" t="s">
        <v>382</v>
      </c>
      <c r="I27" s="2">
        <f>I22-'20180102'!I22</f>
        <v>6758.3600000000006</v>
      </c>
    </row>
    <row r="28" spans="1:14" x14ac:dyDescent="0.15">
      <c r="A28" s="1" t="s">
        <v>356</v>
      </c>
      <c r="B28" s="2">
        <f>B12+E8+I26</f>
        <v>0</v>
      </c>
    </row>
    <row r="29" spans="1:14" x14ac:dyDescent="0.15">
      <c r="A29" s="1" t="s">
        <v>383</v>
      </c>
      <c r="B29" s="2">
        <f>B15+E11+I27</f>
        <v>43129.24</v>
      </c>
    </row>
    <row r="30" spans="1:14" x14ac:dyDescent="0.15">
      <c r="G30" s="1"/>
      <c r="H30" s="1"/>
      <c r="I30" s="2"/>
    </row>
    <row r="31" spans="1:14" s="9" customFormat="1" x14ac:dyDescent="0.15">
      <c r="J31"/>
    </row>
    <row r="32" spans="1:14" ht="14.25" x14ac:dyDescent="0.15">
      <c r="A32" s="7" t="s">
        <v>65</v>
      </c>
      <c r="G32" s="7" t="s">
        <v>295</v>
      </c>
    </row>
    <row r="33" spans="1:23" s="9" customFormat="1" x14ac:dyDescent="0.1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6">
        <v>0</v>
      </c>
      <c r="D34" s="1" t="s">
        <v>78</v>
      </c>
      <c r="E34" s="2">
        <v>-1290264</v>
      </c>
      <c r="G34" s="16" t="s">
        <v>296</v>
      </c>
      <c r="H34" s="2">
        <f>E40</f>
        <v>17539503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138</v>
      </c>
      <c r="B35" s="36">
        <v>0</v>
      </c>
      <c r="D35" s="1" t="s">
        <v>182</v>
      </c>
      <c r="E35" s="10">
        <v>386986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6">
        <v>1939</v>
      </c>
      <c r="D36" s="1" t="s">
        <v>80</v>
      </c>
      <c r="E36" s="10">
        <v>14019</v>
      </c>
      <c r="G36" s="40" t="s">
        <v>298</v>
      </c>
      <c r="H36" s="41">
        <f>H34+H35</f>
        <v>17544660.605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132</v>
      </c>
      <c r="B37" s="36">
        <v>2097</v>
      </c>
      <c r="D37" s="1" t="s">
        <v>81</v>
      </c>
      <c r="E37" s="2">
        <v>-5246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15">
      <c r="A38" s="1" t="s">
        <v>19</v>
      </c>
      <c r="B38" s="36">
        <f>SUM(B34:B37)</f>
        <v>4036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15">
      <c r="A39" s="1" t="s">
        <v>102</v>
      </c>
      <c r="B39" s="3"/>
      <c r="D39" s="8" t="s">
        <v>379</v>
      </c>
    </row>
    <row r="40" spans="1:23" x14ac:dyDescent="0.15">
      <c r="A40" s="1" t="s">
        <v>103</v>
      </c>
      <c r="B40" s="3"/>
      <c r="D40" s="1" t="s">
        <v>74</v>
      </c>
      <c r="E40" s="2">
        <v>17539503</v>
      </c>
    </row>
    <row r="41" spans="1:23" s="9" customFormat="1" x14ac:dyDescent="0.15">
      <c r="A41"/>
      <c r="B41"/>
      <c r="D41" s="1" t="s">
        <v>75</v>
      </c>
      <c r="E41" s="2">
        <v>17325398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 s="1" t="s">
        <v>76</v>
      </c>
      <c r="E42" s="2">
        <v>-31618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15">
      <c r="D43" s="1" t="s">
        <v>77</v>
      </c>
      <c r="E43" s="2">
        <v>-2494</v>
      </c>
    </row>
    <row r="44" spans="1:23" x14ac:dyDescent="0.15">
      <c r="A44" s="8" t="s">
        <v>233</v>
      </c>
      <c r="D44" s="1" t="s">
        <v>375</v>
      </c>
      <c r="E44" s="2">
        <v>0</v>
      </c>
    </row>
    <row r="45" spans="1:23" x14ac:dyDescent="0.15">
      <c r="A45" s="16" t="s">
        <v>5</v>
      </c>
      <c r="B45" s="2">
        <v>1000000</v>
      </c>
      <c r="C45" s="2"/>
      <c r="D45" s="1" t="s">
        <v>376</v>
      </c>
      <c r="E45" s="10">
        <v>0</v>
      </c>
    </row>
    <row r="46" spans="1:23" x14ac:dyDescent="0.1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499905</v>
      </c>
    </row>
    <row r="47" spans="1:23" x14ac:dyDescent="0.1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1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1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1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46" zoomScale="80" zoomScaleNormal="80" workbookViewId="0">
      <selection activeCell="B8" sqref="B8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4957562.05</v>
      </c>
      <c r="D3" s="1" t="s">
        <v>1</v>
      </c>
      <c r="E3" s="18">
        <v>56242558.18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168724212.84999999</v>
      </c>
      <c r="D4" s="1" t="s">
        <v>11</v>
      </c>
      <c r="E4" s="38">
        <v>11581349.380000001</v>
      </c>
      <c r="H4" s="1" t="s">
        <v>332</v>
      </c>
      <c r="I4" s="13">
        <v>30</v>
      </c>
      <c r="J4" s="13">
        <v>-4</v>
      </c>
    </row>
    <row r="5" spans="1:10" x14ac:dyDescent="0.15">
      <c r="A5" s="1" t="s">
        <v>3</v>
      </c>
      <c r="B5" s="2">
        <v>181682870.78999999</v>
      </c>
      <c r="D5" s="1" t="s">
        <v>12</v>
      </c>
      <c r="E5" s="2">
        <v>44661208.799999997</v>
      </c>
      <c r="H5" s="1" t="s">
        <v>341</v>
      </c>
      <c r="I5" s="13">
        <v>1</v>
      </c>
      <c r="J5" s="13">
        <v>-1</v>
      </c>
    </row>
    <row r="6" spans="1:10" x14ac:dyDescent="0.15">
      <c r="A6" s="1" t="s">
        <v>11</v>
      </c>
      <c r="B6" s="37">
        <v>12958657.939999999</v>
      </c>
      <c r="D6" s="1" t="s">
        <v>4</v>
      </c>
      <c r="E6" s="2">
        <v>8000000</v>
      </c>
      <c r="H6" s="1" t="s">
        <v>238</v>
      </c>
      <c r="I6" s="13">
        <v>71</v>
      </c>
      <c r="J6" s="13">
        <v>-1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1</v>
      </c>
      <c r="J7" s="13"/>
    </row>
    <row r="8" spans="1:10" x14ac:dyDescent="0.15">
      <c r="A8" s="1" t="s">
        <v>5</v>
      </c>
      <c r="B8" s="2">
        <v>153000000</v>
      </c>
      <c r="D8" s="1" t="s">
        <v>86</v>
      </c>
      <c r="E8" s="2">
        <v>193.6</v>
      </c>
      <c r="G8" s="1"/>
    </row>
    <row r="9" spans="1:10" x14ac:dyDescent="0.15">
      <c r="A9" s="1" t="s">
        <v>82</v>
      </c>
      <c r="B9" s="2">
        <v>1095.8900000000001</v>
      </c>
      <c r="D9" s="1" t="s">
        <v>88</v>
      </c>
      <c r="E9" s="3">
        <v>49</v>
      </c>
      <c r="H9" s="1"/>
    </row>
    <row r="10" spans="1:10" x14ac:dyDescent="0.15">
      <c r="A10" s="1" t="s">
        <v>83</v>
      </c>
      <c r="B10" s="2">
        <v>8000000</v>
      </c>
      <c r="D10" s="1" t="s">
        <v>85</v>
      </c>
      <c r="E10" s="2">
        <f>'20170922'!E10+'20170925'!E8</f>
        <v>699652.29999999981</v>
      </c>
      <c r="G10" s="1"/>
      <c r="H10" s="1" t="s">
        <v>42</v>
      </c>
      <c r="I10" s="3">
        <f>SUMIF(I4:I8,"&gt;=0")</f>
        <v>103</v>
      </c>
    </row>
    <row r="11" spans="1:10" x14ac:dyDescent="0.15">
      <c r="A11" s="1" t="s">
        <v>84</v>
      </c>
      <c r="B11" s="2">
        <f>'20170922'!B11+'20170925'!B9</f>
        <v>1215208.54</v>
      </c>
      <c r="E11" s="2"/>
      <c r="G11" s="1"/>
      <c r="H11" s="1" t="s">
        <v>43</v>
      </c>
      <c r="I11" s="3">
        <f>SUM(J4:J7)</f>
        <v>-6</v>
      </c>
    </row>
    <row r="12" spans="1:10" x14ac:dyDescent="0.15">
      <c r="A12" s="1" t="s">
        <v>86</v>
      </c>
      <c r="B12" s="18">
        <v>414.05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'20170922'!B13+'20170925'!B12</f>
        <v>196872.53000000006</v>
      </c>
      <c r="E13" s="2"/>
      <c r="G13" s="1"/>
      <c r="H13" s="1" t="s">
        <v>30</v>
      </c>
      <c r="I13" s="15">
        <v>83221800</v>
      </c>
    </row>
    <row r="14" spans="1:10" x14ac:dyDescent="0.15">
      <c r="A14" s="1" t="s">
        <v>333</v>
      </c>
      <c r="B14" s="3">
        <v>61826388</v>
      </c>
      <c r="G14" s="1"/>
      <c r="H14" s="1" t="s">
        <v>31</v>
      </c>
      <c r="I14" s="15">
        <v>-4835820</v>
      </c>
    </row>
    <row r="15" spans="1:10" x14ac:dyDescent="0.15">
      <c r="A15" s="1"/>
      <c r="B15" s="2"/>
      <c r="G15" s="1"/>
      <c r="H15" s="1" t="s">
        <v>32</v>
      </c>
      <c r="I15" s="15">
        <f>I14+I13</f>
        <v>78385980</v>
      </c>
    </row>
    <row r="16" spans="1:10" x14ac:dyDescent="0.15">
      <c r="A16" s="1"/>
      <c r="B16" s="2"/>
      <c r="G16" s="1" t="s">
        <v>5</v>
      </c>
      <c r="H16" s="2"/>
      <c r="I16" s="15">
        <v>11000000</v>
      </c>
    </row>
    <row r="17" spans="1:22" x14ac:dyDescent="0.15">
      <c r="A17" s="6"/>
      <c r="B17" s="2"/>
      <c r="G17" s="1" t="s">
        <v>26</v>
      </c>
      <c r="H17" s="2"/>
      <c r="I17" s="15">
        <v>5260189.17</v>
      </c>
    </row>
    <row r="18" spans="1:22" x14ac:dyDescent="0.15">
      <c r="G18" s="1" t="s">
        <v>12</v>
      </c>
      <c r="H18" s="2"/>
      <c r="I18" s="15">
        <v>12483270</v>
      </c>
    </row>
    <row r="19" spans="1:22" x14ac:dyDescent="0.15">
      <c r="A19" s="2"/>
      <c r="G19" s="1" t="s">
        <v>24</v>
      </c>
      <c r="H19" s="2"/>
      <c r="I19" s="15">
        <f>I18+I17-I16</f>
        <v>6743459.1700000018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332631.13</v>
      </c>
      <c r="N21" s="2"/>
    </row>
    <row r="22" spans="1:22" x14ac:dyDescent="0.15">
      <c r="G22" s="1"/>
      <c r="H22" s="1" t="s">
        <v>39</v>
      </c>
      <c r="I22" s="15">
        <v>78536.47</v>
      </c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230000000</v>
      </c>
      <c r="H25" s="1" t="s">
        <v>19</v>
      </c>
      <c r="I25" s="15">
        <f>SUM(I21:I24)</f>
        <v>438609.31999999995</v>
      </c>
    </row>
    <row r="26" spans="1:22" x14ac:dyDescent="0.15">
      <c r="A26" s="1" t="s">
        <v>71</v>
      </c>
      <c r="B26" s="2">
        <f>B4+E5+I18</f>
        <v>225868691.64999998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1335134.1499999999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95</v>
      </c>
      <c r="B33" s="36">
        <v>3000</v>
      </c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100</v>
      </c>
      <c r="B34" s="36">
        <v>1328</v>
      </c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6">
        <v>7509</v>
      </c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6">
        <v>2263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14100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/>
    </row>
    <row r="39" spans="1:23" x14ac:dyDescent="0.15">
      <c r="A39" s="1" t="s">
        <v>103</v>
      </c>
      <c r="B39" s="3"/>
      <c r="D39" s="1" t="s">
        <v>80</v>
      </c>
      <c r="E39" s="10"/>
    </row>
    <row r="40" spans="1:23" s="9" customFormat="1" x14ac:dyDescent="0.1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1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52" zoomScale="80" zoomScaleNormal="80" workbookViewId="0">
      <selection activeCell="B8" sqref="B8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1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1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1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1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15">
      <c r="A9" s="1" t="s">
        <v>82</v>
      </c>
      <c r="B9" s="2"/>
      <c r="D9" s="1" t="s">
        <v>88</v>
      </c>
      <c r="E9" s="3"/>
      <c r="H9" s="1"/>
    </row>
    <row r="10" spans="1:10" x14ac:dyDescent="0.15">
      <c r="A10" s="1" t="s">
        <v>83</v>
      </c>
      <c r="B10" s="2"/>
      <c r="D10" s="1" t="s">
        <v>85</v>
      </c>
      <c r="E10" s="2">
        <f>'20170921'!E10+'20170922'!E8</f>
        <v>699458.69999999984</v>
      </c>
      <c r="G10" s="1"/>
      <c r="H10" s="1" t="s">
        <v>42</v>
      </c>
      <c r="I10" s="3">
        <f>SUMIF(I4:I8,"&gt;=0")</f>
        <v>0</v>
      </c>
    </row>
    <row r="11" spans="1:10" x14ac:dyDescent="0.15">
      <c r="A11" s="1" t="s">
        <v>84</v>
      </c>
      <c r="B11" s="2">
        <f>'20170921'!B11+'20170922'!B9</f>
        <v>1214112.6500000001</v>
      </c>
      <c r="E11" s="2"/>
      <c r="G11" s="1"/>
      <c r="H11" s="1" t="s">
        <v>43</v>
      </c>
      <c r="I11" s="3">
        <f>SUM(J4:J7)</f>
        <v>0</v>
      </c>
    </row>
    <row r="12" spans="1:10" x14ac:dyDescent="0.15">
      <c r="A12" s="1" t="s">
        <v>86</v>
      </c>
      <c r="B12" s="18"/>
      <c r="E12" s="2"/>
      <c r="G12" s="1" t="s">
        <v>36</v>
      </c>
      <c r="I12" s="2"/>
    </row>
    <row r="13" spans="1:10" x14ac:dyDescent="0.15">
      <c r="A13" s="1" t="s">
        <v>85</v>
      </c>
      <c r="B13" s="2">
        <f>'20170921'!B13+'20170922'!B12</f>
        <v>196458.48000000007</v>
      </c>
      <c r="E13" s="2"/>
      <c r="G13" s="1"/>
      <c r="H13" s="1" t="s">
        <v>30</v>
      </c>
      <c r="I13" s="15"/>
    </row>
    <row r="14" spans="1:10" x14ac:dyDescent="0.15">
      <c r="A14" s="1" t="s">
        <v>333</v>
      </c>
      <c r="B14" s="3"/>
      <c r="G14" s="1"/>
      <c r="H14" s="1" t="s">
        <v>31</v>
      </c>
      <c r="I14" s="15"/>
    </row>
    <row r="15" spans="1:10" x14ac:dyDescent="0.15">
      <c r="A15" s="1"/>
      <c r="B15" s="2"/>
      <c r="G15" s="1"/>
      <c r="H15" s="1" t="s">
        <v>32</v>
      </c>
      <c r="I15" s="15">
        <f>I14+I13</f>
        <v>0</v>
      </c>
    </row>
    <row r="16" spans="1:10" x14ac:dyDescent="0.15">
      <c r="A16" s="1"/>
      <c r="B16" s="2"/>
      <c r="G16" s="1" t="s">
        <v>5</v>
      </c>
      <c r="H16" s="2"/>
      <c r="I16" s="15">
        <v>11000000</v>
      </c>
    </row>
    <row r="17" spans="1:22" x14ac:dyDescent="0.15">
      <c r="A17" s="6"/>
      <c r="B17" s="2"/>
      <c r="G17" s="1" t="s">
        <v>26</v>
      </c>
      <c r="H17" s="2"/>
      <c r="I17" s="15"/>
    </row>
    <row r="18" spans="1:22" x14ac:dyDescent="0.15">
      <c r="G18" s="1" t="s">
        <v>12</v>
      </c>
      <c r="H18" s="2"/>
      <c r="I18" s="15"/>
    </row>
    <row r="19" spans="1:22" x14ac:dyDescent="0.15">
      <c r="A19" s="2"/>
      <c r="G19" s="1" t="s">
        <v>24</v>
      </c>
      <c r="H19" s="2"/>
      <c r="I19" s="15">
        <f>I18+I17-I16</f>
        <v>-11000000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/>
      <c r="N21" s="2"/>
    </row>
    <row r="22" spans="1:22" x14ac:dyDescent="0.15">
      <c r="G22" s="1"/>
      <c r="H22" s="1" t="s">
        <v>39</v>
      </c>
      <c r="I22" s="15"/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15">
      <c r="A26" s="1" t="s">
        <v>71</v>
      </c>
      <c r="B26" s="2">
        <f>B4+E5+I18</f>
        <v>0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923358.89999999991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95</v>
      </c>
      <c r="B33" s="36"/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/>
    </row>
    <row r="39" spans="1:23" x14ac:dyDescent="0.15">
      <c r="A39" s="1" t="s">
        <v>103</v>
      </c>
      <c r="B39" s="3"/>
      <c r="D39" s="1" t="s">
        <v>80</v>
      </c>
      <c r="E39" s="10"/>
    </row>
    <row r="40" spans="1:23" s="9" customFormat="1" x14ac:dyDescent="0.1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1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58" zoomScale="80" zoomScaleNormal="80" workbookViewId="0">
      <selection activeCell="E10" sqref="E10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1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1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1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15">
      <c r="A8" s="1" t="s">
        <v>5</v>
      </c>
      <c r="B8" s="2">
        <v>163000000</v>
      </c>
      <c r="D8" s="1" t="s">
        <v>86</v>
      </c>
      <c r="E8" s="2"/>
      <c r="G8" s="1"/>
    </row>
    <row r="9" spans="1:10" x14ac:dyDescent="0.15">
      <c r="A9" s="1" t="s">
        <v>82</v>
      </c>
      <c r="B9" s="2"/>
      <c r="D9" s="1" t="s">
        <v>88</v>
      </c>
      <c r="E9" s="3"/>
      <c r="H9" s="1"/>
    </row>
    <row r="10" spans="1:10" x14ac:dyDescent="0.15">
      <c r="A10" s="1" t="s">
        <v>83</v>
      </c>
      <c r="B10" s="2"/>
      <c r="D10" s="1" t="s">
        <v>85</v>
      </c>
      <c r="E10" s="2">
        <f>'20170920'!E10+'20170921'!E8</f>
        <v>699458.69999999984</v>
      </c>
      <c r="G10" s="1"/>
      <c r="H10" s="1" t="s">
        <v>42</v>
      </c>
      <c r="I10" s="3">
        <f>SUMIF(I4:I8,"&gt;=0")</f>
        <v>0</v>
      </c>
    </row>
    <row r="11" spans="1:10" x14ac:dyDescent="0.15">
      <c r="A11" s="1" t="s">
        <v>84</v>
      </c>
      <c r="B11" s="2">
        <f>'20170920'!B11+'20170921'!B9</f>
        <v>1214112.6500000001</v>
      </c>
      <c r="E11" s="2"/>
      <c r="G11" s="1"/>
      <c r="H11" s="1" t="s">
        <v>43</v>
      </c>
      <c r="I11" s="3">
        <f>SUM(J4:J7)</f>
        <v>0</v>
      </c>
    </row>
    <row r="12" spans="1:10" x14ac:dyDescent="0.15">
      <c r="A12" s="1" t="s">
        <v>86</v>
      </c>
      <c r="B12" s="18"/>
      <c r="E12" s="2"/>
      <c r="G12" s="1" t="s">
        <v>36</v>
      </c>
      <c r="I12" s="2"/>
    </row>
    <row r="13" spans="1:10" x14ac:dyDescent="0.15">
      <c r="A13" s="1" t="s">
        <v>85</v>
      </c>
      <c r="B13" s="2">
        <f>'20170920'!B13+'20170921'!B12</f>
        <v>196458.48000000007</v>
      </c>
      <c r="E13" s="2"/>
      <c r="G13" s="1"/>
      <c r="H13" s="1" t="s">
        <v>30</v>
      </c>
      <c r="I13" s="15"/>
    </row>
    <row r="14" spans="1:10" x14ac:dyDescent="0.15">
      <c r="A14" s="1" t="s">
        <v>333</v>
      </c>
      <c r="B14" s="3"/>
      <c r="G14" s="1"/>
      <c r="H14" s="1" t="s">
        <v>31</v>
      </c>
      <c r="I14" s="15"/>
    </row>
    <row r="15" spans="1:10" x14ac:dyDescent="0.15">
      <c r="A15" s="1"/>
      <c r="B15" s="2"/>
      <c r="G15" s="1"/>
      <c r="H15" s="1" t="s">
        <v>32</v>
      </c>
      <c r="I15" s="15">
        <f>I14+I13</f>
        <v>0</v>
      </c>
    </row>
    <row r="16" spans="1:10" x14ac:dyDescent="0.15">
      <c r="A16" s="1"/>
      <c r="B16" s="2"/>
      <c r="G16" s="1" t="s">
        <v>5</v>
      </c>
      <c r="H16" s="2"/>
      <c r="I16" s="15">
        <v>11000000</v>
      </c>
    </row>
    <row r="17" spans="1:22" x14ac:dyDescent="0.15">
      <c r="A17" s="6"/>
      <c r="B17" s="2"/>
      <c r="G17" s="1" t="s">
        <v>26</v>
      </c>
      <c r="H17" s="2"/>
      <c r="I17" s="15"/>
    </row>
    <row r="18" spans="1:22" x14ac:dyDescent="0.15">
      <c r="G18" s="1" t="s">
        <v>12</v>
      </c>
      <c r="H18" s="2"/>
      <c r="I18" s="15"/>
    </row>
    <row r="19" spans="1:22" x14ac:dyDescent="0.15">
      <c r="A19" s="2"/>
      <c r="G19" s="1" t="s">
        <v>24</v>
      </c>
      <c r="H19" s="2"/>
      <c r="I19" s="15">
        <f>I18+I17-I16</f>
        <v>-11000000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/>
      <c r="N21" s="2"/>
    </row>
    <row r="22" spans="1:22" x14ac:dyDescent="0.15">
      <c r="G22" s="1"/>
      <c r="H22" s="1" t="s">
        <v>39</v>
      </c>
      <c r="I22" s="15"/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240000000</v>
      </c>
      <c r="H25" s="1" t="s">
        <v>19</v>
      </c>
      <c r="I25" s="15">
        <f>SUM(I21:I24)</f>
        <v>27441.72</v>
      </c>
    </row>
    <row r="26" spans="1:22" x14ac:dyDescent="0.15">
      <c r="A26" s="1" t="s">
        <v>71</v>
      </c>
      <c r="B26" s="2">
        <f>B4+E5+I18</f>
        <v>0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923358.89999999991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95</v>
      </c>
      <c r="B33" s="36"/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/>
    </row>
    <row r="39" spans="1:23" x14ac:dyDescent="0.15">
      <c r="A39" s="1" t="s">
        <v>103</v>
      </c>
      <c r="B39" s="3"/>
      <c r="D39" s="1" t="s">
        <v>80</v>
      </c>
      <c r="E39" s="10"/>
    </row>
    <row r="40" spans="1:23" s="9" customFormat="1" x14ac:dyDescent="0.1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1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10" zoomScale="80" zoomScaleNormal="80" workbookViewId="0">
      <selection activeCell="D23" sqref="D23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1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1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1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15">
      <c r="A8" s="1" t="s">
        <v>5</v>
      </c>
      <c r="B8" s="2">
        <v>163000000</v>
      </c>
      <c r="D8" s="1" t="s">
        <v>86</v>
      </c>
      <c r="E8" s="2"/>
      <c r="G8" s="1"/>
    </row>
    <row r="9" spans="1:10" x14ac:dyDescent="0.15">
      <c r="A9" s="1" t="s">
        <v>82</v>
      </c>
      <c r="B9" s="2"/>
      <c r="D9" s="1" t="s">
        <v>88</v>
      </c>
      <c r="E9" s="3"/>
      <c r="H9" s="1"/>
    </row>
    <row r="10" spans="1:10" x14ac:dyDescent="0.15">
      <c r="A10" s="1" t="s">
        <v>83</v>
      </c>
      <c r="B10" s="2"/>
      <c r="D10" s="1" t="s">
        <v>85</v>
      </c>
      <c r="E10" s="2">
        <f>'20170919'!E10+'20170920'!E8</f>
        <v>699458.69999999984</v>
      </c>
      <c r="G10" s="1"/>
      <c r="H10" s="1" t="s">
        <v>42</v>
      </c>
      <c r="I10" s="3">
        <f>SUMIF(I4:I8,"&gt;=0")</f>
        <v>0</v>
      </c>
    </row>
    <row r="11" spans="1:10" x14ac:dyDescent="0.15">
      <c r="A11" s="1" t="s">
        <v>84</v>
      </c>
      <c r="B11" s="2">
        <f>'20170919'!B11+'20170920'!B9</f>
        <v>1214112.6500000001</v>
      </c>
      <c r="E11" s="2"/>
      <c r="G11" s="1"/>
      <c r="H11" s="1" t="s">
        <v>43</v>
      </c>
      <c r="I11" s="3">
        <f>SUM(J4:J7)</f>
        <v>0</v>
      </c>
    </row>
    <row r="12" spans="1:10" x14ac:dyDescent="0.15">
      <c r="A12" s="1" t="s">
        <v>86</v>
      </c>
      <c r="B12" s="18"/>
      <c r="E12" s="2"/>
      <c r="G12" s="1" t="s">
        <v>36</v>
      </c>
      <c r="I12" s="2"/>
    </row>
    <row r="13" spans="1:10" x14ac:dyDescent="0.15">
      <c r="A13" s="1" t="s">
        <v>85</v>
      </c>
      <c r="B13" s="2">
        <f>'20170919'!B13+'20170920'!B12</f>
        <v>196458.48000000007</v>
      </c>
      <c r="E13" s="2"/>
      <c r="G13" s="1"/>
      <c r="H13" s="1" t="s">
        <v>30</v>
      </c>
      <c r="I13" s="15"/>
    </row>
    <row r="14" spans="1:10" x14ac:dyDescent="0.15">
      <c r="A14" s="1" t="s">
        <v>333</v>
      </c>
      <c r="B14" s="3"/>
      <c r="G14" s="1"/>
      <c r="H14" s="1" t="s">
        <v>31</v>
      </c>
      <c r="I14" s="15"/>
    </row>
    <row r="15" spans="1:10" x14ac:dyDescent="0.15">
      <c r="A15" s="1"/>
      <c r="B15" s="2"/>
      <c r="G15" s="1"/>
      <c r="H15" s="1" t="s">
        <v>32</v>
      </c>
      <c r="I15" s="15">
        <f>I14+I13</f>
        <v>0</v>
      </c>
    </row>
    <row r="16" spans="1:10" x14ac:dyDescent="0.15">
      <c r="A16" s="1"/>
      <c r="B16" s="2"/>
      <c r="G16" s="1" t="s">
        <v>5</v>
      </c>
      <c r="H16" s="2"/>
      <c r="I16" s="15">
        <v>11000000</v>
      </c>
    </row>
    <row r="17" spans="1:22" x14ac:dyDescent="0.15">
      <c r="A17" s="6"/>
      <c r="B17" s="2"/>
      <c r="G17" s="1" t="s">
        <v>26</v>
      </c>
      <c r="H17" s="2"/>
      <c r="I17" s="15"/>
    </row>
    <row r="18" spans="1:22" x14ac:dyDescent="0.15">
      <c r="G18" s="1" t="s">
        <v>12</v>
      </c>
      <c r="H18" s="2"/>
      <c r="I18" s="15"/>
    </row>
    <row r="19" spans="1:22" x14ac:dyDescent="0.15">
      <c r="A19" s="2"/>
      <c r="G19" s="1" t="s">
        <v>24</v>
      </c>
      <c r="H19" s="2"/>
      <c r="I19" s="15">
        <f>I18+I17-I16</f>
        <v>-11000000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/>
      <c r="N21" s="2"/>
    </row>
    <row r="22" spans="1:22" x14ac:dyDescent="0.15">
      <c r="G22" s="1"/>
      <c r="H22" s="1" t="s">
        <v>39</v>
      </c>
      <c r="I22" s="15"/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240000000</v>
      </c>
      <c r="H25" s="1" t="s">
        <v>19</v>
      </c>
      <c r="I25" s="15">
        <f>SUM(I21:I24)</f>
        <v>27441.72</v>
      </c>
    </row>
    <row r="26" spans="1:22" x14ac:dyDescent="0.15">
      <c r="A26" s="1" t="s">
        <v>71</v>
      </c>
      <c r="B26" s="2">
        <f>B4+E5+I18</f>
        <v>0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923358.89999999991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95</v>
      </c>
      <c r="B33" s="36"/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/>
    </row>
    <row r="39" spans="1:23" x14ac:dyDescent="0.15">
      <c r="A39" s="1" t="s">
        <v>103</v>
      </c>
      <c r="B39" s="3"/>
      <c r="D39" s="1" t="s">
        <v>80</v>
      </c>
      <c r="E39" s="10"/>
    </row>
    <row r="40" spans="1:23" s="9" customFormat="1" x14ac:dyDescent="0.1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1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28" sqref="B28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5916719.3200000003</v>
      </c>
      <c r="D3" s="1" t="s">
        <v>1</v>
      </c>
      <c r="E3" s="18">
        <v>56389073.979999997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179766838.44999999</v>
      </c>
      <c r="D4" s="1" t="s">
        <v>11</v>
      </c>
      <c r="E4" s="38">
        <v>11603227.98</v>
      </c>
      <c r="H4" s="1" t="s">
        <v>332</v>
      </c>
      <c r="I4" s="13">
        <v>13</v>
      </c>
      <c r="J4" s="13"/>
    </row>
    <row r="5" spans="1:10" x14ac:dyDescent="0.15">
      <c r="A5" s="1" t="s">
        <v>3</v>
      </c>
      <c r="B5" s="2">
        <v>188683894.75999999</v>
      </c>
      <c r="D5" s="1" t="s">
        <v>12</v>
      </c>
      <c r="E5" s="2">
        <v>44785846</v>
      </c>
      <c r="H5" s="1" t="s">
        <v>341</v>
      </c>
      <c r="I5" s="13">
        <v>2</v>
      </c>
      <c r="J5" s="13"/>
    </row>
    <row r="6" spans="1:10" x14ac:dyDescent="0.15">
      <c r="A6" s="1" t="s">
        <v>11</v>
      </c>
      <c r="B6" s="37">
        <v>8917056.3100000005</v>
      </c>
      <c r="D6" s="1" t="s">
        <v>4</v>
      </c>
      <c r="E6" s="2">
        <v>8000000</v>
      </c>
      <c r="H6" s="1" t="s">
        <v>238</v>
      </c>
      <c r="I6" s="13">
        <v>65</v>
      </c>
      <c r="J6" s="13">
        <v>-1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3</v>
      </c>
      <c r="J7" s="13">
        <v>-10</v>
      </c>
    </row>
    <row r="8" spans="1:10" x14ac:dyDescent="0.15">
      <c r="A8" s="1" t="s">
        <v>5</v>
      </c>
      <c r="B8" s="2">
        <v>163000000</v>
      </c>
      <c r="D8" s="1" t="s">
        <v>86</v>
      </c>
      <c r="E8" s="2">
        <v>726.4</v>
      </c>
      <c r="G8" s="1"/>
    </row>
    <row r="9" spans="1:10" x14ac:dyDescent="0.15">
      <c r="A9" s="1" t="s">
        <v>82</v>
      </c>
      <c r="B9" s="2">
        <v>336.99</v>
      </c>
      <c r="D9" s="1" t="s">
        <v>88</v>
      </c>
      <c r="E9" s="3">
        <v>559</v>
      </c>
      <c r="H9" s="1"/>
    </row>
    <row r="10" spans="1:10" x14ac:dyDescent="0.15">
      <c r="A10" s="1" t="s">
        <v>83</v>
      </c>
      <c r="B10" s="2">
        <v>3000000</v>
      </c>
      <c r="D10" s="1" t="s">
        <v>85</v>
      </c>
      <c r="E10" s="2">
        <f>'20170918'!E10+'20170919'!E8</f>
        <v>699458.69999999984</v>
      </c>
      <c r="G10" s="1"/>
      <c r="H10" s="1" t="s">
        <v>42</v>
      </c>
      <c r="I10" s="3">
        <f>SUMIF(I4:I8,"&gt;=0")</f>
        <v>83</v>
      </c>
    </row>
    <row r="11" spans="1:10" x14ac:dyDescent="0.15">
      <c r="A11" s="1" t="s">
        <v>84</v>
      </c>
      <c r="B11" s="2">
        <f>'20170918'!B11+'20170919'!B9</f>
        <v>1214112.6500000001</v>
      </c>
      <c r="E11" s="2"/>
      <c r="G11" s="1"/>
      <c r="H11" s="1" t="s">
        <v>43</v>
      </c>
      <c r="I11" s="3">
        <f>SUM(J4:J7)</f>
        <v>-11</v>
      </c>
    </row>
    <row r="12" spans="1:10" x14ac:dyDescent="0.15">
      <c r="A12" s="1" t="s">
        <v>86</v>
      </c>
      <c r="B12" s="18">
        <v>518.72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'20170918'!B13+'20170919'!B12</f>
        <v>196458.48000000007</v>
      </c>
      <c r="E13" s="2"/>
      <c r="G13" s="1"/>
      <c r="H13" s="1" t="s">
        <v>30</v>
      </c>
      <c r="I13" s="15">
        <v>67365060</v>
      </c>
    </row>
    <row r="14" spans="1:10" x14ac:dyDescent="0.15">
      <c r="A14" s="1" t="s">
        <v>333</v>
      </c>
      <c r="B14" s="3">
        <v>65872788</v>
      </c>
      <c r="G14" s="1"/>
      <c r="H14" s="1" t="s">
        <v>31</v>
      </c>
      <c r="I14" s="15">
        <v>-8955540</v>
      </c>
    </row>
    <row r="15" spans="1:10" x14ac:dyDescent="0.15">
      <c r="A15" s="1"/>
      <c r="B15" s="2"/>
      <c r="G15" s="1"/>
      <c r="H15" s="1" t="s">
        <v>32</v>
      </c>
      <c r="I15" s="15">
        <f>I14+I13</f>
        <v>58409520</v>
      </c>
    </row>
    <row r="16" spans="1:10" x14ac:dyDescent="0.15">
      <c r="A16" s="1"/>
      <c r="B16" s="2"/>
      <c r="G16" s="1" t="s">
        <v>5</v>
      </c>
      <c r="H16" s="2"/>
      <c r="I16" s="15">
        <v>11000000</v>
      </c>
    </row>
    <row r="17" spans="1:22" x14ac:dyDescent="0.15">
      <c r="A17" s="6"/>
      <c r="B17" s="2"/>
      <c r="G17" s="1" t="s">
        <v>26</v>
      </c>
      <c r="H17" s="2"/>
      <c r="I17" s="15">
        <v>10844959.029999999</v>
      </c>
    </row>
    <row r="18" spans="1:22" x14ac:dyDescent="0.15">
      <c r="G18" s="1" t="s">
        <v>12</v>
      </c>
      <c r="H18" s="2"/>
      <c r="I18" s="15">
        <v>10104759</v>
      </c>
    </row>
    <row r="19" spans="1:22" x14ac:dyDescent="0.15">
      <c r="A19" s="2"/>
      <c r="G19" s="1" t="s">
        <v>24</v>
      </c>
      <c r="H19" s="2"/>
      <c r="I19" s="15">
        <f>I18+I17-I16</f>
        <v>9949718.0300000012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325440.40999999997</v>
      </c>
      <c r="N21" s="2"/>
    </row>
    <row r="22" spans="1:22" x14ac:dyDescent="0.15">
      <c r="G22" s="1"/>
      <c r="H22" s="1" t="s">
        <v>39</v>
      </c>
      <c r="I22" s="15">
        <v>76877.61</v>
      </c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240000000</v>
      </c>
      <c r="H25" s="1" t="s">
        <v>19</v>
      </c>
      <c r="I25" s="15">
        <f>SUM(I21:I24)</f>
        <v>429759.74</v>
      </c>
    </row>
    <row r="26" spans="1:22" x14ac:dyDescent="0.15">
      <c r="A26" s="1" t="s">
        <v>71</v>
      </c>
      <c r="B26" s="2">
        <f>B4+E5+I18</f>
        <v>234657443.44999999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1325676.92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95</v>
      </c>
      <c r="B33" s="36">
        <v>3282</v>
      </c>
      <c r="D33" s="1" t="s">
        <v>74</v>
      </c>
      <c r="E33" s="2">
        <v>12929645</v>
      </c>
      <c r="G33" s="16" t="s">
        <v>296</v>
      </c>
      <c r="H33" s="2">
        <f>E33</f>
        <v>12929645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100</v>
      </c>
      <c r="B34" s="36">
        <v>1284</v>
      </c>
      <c r="D34" s="1" t="s">
        <v>75</v>
      </c>
      <c r="E34" s="2">
        <v>12457718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6">
        <v>7300</v>
      </c>
      <c r="D35" s="1" t="s">
        <v>76</v>
      </c>
      <c r="E35" s="2">
        <v>20144</v>
      </c>
      <c r="G35" s="40" t="s">
        <v>298</v>
      </c>
      <c r="H35" s="41">
        <f>H33+H34</f>
        <v>12934802.605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6">
        <v>2076</v>
      </c>
      <c r="D36" s="1" t="s">
        <v>77</v>
      </c>
      <c r="E36" s="2">
        <v>-146592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13942</v>
      </c>
      <c r="D37" s="1" t="s">
        <v>78</v>
      </c>
      <c r="E37" s="2">
        <v>30195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939723</v>
      </c>
    </row>
    <row r="39" spans="1:23" x14ac:dyDescent="0.15">
      <c r="A39" s="1" t="s">
        <v>103</v>
      </c>
      <c r="B39" s="3"/>
      <c r="D39" s="1" t="s">
        <v>80</v>
      </c>
      <c r="E39" s="10">
        <v>-39291</v>
      </c>
    </row>
    <row r="40" spans="1:23" s="9" customFormat="1" x14ac:dyDescent="0.15">
      <c r="A40"/>
      <c r="B40"/>
      <c r="D40" s="1" t="s">
        <v>81</v>
      </c>
      <c r="E40" s="2">
        <v>-3088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1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C1" zoomScale="80" zoomScaleNormal="80" workbookViewId="0">
      <selection activeCell="L1" sqref="L1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12870730.539999999</v>
      </c>
      <c r="D3" s="1" t="s">
        <v>1</v>
      </c>
      <c r="E3" s="18">
        <v>56518942.380000003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175368355.94</v>
      </c>
      <c r="D4" s="1" t="s">
        <v>11</v>
      </c>
      <c r="E4" s="38">
        <v>12446166.18</v>
      </c>
      <c r="H4" s="1" t="s">
        <v>332</v>
      </c>
      <c r="I4" s="13">
        <v>10</v>
      </c>
      <c r="J4" s="13"/>
    </row>
    <row r="5" spans="1:10" x14ac:dyDescent="0.15">
      <c r="A5" s="1" t="s">
        <v>3</v>
      </c>
      <c r="B5" s="2">
        <v>188239086.47999999</v>
      </c>
      <c r="D5" s="1" t="s">
        <v>12</v>
      </c>
      <c r="E5" s="2">
        <v>44072776.200000003</v>
      </c>
      <c r="H5" s="1" t="s">
        <v>341</v>
      </c>
      <c r="I5" s="13"/>
      <c r="J5" s="13"/>
    </row>
    <row r="6" spans="1:10" x14ac:dyDescent="0.15">
      <c r="A6" s="1" t="s">
        <v>11</v>
      </c>
      <c r="B6" s="37">
        <v>12870730.539999999</v>
      </c>
      <c r="D6" s="1" t="s">
        <v>4</v>
      </c>
      <c r="E6" s="2">
        <v>8000000</v>
      </c>
      <c r="H6" s="1" t="s">
        <v>238</v>
      </c>
      <c r="I6" s="13">
        <v>65</v>
      </c>
      <c r="J6" s="13"/>
    </row>
    <row r="7" spans="1:10" x14ac:dyDescent="0.1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5</v>
      </c>
      <c r="J7" s="13">
        <v>-10</v>
      </c>
    </row>
    <row r="8" spans="1:10" x14ac:dyDescent="0.15">
      <c r="A8" s="1" t="s">
        <v>5</v>
      </c>
      <c r="B8" s="2">
        <v>163000000</v>
      </c>
      <c r="D8" s="1" t="s">
        <v>86</v>
      </c>
      <c r="E8" s="2">
        <v>241.6</v>
      </c>
      <c r="G8" s="1"/>
    </row>
    <row r="9" spans="1:10" x14ac:dyDescent="0.15">
      <c r="A9" s="1" t="s">
        <v>82</v>
      </c>
      <c r="B9" s="2">
        <v>0</v>
      </c>
      <c r="D9" s="1" t="s">
        <v>88</v>
      </c>
      <c r="E9" s="3">
        <v>193</v>
      </c>
      <c r="H9" s="1"/>
    </row>
    <row r="10" spans="1:10" x14ac:dyDescent="0.15">
      <c r="A10" s="1" t="s">
        <v>83</v>
      </c>
      <c r="B10" s="2">
        <v>0</v>
      </c>
      <c r="D10" s="1" t="s">
        <v>85</v>
      </c>
      <c r="E10" s="2">
        <f>'20170915'!E10+'20170918'!E8</f>
        <v>698732.29999999981</v>
      </c>
      <c r="G10" s="1"/>
      <c r="H10" s="1" t="s">
        <v>42</v>
      </c>
      <c r="I10" s="3">
        <f>SUMIF(I4:I8,"&gt;=0")</f>
        <v>80</v>
      </c>
    </row>
    <row r="11" spans="1:10" x14ac:dyDescent="0.15">
      <c r="A11" s="1" t="s">
        <v>84</v>
      </c>
      <c r="B11" s="2">
        <f>'20170915'!B11+'20170918'!B9</f>
        <v>1213775.6600000001</v>
      </c>
      <c r="E11" s="2"/>
      <c r="G11" s="1"/>
      <c r="H11" s="1" t="s">
        <v>43</v>
      </c>
      <c r="I11" s="3">
        <f>SUM(J4:J7)</f>
        <v>-10</v>
      </c>
    </row>
    <row r="12" spans="1:10" x14ac:dyDescent="0.15">
      <c r="A12" s="1" t="s">
        <v>86</v>
      </c>
      <c r="B12" s="18">
        <v>1027.53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'20170915'!B13+'20170918'!B12</f>
        <v>195939.76000000007</v>
      </c>
      <c r="E13" s="2"/>
      <c r="G13" s="1"/>
      <c r="H13" s="1" t="s">
        <v>30</v>
      </c>
      <c r="I13" s="15">
        <v>64595700</v>
      </c>
    </row>
    <row r="14" spans="1:10" x14ac:dyDescent="0.15">
      <c r="A14" s="1" t="s">
        <v>333</v>
      </c>
      <c r="B14" s="3"/>
      <c r="G14" s="1"/>
      <c r="H14" s="1" t="s">
        <v>31</v>
      </c>
      <c r="I14" s="15">
        <v>-8094000</v>
      </c>
    </row>
    <row r="15" spans="1:10" x14ac:dyDescent="0.15">
      <c r="A15" s="1"/>
      <c r="B15" s="2"/>
      <c r="G15" s="1"/>
      <c r="H15" s="1" t="s">
        <v>32</v>
      </c>
      <c r="I15" s="15">
        <f>I14+I13</f>
        <v>56501700</v>
      </c>
    </row>
    <row r="16" spans="1:10" x14ac:dyDescent="0.15">
      <c r="A16" s="1"/>
      <c r="B16" s="2"/>
      <c r="G16" s="1" t="s">
        <v>5</v>
      </c>
      <c r="H16" s="2"/>
      <c r="I16" s="15">
        <v>11000000</v>
      </c>
    </row>
    <row r="17" spans="1:22" x14ac:dyDescent="0.15">
      <c r="A17" s="6"/>
      <c r="B17" s="2"/>
      <c r="G17" s="1" t="s">
        <v>26</v>
      </c>
      <c r="H17" s="2"/>
      <c r="I17" s="15">
        <v>7736075.1399999997</v>
      </c>
    </row>
    <row r="18" spans="1:22" x14ac:dyDescent="0.15">
      <c r="G18" s="1" t="s">
        <v>12</v>
      </c>
      <c r="H18" s="2"/>
      <c r="I18" s="15">
        <v>12908880</v>
      </c>
    </row>
    <row r="19" spans="1:22" x14ac:dyDescent="0.15">
      <c r="A19" s="2"/>
      <c r="G19" s="1" t="s">
        <v>24</v>
      </c>
      <c r="H19" s="2"/>
      <c r="I19" s="15">
        <f>I18+I17-I16</f>
        <v>9644955.1400000006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324629.39</v>
      </c>
      <c r="N21" s="2"/>
    </row>
    <row r="22" spans="1:22" x14ac:dyDescent="0.15">
      <c r="G22" s="1"/>
      <c r="H22" s="1" t="s">
        <v>39</v>
      </c>
      <c r="I22" s="15">
        <v>76690.5</v>
      </c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240000000</v>
      </c>
      <c r="H25" s="1" t="s">
        <v>19</v>
      </c>
      <c r="I25" s="15">
        <f>SUM(I21:I24)</f>
        <v>428761.61</v>
      </c>
    </row>
    <row r="26" spans="1:22" x14ac:dyDescent="0.15">
      <c r="A26" s="1" t="s">
        <v>71</v>
      </c>
      <c r="B26" s="2">
        <f>B4+E5+I18</f>
        <v>232350012.13999999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1323433.67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95</v>
      </c>
      <c r="B33" s="36">
        <v>3371</v>
      </c>
      <c r="D33" s="1" t="s">
        <v>74</v>
      </c>
      <c r="E33" s="2">
        <v>12909502</v>
      </c>
      <c r="G33" s="16" t="s">
        <v>296</v>
      </c>
      <c r="H33" s="2">
        <f>E33</f>
        <v>12909502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100</v>
      </c>
      <c r="B34" s="36">
        <v>1169</v>
      </c>
      <c r="D34" s="1" t="s">
        <v>75</v>
      </c>
      <c r="E34" s="2">
        <v>12604310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6">
        <v>7372</v>
      </c>
      <c r="D35" s="1" t="s">
        <v>76</v>
      </c>
      <c r="E35" s="2">
        <v>16623</v>
      </c>
      <c r="G35" s="40" t="s">
        <v>298</v>
      </c>
      <c r="H35" s="41">
        <f>H33+H34</f>
        <v>12914659.605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6">
        <v>2013</v>
      </c>
      <c r="D36" s="1" t="s">
        <v>77</v>
      </c>
      <c r="E36" s="2">
        <v>-34220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13925</v>
      </c>
      <c r="D37" s="1" t="s">
        <v>78</v>
      </c>
      <c r="E37" s="2">
        <v>-3231248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1068768</v>
      </c>
    </row>
    <row r="39" spans="1:23" x14ac:dyDescent="0.15">
      <c r="A39" s="1" t="s">
        <v>103</v>
      </c>
      <c r="B39" s="3"/>
      <c r="D39" s="1" t="s">
        <v>80</v>
      </c>
      <c r="E39" s="10">
        <v>-45933</v>
      </c>
    </row>
    <row r="40" spans="1:23" s="9" customFormat="1" x14ac:dyDescent="0.15">
      <c r="A40"/>
      <c r="B40"/>
      <c r="D40" s="1" t="s">
        <v>81</v>
      </c>
      <c r="E40" s="2">
        <v>-3059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1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9" sqref="B9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8631941.8599999994</v>
      </c>
      <c r="D3" s="1" t="s">
        <v>1</v>
      </c>
      <c r="E3" s="18">
        <v>56587910.979999997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167582074.94</v>
      </c>
      <c r="D4" s="1" t="s">
        <v>11</v>
      </c>
      <c r="E4" s="38">
        <v>12230349.98</v>
      </c>
      <c r="H4" s="1" t="s">
        <v>185</v>
      </c>
      <c r="I4" s="13">
        <v>27</v>
      </c>
      <c r="J4" s="13">
        <v>-3</v>
      </c>
    </row>
    <row r="5" spans="1:10" x14ac:dyDescent="0.15">
      <c r="A5" s="1" t="s">
        <v>3</v>
      </c>
      <c r="B5" s="2">
        <v>188217478.72</v>
      </c>
      <c r="D5" s="1" t="s">
        <v>12</v>
      </c>
      <c r="E5" s="2">
        <v>44357561</v>
      </c>
      <c r="H5" s="1" t="s">
        <v>332</v>
      </c>
      <c r="I5" s="13">
        <v>4</v>
      </c>
      <c r="J5" s="13">
        <v>-1</v>
      </c>
    </row>
    <row r="6" spans="1:10" x14ac:dyDescent="0.15">
      <c r="A6" s="1" t="s">
        <v>11</v>
      </c>
      <c r="B6" s="37">
        <v>20635403.780000001</v>
      </c>
      <c r="D6" s="1" t="s">
        <v>4</v>
      </c>
      <c r="E6" s="2">
        <v>8000000</v>
      </c>
      <c r="H6" s="1" t="s">
        <v>238</v>
      </c>
      <c r="I6" s="13">
        <v>68</v>
      </c>
      <c r="J6" s="13">
        <v>-4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2</v>
      </c>
      <c r="J7" s="13">
        <v>-9</v>
      </c>
    </row>
    <row r="8" spans="1:10" x14ac:dyDescent="0.15">
      <c r="A8" s="1" t="s">
        <v>5</v>
      </c>
      <c r="B8" s="2">
        <v>163000000</v>
      </c>
      <c r="D8" s="1" t="s">
        <v>86</v>
      </c>
      <c r="E8" s="2">
        <v>582.4</v>
      </c>
      <c r="G8" s="1"/>
    </row>
    <row r="9" spans="1:10" x14ac:dyDescent="0.15">
      <c r="A9" s="1" t="s">
        <v>82</v>
      </c>
      <c r="B9" s="2">
        <v>3461.92</v>
      </c>
      <c r="D9" s="1" t="s">
        <v>88</v>
      </c>
      <c r="E9" s="3">
        <v>424</v>
      </c>
      <c r="H9" s="1"/>
    </row>
    <row r="10" spans="1:10" x14ac:dyDescent="0.15">
      <c r="A10" s="1" t="s">
        <v>83</v>
      </c>
      <c r="B10" s="2">
        <v>12000000</v>
      </c>
      <c r="D10" s="1" t="s">
        <v>85</v>
      </c>
      <c r="E10" s="2">
        <f>'20170914'!E10+'20170915'!E8</f>
        <v>698490.69999999984</v>
      </c>
      <c r="G10" s="1"/>
      <c r="H10" s="1" t="s">
        <v>42</v>
      </c>
      <c r="I10" s="3">
        <f>SUMIF(I4:I8,"&gt;=0")</f>
        <v>101</v>
      </c>
    </row>
    <row r="11" spans="1:10" x14ac:dyDescent="0.15">
      <c r="A11" s="1" t="s">
        <v>84</v>
      </c>
      <c r="B11" s="2">
        <f>'20170914'!B11+'20170915'!B9</f>
        <v>1213775.6600000001</v>
      </c>
      <c r="E11" s="2"/>
      <c r="G11" s="1"/>
      <c r="H11" s="1" t="s">
        <v>43</v>
      </c>
      <c r="I11" s="3">
        <f>SUM(J4:J7)</f>
        <v>-17</v>
      </c>
    </row>
    <row r="12" spans="1:10" x14ac:dyDescent="0.15">
      <c r="A12" s="1" t="s">
        <v>86</v>
      </c>
      <c r="B12" s="18">
        <v>562.49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'20170914'!B13+'20170915'!B12</f>
        <v>194912.23000000007</v>
      </c>
      <c r="E13" s="2"/>
      <c r="G13" s="1"/>
      <c r="H13" s="1" t="s">
        <v>30</v>
      </c>
      <c r="I13" s="15">
        <v>81242580</v>
      </c>
    </row>
    <row r="14" spans="1:10" x14ac:dyDescent="0.15">
      <c r="A14" s="1" t="s">
        <v>333</v>
      </c>
      <c r="B14" s="3"/>
      <c r="G14" s="1"/>
      <c r="H14" s="1" t="s">
        <v>31</v>
      </c>
      <c r="I14" s="15">
        <v>-13694800</v>
      </c>
    </row>
    <row r="15" spans="1:10" x14ac:dyDescent="0.15">
      <c r="A15" s="1"/>
      <c r="B15" s="2"/>
      <c r="G15" s="1"/>
      <c r="H15" s="1" t="s">
        <v>32</v>
      </c>
      <c r="I15" s="15">
        <f>I14+I13</f>
        <v>67547780</v>
      </c>
    </row>
    <row r="16" spans="1:10" x14ac:dyDescent="0.15">
      <c r="A16" s="1"/>
      <c r="B16" s="2"/>
      <c r="G16" s="1" t="s">
        <v>5</v>
      </c>
      <c r="H16" s="2"/>
      <c r="I16" s="15">
        <v>11000000</v>
      </c>
    </row>
    <row r="17" spans="1:22" x14ac:dyDescent="0.15">
      <c r="A17" s="6"/>
      <c r="B17" s="2"/>
      <c r="G17" s="1" t="s">
        <v>26</v>
      </c>
      <c r="H17" s="2"/>
      <c r="I17" s="15">
        <v>4279166.26</v>
      </c>
    </row>
    <row r="18" spans="1:22" x14ac:dyDescent="0.15">
      <c r="G18" s="1" t="s">
        <v>12</v>
      </c>
      <c r="H18" s="2"/>
      <c r="I18" s="15">
        <v>16248516</v>
      </c>
    </row>
    <row r="19" spans="1:22" x14ac:dyDescent="0.15">
      <c r="A19" s="2"/>
      <c r="G19" s="1" t="s">
        <v>24</v>
      </c>
      <c r="H19" s="2"/>
      <c r="I19" s="15">
        <f>I18+I17-I16</f>
        <v>9527682.2599999979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321735.13</v>
      </c>
      <c r="N21" s="2"/>
    </row>
    <row r="22" spans="1:22" x14ac:dyDescent="0.15">
      <c r="G22" s="1"/>
      <c r="H22" s="1" t="s">
        <v>39</v>
      </c>
      <c r="I22" s="15">
        <v>76022.759999999995</v>
      </c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240000000</v>
      </c>
      <c r="H25" s="1" t="s">
        <v>19</v>
      </c>
      <c r="I25" s="15">
        <f>SUM(I21:I24)</f>
        <v>425199.61</v>
      </c>
    </row>
    <row r="26" spans="1:22" x14ac:dyDescent="0.15">
      <c r="A26" s="1" t="s">
        <v>71</v>
      </c>
      <c r="B26" s="2">
        <f>B4+E5+I18</f>
        <v>228188151.94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1318602.54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187</v>
      </c>
      <c r="B33" s="36">
        <v>3475</v>
      </c>
      <c r="D33" s="1" t="s">
        <v>74</v>
      </c>
      <c r="E33" s="2">
        <v>12892878</v>
      </c>
      <c r="G33" s="16" t="s">
        <v>296</v>
      </c>
      <c r="H33" s="2">
        <f>E33</f>
        <v>12892878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100</v>
      </c>
      <c r="B34" s="36">
        <v>1139</v>
      </c>
      <c r="D34" s="1" t="s">
        <v>75</v>
      </c>
      <c r="E34" s="2">
        <v>12638530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6">
        <v>7373</v>
      </c>
      <c r="D35" s="1" t="s">
        <v>76</v>
      </c>
      <c r="E35" s="2">
        <v>52617</v>
      </c>
      <c r="G35" s="40" t="s">
        <v>298</v>
      </c>
      <c r="H35" s="41">
        <f>H33+H34</f>
        <v>12898035.605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6">
        <v>2009</v>
      </c>
      <c r="D36" s="1" t="s">
        <v>77</v>
      </c>
      <c r="E36" s="2">
        <v>164630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13996</v>
      </c>
      <c r="D37" s="1" t="s">
        <v>78</v>
      </c>
      <c r="E37" s="2">
        <v>-440306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1026405</v>
      </c>
    </row>
    <row r="39" spans="1:23" x14ac:dyDescent="0.15">
      <c r="A39" s="1" t="s">
        <v>103</v>
      </c>
      <c r="B39" s="3"/>
      <c r="D39" s="1" t="s">
        <v>80</v>
      </c>
      <c r="E39" s="10">
        <v>-46409</v>
      </c>
    </row>
    <row r="40" spans="1:23" s="9" customFormat="1" x14ac:dyDescent="0.15">
      <c r="A40"/>
      <c r="B40"/>
      <c r="D40" s="1" t="s">
        <v>81</v>
      </c>
      <c r="E40" s="2">
        <v>-1779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1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D20" sqref="D19:D20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12358663.32</v>
      </c>
      <c r="D3" s="1" t="s">
        <v>1</v>
      </c>
      <c r="E3" s="18">
        <v>56784750.380000003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162866659.03</v>
      </c>
      <c r="D4" s="1" t="s">
        <v>11</v>
      </c>
      <c r="E4" s="38">
        <v>10337085.380000001</v>
      </c>
      <c r="H4" s="1" t="s">
        <v>185</v>
      </c>
      <c r="I4" s="13">
        <v>31</v>
      </c>
      <c r="J4" s="13"/>
    </row>
    <row r="5" spans="1:10" x14ac:dyDescent="0.15">
      <c r="A5" s="1" t="s">
        <v>3</v>
      </c>
      <c r="B5" s="2">
        <v>179225762.08000001</v>
      </c>
      <c r="D5" s="1" t="s">
        <v>12</v>
      </c>
      <c r="E5" s="2">
        <v>46447665</v>
      </c>
      <c r="H5" s="1" t="s">
        <v>332</v>
      </c>
      <c r="I5" s="13">
        <v>4</v>
      </c>
      <c r="J5" s="13">
        <v>-3</v>
      </c>
    </row>
    <row r="6" spans="1:10" x14ac:dyDescent="0.15">
      <c r="A6" s="1" t="s">
        <v>11</v>
      </c>
      <c r="B6" s="37">
        <v>16359103.050000001</v>
      </c>
      <c r="D6" s="1" t="s">
        <v>4</v>
      </c>
      <c r="E6" s="2">
        <v>8000000</v>
      </c>
      <c r="H6" s="1" t="s">
        <v>238</v>
      </c>
      <c r="I6" s="13">
        <v>72</v>
      </c>
      <c r="J6" s="13">
        <v>-5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4</v>
      </c>
      <c r="J7" s="13">
        <v>-15</v>
      </c>
    </row>
    <row r="8" spans="1:10" x14ac:dyDescent="0.15">
      <c r="A8" s="1" t="s">
        <v>5</v>
      </c>
      <c r="B8" s="2">
        <v>153000000</v>
      </c>
      <c r="D8" s="1" t="s">
        <v>86</v>
      </c>
      <c r="E8" s="2">
        <v>654.4</v>
      </c>
      <c r="G8" s="1"/>
    </row>
    <row r="9" spans="1:10" x14ac:dyDescent="0.15">
      <c r="A9" s="1" t="s">
        <v>82</v>
      </c>
      <c r="B9" s="2">
        <v>439.73</v>
      </c>
      <c r="D9" s="1" t="s">
        <v>88</v>
      </c>
      <c r="E9" s="3">
        <v>567</v>
      </c>
      <c r="H9" s="1"/>
    </row>
    <row r="10" spans="1:10" x14ac:dyDescent="0.15">
      <c r="A10" s="1" t="s">
        <v>83</v>
      </c>
      <c r="B10" s="2">
        <v>4000000</v>
      </c>
      <c r="D10" s="1" t="s">
        <v>85</v>
      </c>
      <c r="E10" s="2">
        <f>'20170913'!E10+'20170914'!E8</f>
        <v>697908.29999999981</v>
      </c>
      <c r="G10" s="1"/>
      <c r="H10" s="1" t="s">
        <v>42</v>
      </c>
      <c r="I10" s="3">
        <f>SUMIF(I4:I8,"&gt;=0")</f>
        <v>111</v>
      </c>
    </row>
    <row r="11" spans="1:10" x14ac:dyDescent="0.15">
      <c r="A11" s="1" t="s">
        <v>84</v>
      </c>
      <c r="B11" s="2">
        <f>'20170913'!B11+'20170914'!B9</f>
        <v>1210313.7400000002</v>
      </c>
      <c r="E11" s="2"/>
      <c r="G11" s="1"/>
      <c r="H11" s="1" t="s">
        <v>43</v>
      </c>
      <c r="I11" s="3">
        <f>SUM(J4:J7)</f>
        <v>-23</v>
      </c>
    </row>
    <row r="12" spans="1:10" x14ac:dyDescent="0.15">
      <c r="A12" s="1" t="s">
        <v>86</v>
      </c>
      <c r="B12" s="18">
        <v>763.95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'20170913'!B13+'20170914'!B12</f>
        <v>194349.74000000008</v>
      </c>
      <c r="E13" s="2"/>
      <c r="G13" s="1"/>
      <c r="H13" s="1" t="s">
        <v>30</v>
      </c>
      <c r="I13" s="15">
        <v>90015480</v>
      </c>
    </row>
    <row r="14" spans="1:10" x14ac:dyDescent="0.15">
      <c r="A14" s="1" t="s">
        <v>333</v>
      </c>
      <c r="B14" s="3">
        <v>59462088</v>
      </c>
      <c r="G14" s="1"/>
      <c r="H14" s="1" t="s">
        <v>31</v>
      </c>
      <c r="I14" s="15">
        <v>-18699420</v>
      </c>
    </row>
    <row r="15" spans="1:10" x14ac:dyDescent="0.15">
      <c r="A15" s="1"/>
      <c r="B15" s="2"/>
      <c r="G15" s="1"/>
      <c r="H15" s="1" t="s">
        <v>32</v>
      </c>
      <c r="I15" s="15">
        <f>I14+I13</f>
        <v>71316060</v>
      </c>
    </row>
    <row r="16" spans="1:10" x14ac:dyDescent="0.15">
      <c r="A16" s="1"/>
      <c r="B16" s="2"/>
      <c r="G16" s="1" t="s">
        <v>5</v>
      </c>
      <c r="H16" s="2"/>
      <c r="I16" s="15">
        <v>11000000</v>
      </c>
    </row>
    <row r="17" spans="1:22" x14ac:dyDescent="0.15">
      <c r="A17" s="6"/>
      <c r="B17" s="2"/>
      <c r="G17" s="1" t="s">
        <v>26</v>
      </c>
      <c r="H17" s="2"/>
      <c r="I17" s="15">
        <v>3105341.03</v>
      </c>
    </row>
    <row r="18" spans="1:22" x14ac:dyDescent="0.15">
      <c r="G18" s="1" t="s">
        <v>12</v>
      </c>
      <c r="H18" s="2"/>
      <c r="I18" s="15">
        <v>18003096</v>
      </c>
    </row>
    <row r="19" spans="1:22" x14ac:dyDescent="0.15">
      <c r="A19" s="2"/>
      <c r="G19" s="1" t="s">
        <v>24</v>
      </c>
      <c r="H19" s="2"/>
      <c r="I19" s="15">
        <f>I18+I17-I16</f>
        <v>10108437.030000001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319142.38</v>
      </c>
      <c r="N21" s="2"/>
    </row>
    <row r="22" spans="1:22" x14ac:dyDescent="0.15">
      <c r="G22" s="1"/>
      <c r="H22" s="1" t="s">
        <v>39</v>
      </c>
      <c r="I22" s="15">
        <v>74856.990000000005</v>
      </c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230000000</v>
      </c>
      <c r="H25" s="1" t="s">
        <v>19</v>
      </c>
      <c r="I25" s="15">
        <f>SUM(I21:I24)</f>
        <v>421441.08999999997</v>
      </c>
    </row>
    <row r="26" spans="1:22" x14ac:dyDescent="0.15">
      <c r="A26" s="1" t="s">
        <v>71</v>
      </c>
      <c r="B26" s="2">
        <f>B4+E5+I18</f>
        <v>227317420.03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1313699.1299999999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187</v>
      </c>
      <c r="B33" s="36">
        <v>3570</v>
      </c>
      <c r="D33" s="1" t="s">
        <v>74</v>
      </c>
      <c r="E33" s="2">
        <v>12840261</v>
      </c>
      <c r="G33" s="16" t="s">
        <v>296</v>
      </c>
      <c r="H33" s="2">
        <f>E33</f>
        <v>12840261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100</v>
      </c>
      <c r="B34" s="36">
        <v>1060</v>
      </c>
      <c r="D34" s="1" t="s">
        <v>75</v>
      </c>
      <c r="E34" s="2">
        <v>12473900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6">
        <v>7347</v>
      </c>
      <c r="D35" s="1" t="s">
        <v>76</v>
      </c>
      <c r="E35" s="2">
        <v>-172291</v>
      </c>
      <c r="G35" s="40" t="s">
        <v>298</v>
      </c>
      <c r="H35" s="41">
        <f>H33+H34</f>
        <v>12845418.605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6">
        <v>2009</v>
      </c>
      <c r="D36" s="1" t="s">
        <v>77</v>
      </c>
      <c r="E36" s="2">
        <v>-106284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13986</v>
      </c>
      <c r="D37" s="1" t="s">
        <v>78</v>
      </c>
      <c r="E37" s="2">
        <v>-172291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415976</v>
      </c>
    </row>
    <row r="39" spans="1:23" x14ac:dyDescent="0.15">
      <c r="A39" s="1" t="s">
        <v>103</v>
      </c>
      <c r="B39" s="3"/>
      <c r="D39" s="1" t="s">
        <v>80</v>
      </c>
      <c r="E39" s="10">
        <v>-50230</v>
      </c>
    </row>
    <row r="40" spans="1:23" s="9" customFormat="1" x14ac:dyDescent="0.15">
      <c r="A40"/>
      <c r="B40"/>
      <c r="D40" s="1" t="s">
        <v>81</v>
      </c>
      <c r="E40" s="2">
        <v>-1214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1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D66" sqref="D66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15229729.720000001</v>
      </c>
      <c r="D3" s="1" t="s">
        <v>1</v>
      </c>
      <c r="E3" s="18">
        <v>56838462.780000001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161398588.44999999</v>
      </c>
      <c r="D4" s="1" t="s">
        <v>11</v>
      </c>
      <c r="E4" s="38">
        <v>10440804.58</v>
      </c>
      <c r="H4" s="1" t="s">
        <v>185</v>
      </c>
      <c r="I4" s="13">
        <v>36</v>
      </c>
      <c r="J4" s="13">
        <v>-6</v>
      </c>
    </row>
    <row r="5" spans="1:10" x14ac:dyDescent="0.15">
      <c r="A5" s="1" t="s">
        <v>3</v>
      </c>
      <c r="B5" s="2">
        <v>179628664.61000001</v>
      </c>
      <c r="D5" s="1" t="s">
        <v>12</v>
      </c>
      <c r="E5" s="2">
        <v>46397658.200000003</v>
      </c>
      <c r="H5" s="1" t="s">
        <v>332</v>
      </c>
      <c r="I5" s="13">
        <v>4</v>
      </c>
      <c r="J5" s="13">
        <v>-6</v>
      </c>
    </row>
    <row r="6" spans="1:10" x14ac:dyDescent="0.15">
      <c r="A6" s="1" t="s">
        <v>11</v>
      </c>
      <c r="B6" s="37">
        <v>18230076.16</v>
      </c>
      <c r="D6" s="1" t="s">
        <v>4</v>
      </c>
      <c r="E6" s="2">
        <v>8000000</v>
      </c>
      <c r="H6" s="1" t="s">
        <v>238</v>
      </c>
      <c r="I6" s="13">
        <v>70</v>
      </c>
      <c r="J6" s="13"/>
    </row>
    <row r="7" spans="1:10" x14ac:dyDescent="0.1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-14</v>
      </c>
    </row>
    <row r="8" spans="1:10" x14ac:dyDescent="0.15">
      <c r="A8" s="1" t="s">
        <v>5</v>
      </c>
      <c r="B8" s="2">
        <v>153000000</v>
      </c>
      <c r="D8" s="1" t="s">
        <v>86</v>
      </c>
      <c r="E8" s="2">
        <v>473.6</v>
      </c>
      <c r="G8" s="1"/>
    </row>
    <row r="9" spans="1:10" x14ac:dyDescent="0.15">
      <c r="A9" s="1" t="s">
        <v>82</v>
      </c>
      <c r="B9" s="2">
        <v>346.44</v>
      </c>
      <c r="D9" s="1" t="s">
        <v>88</v>
      </c>
      <c r="E9" s="3">
        <v>407</v>
      </c>
      <c r="H9" s="1"/>
    </row>
    <row r="10" spans="1:10" x14ac:dyDescent="0.15">
      <c r="A10" s="1" t="s">
        <v>83</v>
      </c>
      <c r="B10" s="2">
        <v>3000000</v>
      </c>
      <c r="D10" s="1" t="s">
        <v>85</v>
      </c>
      <c r="E10" s="2">
        <f>'20170912'!E10+'20170913'!E8</f>
        <v>697253.89999999979</v>
      </c>
      <c r="G10" s="1"/>
      <c r="H10" s="1" t="s">
        <v>42</v>
      </c>
      <c r="I10" s="3">
        <f>SUMIF(I4:I8,"&gt;=0")</f>
        <v>110</v>
      </c>
    </row>
    <row r="11" spans="1:10" x14ac:dyDescent="0.15">
      <c r="A11" s="1" t="s">
        <v>84</v>
      </c>
      <c r="B11" s="2">
        <f>'20170912'!B11+'20170913'!B9</f>
        <v>1209874.0100000002</v>
      </c>
      <c r="E11" s="2"/>
      <c r="G11" s="1"/>
      <c r="H11" s="1" t="s">
        <v>43</v>
      </c>
      <c r="I11" s="3">
        <f>SUM(J4:J7)</f>
        <v>-26</v>
      </c>
    </row>
    <row r="12" spans="1:10" x14ac:dyDescent="0.15">
      <c r="A12" s="1" t="s">
        <v>86</v>
      </c>
      <c r="B12" s="18">
        <v>433.47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'20170912'!B13+'20170913'!B12</f>
        <v>193585.79000000007</v>
      </c>
      <c r="E13" s="2"/>
      <c r="G13" s="1"/>
      <c r="H13" s="1" t="s">
        <v>30</v>
      </c>
      <c r="I13" s="15">
        <v>86046000</v>
      </c>
    </row>
    <row r="14" spans="1:10" x14ac:dyDescent="0.15">
      <c r="A14" s="1" t="s">
        <v>333</v>
      </c>
      <c r="B14" s="3">
        <v>58775888</v>
      </c>
      <c r="G14" s="1"/>
      <c r="H14" s="1" t="s">
        <v>31</v>
      </c>
      <c r="I14" s="15">
        <v>-21150840</v>
      </c>
    </row>
    <row r="15" spans="1:10" x14ac:dyDescent="0.15">
      <c r="A15" s="1"/>
      <c r="B15" s="2"/>
      <c r="G15" s="1"/>
      <c r="H15" s="1" t="s">
        <v>32</v>
      </c>
      <c r="I15" s="15">
        <f>I14+I13</f>
        <v>64895160</v>
      </c>
    </row>
    <row r="16" spans="1:10" x14ac:dyDescent="0.15">
      <c r="A16" s="1"/>
      <c r="B16" s="2"/>
      <c r="G16" s="1" t="s">
        <v>5</v>
      </c>
      <c r="H16" s="2"/>
      <c r="I16" s="15">
        <v>11000000</v>
      </c>
    </row>
    <row r="17" spans="1:22" x14ac:dyDescent="0.15">
      <c r="A17" s="6"/>
      <c r="B17" s="2"/>
      <c r="G17" s="1" t="s">
        <v>26</v>
      </c>
      <c r="H17" s="2"/>
      <c r="I17" s="15">
        <v>3977728.62</v>
      </c>
    </row>
    <row r="18" spans="1:22" x14ac:dyDescent="0.15">
      <c r="G18" s="1" t="s">
        <v>12</v>
      </c>
      <c r="H18" s="2"/>
      <c r="I18" s="15">
        <v>17181168</v>
      </c>
    </row>
    <row r="19" spans="1:22" x14ac:dyDescent="0.15">
      <c r="A19" s="2"/>
      <c r="G19" s="1" t="s">
        <v>24</v>
      </c>
      <c r="H19" s="2"/>
      <c r="I19" s="15">
        <f>I18+I17-I16</f>
        <v>10158896.620000001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317358.37</v>
      </c>
      <c r="N21" s="2"/>
    </row>
    <row r="22" spans="1:22" x14ac:dyDescent="0.15">
      <c r="G22" s="1"/>
      <c r="H22" s="1" t="s">
        <v>39</v>
      </c>
      <c r="I22" s="15">
        <v>74445.399999999994</v>
      </c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230000000</v>
      </c>
      <c r="H25" s="1" t="s">
        <v>19</v>
      </c>
      <c r="I25" s="15">
        <f>SUM(I21:I24)</f>
        <v>419245.49</v>
      </c>
    </row>
    <row r="26" spans="1:22" x14ac:dyDescent="0.15">
      <c r="A26" s="1" t="s">
        <v>71</v>
      </c>
      <c r="B26" s="2">
        <f>B4+E5+I18</f>
        <v>224977414.64999998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1310085.1799999997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187</v>
      </c>
      <c r="B33" s="36">
        <v>3488</v>
      </c>
      <c r="D33" s="1" t="s">
        <v>74</v>
      </c>
      <c r="E33" s="2">
        <v>12947391</v>
      </c>
      <c r="G33" s="16" t="s">
        <v>296</v>
      </c>
      <c r="H33" s="2">
        <f>E33</f>
        <v>12947391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100</v>
      </c>
      <c r="B34" s="36">
        <v>1004</v>
      </c>
      <c r="D34" s="1" t="s">
        <v>75</v>
      </c>
      <c r="E34" s="2">
        <v>12580185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6">
        <v>7332</v>
      </c>
      <c r="D35" s="1" t="s">
        <v>76</v>
      </c>
      <c r="E35" s="2">
        <v>-86876</v>
      </c>
      <c r="G35" s="40" t="s">
        <v>298</v>
      </c>
      <c r="H35" s="41">
        <f>H33+H34</f>
        <v>12952548.605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6">
        <v>1999</v>
      </c>
      <c r="D36" s="1" t="s">
        <v>77</v>
      </c>
      <c r="E36" s="2">
        <v>-130568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13823</v>
      </c>
      <c r="D37" s="1" t="s">
        <v>78</v>
      </c>
      <c r="E37" s="2">
        <v>-3731354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431413</v>
      </c>
    </row>
    <row r="39" spans="1:23" x14ac:dyDescent="0.15">
      <c r="A39" s="1" t="s">
        <v>103</v>
      </c>
      <c r="B39" s="3"/>
      <c r="D39" s="1" t="s">
        <v>80</v>
      </c>
      <c r="E39" s="10">
        <v>-50265</v>
      </c>
    </row>
    <row r="40" spans="1:23" s="9" customFormat="1" x14ac:dyDescent="0.15">
      <c r="A40"/>
      <c r="B40"/>
      <c r="D40" s="1" t="s">
        <v>81</v>
      </c>
      <c r="E40" s="2">
        <v>-1778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1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/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10998548.52</v>
      </c>
      <c r="D3" s="1" t="s">
        <v>1</v>
      </c>
      <c r="E3" s="18">
        <v>56898433.380000003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156689955.24000001</v>
      </c>
      <c r="D4" s="1" t="s">
        <v>11</v>
      </c>
      <c r="E4" s="38">
        <v>12003082.380000001</v>
      </c>
      <c r="H4" s="1" t="s">
        <v>185</v>
      </c>
      <c r="I4" s="13">
        <v>32</v>
      </c>
      <c r="J4" s="13"/>
    </row>
    <row r="5" spans="1:10" x14ac:dyDescent="0.15">
      <c r="A5" s="1" t="s">
        <v>3</v>
      </c>
      <c r="B5" s="2">
        <v>178689702.53</v>
      </c>
      <c r="D5" s="1" t="s">
        <v>12</v>
      </c>
      <c r="E5" s="2">
        <v>44895351</v>
      </c>
      <c r="H5" s="1" t="s">
        <v>332</v>
      </c>
      <c r="I5" s="13"/>
      <c r="J5" s="13"/>
    </row>
    <row r="6" spans="1:10" x14ac:dyDescent="0.15">
      <c r="A6" s="1" t="s">
        <v>11</v>
      </c>
      <c r="B6" s="37">
        <v>21999747.289999999</v>
      </c>
      <c r="D6" s="1" t="s">
        <v>4</v>
      </c>
      <c r="E6" s="2">
        <v>8000000</v>
      </c>
      <c r="H6" s="1" t="s">
        <v>238</v>
      </c>
      <c r="I6" s="13">
        <v>67</v>
      </c>
      <c r="J6" s="13"/>
    </row>
    <row r="7" spans="1:10" x14ac:dyDescent="0.1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2</v>
      </c>
      <c r="J7" s="13">
        <v>-14</v>
      </c>
    </row>
    <row r="8" spans="1:10" x14ac:dyDescent="0.15">
      <c r="A8" s="1" t="s">
        <v>5</v>
      </c>
      <c r="B8" s="2">
        <v>153000000</v>
      </c>
      <c r="D8" s="1" t="s">
        <v>86</v>
      </c>
      <c r="E8" s="2">
        <v>844.8</v>
      </c>
      <c r="G8" s="1"/>
    </row>
    <row r="9" spans="1:10" x14ac:dyDescent="0.15">
      <c r="A9" s="1" t="s">
        <v>82</v>
      </c>
      <c r="B9" s="2">
        <v>1198.77</v>
      </c>
      <c r="D9" s="1" t="s">
        <v>88</v>
      </c>
      <c r="E9" s="3">
        <v>695</v>
      </c>
      <c r="H9" s="1"/>
    </row>
    <row r="10" spans="1:10" x14ac:dyDescent="0.15">
      <c r="A10" s="1" t="s">
        <v>83</v>
      </c>
      <c r="B10" s="2">
        <v>11000000</v>
      </c>
      <c r="D10" s="1" t="s">
        <v>85</v>
      </c>
      <c r="E10" s="2">
        <f>'20170911'!E10+'20170912'!E8</f>
        <v>696780.29999999981</v>
      </c>
      <c r="G10" s="1"/>
      <c r="H10" s="1" t="s">
        <v>42</v>
      </c>
      <c r="I10" s="3">
        <f>SUMIF(I4:I8,"&gt;=0")</f>
        <v>101</v>
      </c>
    </row>
    <row r="11" spans="1:10" x14ac:dyDescent="0.15">
      <c r="A11" s="1" t="s">
        <v>84</v>
      </c>
      <c r="B11" s="2">
        <f>'20170911'!B11+'20170912'!B9</f>
        <v>1209527.5700000003</v>
      </c>
      <c r="E11" s="2"/>
      <c r="G11" s="1"/>
      <c r="H11" s="1" t="s">
        <v>43</v>
      </c>
      <c r="I11" s="3">
        <f>SUM(J4:J7)</f>
        <v>-14</v>
      </c>
    </row>
    <row r="12" spans="1:10" x14ac:dyDescent="0.15">
      <c r="A12" s="1" t="s">
        <v>86</v>
      </c>
      <c r="B12" s="18">
        <v>521.89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'20170911'!B13+'20170912'!B12</f>
        <v>193152.32000000007</v>
      </c>
      <c r="E13" s="2"/>
      <c r="G13" s="1"/>
      <c r="H13" s="1" t="s">
        <v>30</v>
      </c>
      <c r="I13" s="15">
        <v>81465060</v>
      </c>
    </row>
    <row r="14" spans="1:10" x14ac:dyDescent="0.15">
      <c r="A14" s="1" t="s">
        <v>340</v>
      </c>
      <c r="B14" s="3">
        <v>57395588</v>
      </c>
      <c r="G14" s="1"/>
      <c r="H14" s="1" t="s">
        <v>31</v>
      </c>
      <c r="I14" s="15">
        <v>-11352600</v>
      </c>
    </row>
    <row r="15" spans="1:10" x14ac:dyDescent="0.15">
      <c r="A15" s="1"/>
      <c r="B15" s="2"/>
      <c r="G15" s="1"/>
      <c r="H15" s="1" t="s">
        <v>32</v>
      </c>
      <c r="I15" s="15">
        <f>I14+I13</f>
        <v>70112460</v>
      </c>
    </row>
    <row r="16" spans="1:10" x14ac:dyDescent="0.15">
      <c r="A16" s="1"/>
      <c r="B16" s="2"/>
      <c r="G16" s="1" t="s">
        <v>5</v>
      </c>
      <c r="H16" s="2"/>
      <c r="I16" s="15">
        <v>11000000</v>
      </c>
    </row>
    <row r="17" spans="1:22" x14ac:dyDescent="0.15">
      <c r="A17" s="6"/>
      <c r="B17" s="2"/>
      <c r="G17" s="1" t="s">
        <v>26</v>
      </c>
      <c r="H17" s="2"/>
      <c r="I17" s="15">
        <v>4420980.5999999996</v>
      </c>
    </row>
    <row r="18" spans="1:22" x14ac:dyDescent="0.15">
      <c r="G18" s="1" t="s">
        <v>12</v>
      </c>
      <c r="H18" s="2"/>
      <c r="I18" s="15">
        <v>16297512</v>
      </c>
    </row>
    <row r="19" spans="1:22" x14ac:dyDescent="0.15">
      <c r="A19" s="2"/>
      <c r="G19" s="1" t="s">
        <v>24</v>
      </c>
      <c r="H19" s="2"/>
      <c r="I19" s="15">
        <f>I18+I17-I16</f>
        <v>9718492.6000000015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315334.14</v>
      </c>
      <c r="N21" s="2"/>
    </row>
    <row r="22" spans="1:22" x14ac:dyDescent="0.15">
      <c r="G22" s="1"/>
      <c r="H22" s="1" t="s">
        <v>39</v>
      </c>
      <c r="I22" s="15">
        <v>73978.42</v>
      </c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230000000</v>
      </c>
      <c r="H25" s="1" t="s">
        <v>19</v>
      </c>
      <c r="I25" s="15">
        <f>SUM(I21:I24)</f>
        <v>416754.28</v>
      </c>
    </row>
    <row r="26" spans="1:22" x14ac:dyDescent="0.15">
      <c r="A26" s="1" t="s">
        <v>71</v>
      </c>
      <c r="B26" s="2">
        <f>B4+E5+I18</f>
        <v>217882818.24000001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1306686.8999999999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187</v>
      </c>
      <c r="B33" s="36">
        <v>3556</v>
      </c>
      <c r="D33" s="1" t="s">
        <v>74</v>
      </c>
      <c r="E33" s="2">
        <v>13034267</v>
      </c>
      <c r="G33" s="16" t="s">
        <v>296</v>
      </c>
      <c r="H33" s="2">
        <f>E33</f>
        <v>13034267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100</v>
      </c>
      <c r="B34" s="36">
        <v>992</v>
      </c>
      <c r="D34" s="1" t="s">
        <v>75</v>
      </c>
      <c r="E34" s="2">
        <v>12710752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6">
        <v>7318</v>
      </c>
      <c r="D35" s="1" t="s">
        <v>76</v>
      </c>
      <c r="E35" s="2">
        <v>-16286</v>
      </c>
      <c r="G35" s="40" t="s">
        <v>298</v>
      </c>
      <c r="H35" s="41">
        <f>H33+H34</f>
        <v>13039424.605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6">
        <v>1980</v>
      </c>
      <c r="D36" s="1" t="s">
        <v>77</v>
      </c>
      <c r="E36" s="2">
        <v>-76625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13846</v>
      </c>
      <c r="D37" s="1" t="s">
        <v>78</v>
      </c>
      <c r="E37" s="2">
        <v>47876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757611</v>
      </c>
    </row>
    <row r="39" spans="1:23" x14ac:dyDescent="0.15">
      <c r="A39" s="1" t="s">
        <v>103</v>
      </c>
      <c r="B39" s="3"/>
      <c r="D39" s="1" t="s">
        <v>80</v>
      </c>
      <c r="E39" s="10">
        <v>-55297</v>
      </c>
    </row>
    <row r="40" spans="1:23" s="9" customFormat="1" x14ac:dyDescent="0.15">
      <c r="A40"/>
      <c r="B40"/>
      <c r="D40" s="1" t="s">
        <v>81</v>
      </c>
      <c r="E40" s="2">
        <v>-1408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1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7" zoomScale="80" zoomScaleNormal="80" workbookViewId="0">
      <selection activeCell="A16" sqref="A16:B16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2.1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199097460.25999999</v>
      </c>
      <c r="D3" s="1" t="s">
        <v>1</v>
      </c>
      <c r="E3" s="18">
        <v>31823374.850000001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54283134.329999998</v>
      </c>
      <c r="D4" s="1" t="s">
        <v>11</v>
      </c>
      <c r="E4" s="38">
        <v>23161797.359999999</v>
      </c>
      <c r="H4" s="1" t="s">
        <v>370</v>
      </c>
      <c r="I4" s="13"/>
      <c r="J4" s="13"/>
    </row>
    <row r="5" spans="1:10" x14ac:dyDescent="0.15">
      <c r="A5" s="1" t="s">
        <v>3</v>
      </c>
      <c r="B5" s="2">
        <f>B4+B3</f>
        <v>253380594.58999997</v>
      </c>
      <c r="D5" s="1" t="s">
        <v>12</v>
      </c>
      <c r="E5" s="2">
        <v>8661577.4900000002</v>
      </c>
      <c r="H5" s="1" t="s">
        <v>372</v>
      </c>
      <c r="I5" s="13"/>
      <c r="J5" s="13"/>
    </row>
    <row r="6" spans="1:10" x14ac:dyDescent="0.15">
      <c r="A6" s="1" t="s">
        <v>11</v>
      </c>
      <c r="B6" s="2">
        <v>199097460.25999999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1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15">
      <c r="A8" s="1" t="s">
        <v>5</v>
      </c>
      <c r="B8" s="2">
        <v>201980000</v>
      </c>
      <c r="D8" s="1" t="s">
        <v>86</v>
      </c>
      <c r="E8" s="18"/>
      <c r="G8" s="1"/>
      <c r="H8" s="1"/>
    </row>
    <row r="9" spans="1:10" x14ac:dyDescent="0.15">
      <c r="A9" s="1" t="s">
        <v>82</v>
      </c>
      <c r="B9" s="2">
        <v>0</v>
      </c>
      <c r="D9" s="1" t="s">
        <v>88</v>
      </c>
      <c r="E9" s="3">
        <v>0</v>
      </c>
      <c r="H9" s="1"/>
    </row>
    <row r="10" spans="1:10" x14ac:dyDescent="0.15">
      <c r="A10" s="1" t="s">
        <v>83</v>
      </c>
      <c r="B10" s="2">
        <v>0</v>
      </c>
      <c r="D10" s="1" t="s">
        <v>85</v>
      </c>
      <c r="E10" s="2">
        <f>'20180207'!E10+'20180208'!E8</f>
        <v>779167.49999999942</v>
      </c>
      <c r="G10" s="1"/>
      <c r="H10" s="1" t="s">
        <v>42</v>
      </c>
      <c r="I10" s="3">
        <f>SUMIF(I4:I9,"&gt;=0")</f>
        <v>0</v>
      </c>
    </row>
    <row r="11" spans="1:10" x14ac:dyDescent="0.15">
      <c r="A11" s="1" t="s">
        <v>84</v>
      </c>
      <c r="B11" s="2">
        <f>'20180207'!B11+'20180208'!B9</f>
        <v>1786917.8</v>
      </c>
      <c r="D11" s="1" t="s">
        <v>381</v>
      </c>
      <c r="E11" s="2">
        <f>E8+'20180207'!E11</f>
        <v>24150.400000000001</v>
      </c>
      <c r="G11" s="1"/>
      <c r="H11" s="1" t="s">
        <v>43</v>
      </c>
      <c r="I11" s="3">
        <v>0</v>
      </c>
    </row>
    <row r="12" spans="1:10" x14ac:dyDescent="0.1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'20180207'!B13+'20180208'!B12</f>
        <v>280710.40999999997</v>
      </c>
      <c r="E13" s="2"/>
      <c r="G13" s="1"/>
      <c r="H13" s="1" t="s">
        <v>30</v>
      </c>
      <c r="I13" s="15">
        <v>0</v>
      </c>
    </row>
    <row r="14" spans="1:10" x14ac:dyDescent="0.15">
      <c r="A14" s="1" t="s">
        <v>333</v>
      </c>
      <c r="B14" s="3"/>
      <c r="G14" s="1"/>
      <c r="H14" s="1" t="s">
        <v>31</v>
      </c>
      <c r="I14" s="3">
        <v>-2727360</v>
      </c>
    </row>
    <row r="15" spans="1:10" x14ac:dyDescent="0.15">
      <c r="A15" s="1" t="s">
        <v>380</v>
      </c>
      <c r="B15" s="2">
        <f>B12+'20180207'!B15</f>
        <v>12220.479999999998</v>
      </c>
      <c r="G15" s="1"/>
      <c r="H15" s="1" t="s">
        <v>32</v>
      </c>
      <c r="I15" s="15">
        <f>I14+I13</f>
        <v>-2727360</v>
      </c>
    </row>
    <row r="16" spans="1:10" x14ac:dyDescent="0.15">
      <c r="A16" s="1" t="s">
        <v>392</v>
      </c>
      <c r="B16" s="2">
        <f>B11-'20180101'!B11</f>
        <v>187450.91999999993</v>
      </c>
      <c r="G16" s="1" t="s">
        <v>5</v>
      </c>
      <c r="H16" s="2"/>
      <c r="I16" s="15">
        <v>-2000000</v>
      </c>
    </row>
    <row r="17" spans="1:14" x14ac:dyDescent="0.15">
      <c r="A17" s="6"/>
      <c r="B17" s="2"/>
      <c r="G17" s="1" t="s">
        <v>26</v>
      </c>
      <c r="H17" s="2"/>
      <c r="I17" s="15">
        <v>11277193.869999999</v>
      </c>
    </row>
    <row r="18" spans="1:14" x14ac:dyDescent="0.15">
      <c r="G18" s="1" t="s">
        <v>12</v>
      </c>
      <c r="H18" s="2"/>
      <c r="I18" s="15">
        <v>409104</v>
      </c>
    </row>
    <row r="19" spans="1:14" x14ac:dyDescent="0.15">
      <c r="A19" s="2"/>
      <c r="G19" s="1" t="s">
        <v>24</v>
      </c>
      <c r="H19" s="2"/>
      <c r="I19" s="15">
        <f>I18+I17-I16</f>
        <v>13686297.869999999</v>
      </c>
    </row>
    <row r="20" spans="1:14" x14ac:dyDescent="0.15">
      <c r="D20" s="2"/>
      <c r="G20" s="1" t="s">
        <v>33</v>
      </c>
      <c r="I20" s="15"/>
    </row>
    <row r="21" spans="1:14" x14ac:dyDescent="0.15">
      <c r="G21" s="1"/>
      <c r="H21" s="1" t="s">
        <v>38</v>
      </c>
      <c r="I21" s="15">
        <v>467093.08</v>
      </c>
      <c r="N21" s="2"/>
    </row>
    <row r="22" spans="1:14" x14ac:dyDescent="0.15">
      <c r="G22" s="1"/>
      <c r="H22" s="1" t="s">
        <v>39</v>
      </c>
      <c r="I22" s="15">
        <v>109640.57</v>
      </c>
    </row>
    <row r="23" spans="1:14" x14ac:dyDescent="0.15">
      <c r="G23" s="1"/>
      <c r="H23" s="1" t="s">
        <v>106</v>
      </c>
      <c r="I23" s="15">
        <v>24054.85</v>
      </c>
      <c r="N23" s="2"/>
    </row>
    <row r="24" spans="1:14" x14ac:dyDescent="0.15">
      <c r="A24" s="8" t="s">
        <v>69</v>
      </c>
      <c r="H24" s="1" t="s">
        <v>107</v>
      </c>
      <c r="I24" s="15">
        <v>11184</v>
      </c>
    </row>
    <row r="25" spans="1:14" x14ac:dyDescent="0.15">
      <c r="A25" s="1" t="s">
        <v>70</v>
      </c>
      <c r="B25" s="2">
        <f>B8+E7+I16+B45</f>
        <v>280980000</v>
      </c>
      <c r="H25" s="1" t="s">
        <v>19</v>
      </c>
      <c r="I25" s="15">
        <f>SUM(I21:I24)</f>
        <v>611972.5</v>
      </c>
    </row>
    <row r="26" spans="1:14" x14ac:dyDescent="0.15">
      <c r="A26" s="1" t="s">
        <v>71</v>
      </c>
      <c r="B26" s="2">
        <f>B4+E5+I18</f>
        <v>63353815.82</v>
      </c>
      <c r="G26" s="1"/>
      <c r="H26" s="1" t="s">
        <v>355</v>
      </c>
      <c r="I26" s="2">
        <v>0</v>
      </c>
    </row>
    <row r="27" spans="1:14" x14ac:dyDescent="0.15">
      <c r="A27" s="1" t="s">
        <v>90</v>
      </c>
      <c r="B27" s="2">
        <f>$B$13+$E$10+$I$25</f>
        <v>1671850.4099999995</v>
      </c>
      <c r="H27" s="1" t="s">
        <v>382</v>
      </c>
      <c r="I27" s="2">
        <f>I22-'20180102'!I22</f>
        <v>6758.3600000000006</v>
      </c>
    </row>
    <row r="28" spans="1:14" x14ac:dyDescent="0.15">
      <c r="A28" s="1" t="s">
        <v>356</v>
      </c>
      <c r="B28" s="2">
        <f>B12+E8+I26</f>
        <v>0</v>
      </c>
    </row>
    <row r="29" spans="1:14" x14ac:dyDescent="0.15">
      <c r="A29" s="1" t="s">
        <v>383</v>
      </c>
      <c r="B29" s="2">
        <f>B15+E11+I27</f>
        <v>43129.24</v>
      </c>
    </row>
    <row r="30" spans="1:14" x14ac:dyDescent="0.15">
      <c r="G30" s="1"/>
      <c r="H30" s="1"/>
      <c r="I30" s="2"/>
    </row>
    <row r="31" spans="1:14" s="9" customFormat="1" x14ac:dyDescent="0.15">
      <c r="J31"/>
    </row>
    <row r="32" spans="1:14" ht="14.25" x14ac:dyDescent="0.15">
      <c r="A32" s="7" t="s">
        <v>65</v>
      </c>
      <c r="G32" s="7" t="s">
        <v>295</v>
      </c>
    </row>
    <row r="33" spans="1:23" s="9" customFormat="1" x14ac:dyDescent="0.1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6">
        <v>0</v>
      </c>
      <c r="D34" s="1" t="s">
        <v>78</v>
      </c>
      <c r="E34" s="2">
        <v>-478631</v>
      </c>
      <c r="G34" s="16" t="s">
        <v>296</v>
      </c>
      <c r="H34" s="2">
        <f>E40</f>
        <v>17571121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138</v>
      </c>
      <c r="B35" s="36">
        <v>0</v>
      </c>
      <c r="D35" s="1" t="s">
        <v>182</v>
      </c>
      <c r="E35" s="10">
        <v>113553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6">
        <v>1939</v>
      </c>
      <c r="D36" s="1" t="s">
        <v>80</v>
      </c>
      <c r="E36" s="10">
        <v>7554</v>
      </c>
      <c r="G36" s="40" t="s">
        <v>298</v>
      </c>
      <c r="H36" s="41">
        <f>H34+H35</f>
        <v>17576278.605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132</v>
      </c>
      <c r="B37" s="36">
        <v>2097</v>
      </c>
      <c r="D37" s="1" t="s">
        <v>81</v>
      </c>
      <c r="E37" s="2">
        <v>-3224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15">
      <c r="A38" s="1" t="s">
        <v>19</v>
      </c>
      <c r="B38" s="36">
        <f>SUM(B34:B37)</f>
        <v>4036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15">
      <c r="A39" s="1" t="s">
        <v>102</v>
      </c>
      <c r="B39" s="3"/>
      <c r="D39" s="8" t="s">
        <v>379</v>
      </c>
    </row>
    <row r="40" spans="1:23" x14ac:dyDescent="0.15">
      <c r="A40" s="1" t="s">
        <v>103</v>
      </c>
      <c r="B40" s="3"/>
      <c r="D40" s="1" t="s">
        <v>74</v>
      </c>
      <c r="E40" s="2">
        <v>17571121</v>
      </c>
    </row>
    <row r="41" spans="1:23" s="9" customFormat="1" x14ac:dyDescent="0.15">
      <c r="A41"/>
      <c r="B41"/>
      <c r="D41" s="1" t="s">
        <v>75</v>
      </c>
      <c r="E41" s="2">
        <v>17327892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 s="1" t="s">
        <v>76</v>
      </c>
      <c r="E42" s="2">
        <v>59328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15">
      <c r="D43" s="1" t="s">
        <v>77</v>
      </c>
      <c r="E43" s="2">
        <v>-100104</v>
      </c>
    </row>
    <row r="44" spans="1:23" x14ac:dyDescent="0.15">
      <c r="A44" s="8" t="s">
        <v>233</v>
      </c>
      <c r="D44" s="1" t="s">
        <v>375</v>
      </c>
      <c r="E44" s="2">
        <v>0</v>
      </c>
    </row>
    <row r="45" spans="1:23" x14ac:dyDescent="0.15">
      <c r="A45" s="16" t="s">
        <v>5</v>
      </c>
      <c r="B45" s="2">
        <v>1000000</v>
      </c>
      <c r="C45" s="2"/>
      <c r="D45" s="1" t="s">
        <v>376</v>
      </c>
      <c r="E45" s="10">
        <v>0</v>
      </c>
    </row>
    <row r="46" spans="1:23" x14ac:dyDescent="0.1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531523</v>
      </c>
    </row>
    <row r="47" spans="1:23" x14ac:dyDescent="0.1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1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1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1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E34" sqref="E34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9674284.3300000001</v>
      </c>
      <c r="D3" s="1" t="s">
        <v>1</v>
      </c>
      <c r="E3" s="18">
        <v>56805626.18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21675483.510000002</v>
      </c>
      <c r="D4" s="1" t="s">
        <v>11</v>
      </c>
      <c r="E4" s="38">
        <v>11691238.58</v>
      </c>
      <c r="H4" s="1" t="s">
        <v>185</v>
      </c>
      <c r="I4" s="13">
        <v>32</v>
      </c>
      <c r="J4" s="13"/>
    </row>
    <row r="5" spans="1:10" x14ac:dyDescent="0.15">
      <c r="A5" s="1" t="s">
        <v>3</v>
      </c>
      <c r="B5" s="2">
        <v>179144128.05000001</v>
      </c>
      <c r="D5" s="1" t="s">
        <v>12</v>
      </c>
      <c r="E5" s="2">
        <v>45114387.600000001</v>
      </c>
      <c r="H5" s="1" t="s">
        <v>332</v>
      </c>
      <c r="I5" s="13">
        <v>1</v>
      </c>
      <c r="J5" s="13">
        <v>-1</v>
      </c>
    </row>
    <row r="6" spans="1:10" x14ac:dyDescent="0.15">
      <c r="A6" s="1" t="s">
        <v>11</v>
      </c>
      <c r="B6" s="37">
        <v>21675483.510000002</v>
      </c>
      <c r="D6" s="1" t="s">
        <v>4</v>
      </c>
      <c r="E6" s="2">
        <v>8000000</v>
      </c>
      <c r="H6" s="1" t="s">
        <v>238</v>
      </c>
      <c r="I6" s="13">
        <v>60</v>
      </c>
      <c r="J6" s="13"/>
    </row>
    <row r="7" spans="1:10" x14ac:dyDescent="0.1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-9</v>
      </c>
    </row>
    <row r="8" spans="1:10" x14ac:dyDescent="0.15">
      <c r="A8" s="1" t="s">
        <v>5</v>
      </c>
      <c r="B8" s="2">
        <v>153000000</v>
      </c>
      <c r="D8" s="1" t="s">
        <v>86</v>
      </c>
      <c r="E8" s="2">
        <v>891.2</v>
      </c>
      <c r="G8" s="1"/>
    </row>
    <row r="9" spans="1:10" x14ac:dyDescent="0.15">
      <c r="A9" s="1" t="s">
        <v>82</v>
      </c>
      <c r="B9" s="2">
        <v>1199.18</v>
      </c>
      <c r="D9" s="1" t="s">
        <v>88</v>
      </c>
      <c r="E9" s="3">
        <v>702</v>
      </c>
      <c r="H9" s="1"/>
    </row>
    <row r="10" spans="1:10" x14ac:dyDescent="0.15">
      <c r="A10" s="1" t="s">
        <v>83</v>
      </c>
      <c r="B10" s="2">
        <v>12000000</v>
      </c>
      <c r="D10" s="1" t="s">
        <v>85</v>
      </c>
      <c r="E10" s="2">
        <f>'20170908'!E10+'20170911'!E8</f>
        <v>695935.49999999977</v>
      </c>
      <c r="G10" s="1"/>
      <c r="H10" s="1" t="s">
        <v>42</v>
      </c>
      <c r="I10" s="3">
        <f>SUMIF(I4:I8,"&gt;=0")</f>
        <v>93</v>
      </c>
    </row>
    <row r="11" spans="1:10" x14ac:dyDescent="0.15">
      <c r="A11" s="1" t="s">
        <v>84</v>
      </c>
      <c r="B11" s="2">
        <f>'20170908'!B11+'20170911'!B9</f>
        <v>1208328.8000000003</v>
      </c>
      <c r="E11" s="2"/>
      <c r="G11" s="1"/>
      <c r="H11" s="1" t="s">
        <v>43</v>
      </c>
      <c r="I11" s="3">
        <f>SUM(J4:J7)</f>
        <v>-10</v>
      </c>
    </row>
    <row r="12" spans="1:10" x14ac:dyDescent="0.15">
      <c r="A12" s="1" t="s">
        <v>86</v>
      </c>
      <c r="B12" s="18">
        <v>655.91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'20170908'!B13+'20170911'!B12</f>
        <v>192630.43000000005</v>
      </c>
      <c r="E13" s="2"/>
      <c r="G13" s="1"/>
      <c r="H13" s="1" t="s">
        <v>30</v>
      </c>
      <c r="I13" s="15">
        <v>75088920</v>
      </c>
    </row>
    <row r="14" spans="1:10" x14ac:dyDescent="0.15">
      <c r="A14" s="1" t="s">
        <v>333</v>
      </c>
      <c r="B14" s="3"/>
      <c r="G14" s="1"/>
      <c r="H14" s="1" t="s">
        <v>31</v>
      </c>
      <c r="I14" s="15">
        <v>-8096880</v>
      </c>
    </row>
    <row r="15" spans="1:10" x14ac:dyDescent="0.15">
      <c r="A15" s="1"/>
      <c r="B15" s="2"/>
      <c r="G15" s="1"/>
      <c r="H15" s="1" t="s">
        <v>32</v>
      </c>
      <c r="I15" s="15">
        <f>I14+I13</f>
        <v>66992040</v>
      </c>
    </row>
    <row r="16" spans="1:10" x14ac:dyDescent="0.15">
      <c r="A16" s="1"/>
      <c r="B16" s="2"/>
      <c r="G16" s="1" t="s">
        <v>5</v>
      </c>
      <c r="H16" s="2"/>
      <c r="I16" s="15">
        <v>11000000</v>
      </c>
    </row>
    <row r="17" spans="1:22" x14ac:dyDescent="0.15">
      <c r="A17" s="6"/>
      <c r="B17" s="2"/>
      <c r="G17" s="1" t="s">
        <v>26</v>
      </c>
      <c r="H17" s="2"/>
      <c r="I17" s="15">
        <v>5802208.8399999999</v>
      </c>
    </row>
    <row r="18" spans="1:22" x14ac:dyDescent="0.15">
      <c r="G18" s="1" t="s">
        <v>12</v>
      </c>
      <c r="H18" s="2"/>
      <c r="I18" s="15">
        <v>15017784</v>
      </c>
    </row>
    <row r="19" spans="1:22" x14ac:dyDescent="0.15">
      <c r="A19" s="2"/>
      <c r="G19" s="1" t="s">
        <v>24</v>
      </c>
      <c r="H19" s="2"/>
      <c r="I19" s="15">
        <f>I18+I17-I16</f>
        <v>9819992.8399999999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313876.61</v>
      </c>
      <c r="N21" s="2"/>
    </row>
    <row r="22" spans="1:22" x14ac:dyDescent="0.15">
      <c r="G22" s="1"/>
      <c r="H22" s="1" t="s">
        <v>39</v>
      </c>
      <c r="I22" s="15">
        <v>73642.179999999993</v>
      </c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230000000</v>
      </c>
      <c r="H25" s="1" t="s">
        <v>19</v>
      </c>
      <c r="I25" s="15">
        <f>SUM(I21:I24)</f>
        <v>414960.51</v>
      </c>
    </row>
    <row r="26" spans="1:22" x14ac:dyDescent="0.15">
      <c r="A26" s="1" t="s">
        <v>71</v>
      </c>
      <c r="B26" s="2">
        <f>B4+E5+I18</f>
        <v>81807655.109999999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1303526.44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187</v>
      </c>
      <c r="B33" s="36">
        <v>3545</v>
      </c>
      <c r="D33" s="1" t="s">
        <v>74</v>
      </c>
      <c r="E33" s="2">
        <v>13054497</v>
      </c>
      <c r="G33" s="16" t="s">
        <v>296</v>
      </c>
      <c r="H33" s="2">
        <f>E33</f>
        <v>13054497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100</v>
      </c>
      <c r="B34" s="36">
        <v>991</v>
      </c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6">
        <v>7505</v>
      </c>
      <c r="D35" s="1" t="s">
        <v>76</v>
      </c>
      <c r="E35" s="2"/>
      <c r="G35" s="40" t="s">
        <v>298</v>
      </c>
      <c r="H35" s="41">
        <f>H33+H34</f>
        <v>13059654.605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6">
        <v>1818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13859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/>
    </row>
    <row r="39" spans="1:23" x14ac:dyDescent="0.15">
      <c r="A39" s="1" t="s">
        <v>103</v>
      </c>
      <c r="B39" s="3"/>
      <c r="D39" s="1" t="s">
        <v>80</v>
      </c>
      <c r="E39" s="10"/>
    </row>
    <row r="40" spans="1:23" s="9" customFormat="1" x14ac:dyDescent="0.1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1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H1" sqref="H1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6055226.6200000001</v>
      </c>
      <c r="D3" s="1" t="s">
        <v>1</v>
      </c>
      <c r="E3" s="18">
        <v>58639481.280000001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159361958.18000001</v>
      </c>
      <c r="D4" s="1" t="s">
        <v>11</v>
      </c>
      <c r="E4" s="38">
        <v>13216108.380000001</v>
      </c>
      <c r="H4" s="1" t="s">
        <v>185</v>
      </c>
      <c r="I4" s="13">
        <v>36</v>
      </c>
      <c r="J4" s="13">
        <v>-2</v>
      </c>
    </row>
    <row r="5" spans="1:10" x14ac:dyDescent="0.15">
      <c r="A5" s="1" t="s">
        <v>3</v>
      </c>
      <c r="B5" s="2">
        <v>179421077.81999999</v>
      </c>
      <c r="D5" s="1" t="s">
        <v>12</v>
      </c>
      <c r="E5" s="2">
        <v>45423372.899999999</v>
      </c>
      <c r="H5" s="1" t="s">
        <v>332</v>
      </c>
      <c r="I5" s="13"/>
      <c r="J5" s="13"/>
    </row>
    <row r="6" spans="1:10" x14ac:dyDescent="0.15">
      <c r="A6" s="1" t="s">
        <v>11</v>
      </c>
      <c r="B6" s="37">
        <v>20059119.640000001</v>
      </c>
      <c r="D6" s="1" t="s">
        <v>4</v>
      </c>
      <c r="E6" s="2">
        <v>8000000</v>
      </c>
      <c r="H6" s="1" t="s">
        <v>238</v>
      </c>
      <c r="I6" s="13">
        <v>56</v>
      </c>
      <c r="J6" s="13">
        <v>-1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67000000</v>
      </c>
      <c r="H7" s="1" t="s">
        <v>323</v>
      </c>
      <c r="I7" s="13"/>
      <c r="J7" s="13">
        <v>-9</v>
      </c>
    </row>
    <row r="8" spans="1:10" x14ac:dyDescent="0.15">
      <c r="A8" s="1" t="s">
        <v>5</v>
      </c>
      <c r="B8" s="2">
        <v>153000000</v>
      </c>
      <c r="D8" s="1" t="s">
        <v>86</v>
      </c>
      <c r="E8" s="2">
        <v>1192</v>
      </c>
      <c r="G8" s="1"/>
    </row>
    <row r="9" spans="1:10" x14ac:dyDescent="0.15">
      <c r="A9" s="1" t="s">
        <v>82</v>
      </c>
      <c r="B9" s="2">
        <v>3893.02</v>
      </c>
      <c r="D9" s="1" t="s">
        <v>88</v>
      </c>
      <c r="E9" s="3">
        <v>908</v>
      </c>
      <c r="H9" s="1"/>
    </row>
    <row r="10" spans="1:10" x14ac:dyDescent="0.15">
      <c r="A10" s="1" t="s">
        <v>83</v>
      </c>
      <c r="B10" s="2">
        <v>14000000</v>
      </c>
      <c r="D10" s="1" t="s">
        <v>85</v>
      </c>
      <c r="E10" s="2">
        <f>'20170907'!E10+'20170908'!E8</f>
        <v>695044.29999999981</v>
      </c>
      <c r="G10" s="1"/>
      <c r="H10" s="1" t="s">
        <v>42</v>
      </c>
      <c r="I10" s="3">
        <f>SUMIF(I4:I8,"&gt;=0")</f>
        <v>92</v>
      </c>
    </row>
    <row r="11" spans="1:10" x14ac:dyDescent="0.15">
      <c r="A11" s="1" t="s">
        <v>84</v>
      </c>
      <c r="B11" s="2">
        <f>'20170907'!B11+'20170908'!B9</f>
        <v>1207129.6200000003</v>
      </c>
      <c r="E11" s="2"/>
      <c r="G11" s="1"/>
      <c r="H11" s="1" t="s">
        <v>43</v>
      </c>
      <c r="I11" s="3">
        <f>SUM(J4:J7)</f>
        <v>-12</v>
      </c>
    </row>
    <row r="12" spans="1:10" x14ac:dyDescent="0.15">
      <c r="A12" s="1" t="s">
        <v>86</v>
      </c>
      <c r="B12" s="18">
        <v>361.31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'20170907'!B13+'20170908'!B12</f>
        <v>191974.52000000005</v>
      </c>
      <c r="E13" s="2"/>
      <c r="G13" s="1"/>
      <c r="H13" s="1" t="s">
        <v>30</v>
      </c>
      <c r="I13" s="15"/>
    </row>
    <row r="14" spans="1:10" x14ac:dyDescent="0.15">
      <c r="A14" s="1" t="s">
        <v>333</v>
      </c>
      <c r="B14" s="3"/>
      <c r="G14" s="1"/>
      <c r="H14" s="1" t="s">
        <v>31</v>
      </c>
      <c r="I14" s="15"/>
    </row>
    <row r="15" spans="1:10" x14ac:dyDescent="0.15">
      <c r="A15" s="1"/>
      <c r="B15" s="2"/>
      <c r="G15" s="1"/>
      <c r="H15" s="1" t="s">
        <v>32</v>
      </c>
      <c r="I15" s="15">
        <f>I14+I13</f>
        <v>0</v>
      </c>
    </row>
    <row r="16" spans="1:10" x14ac:dyDescent="0.15">
      <c r="A16" s="1"/>
      <c r="B16" s="2"/>
      <c r="G16" s="1" t="s">
        <v>5</v>
      </c>
      <c r="H16" s="2"/>
      <c r="I16" s="15">
        <v>9000000</v>
      </c>
    </row>
    <row r="17" spans="1:22" x14ac:dyDescent="0.15">
      <c r="A17" s="6"/>
      <c r="B17" s="2"/>
      <c r="G17" s="1" t="s">
        <v>26</v>
      </c>
      <c r="H17" s="2"/>
      <c r="I17" s="15">
        <v>4222863.33</v>
      </c>
    </row>
    <row r="18" spans="1:22" x14ac:dyDescent="0.15">
      <c r="G18" s="1" t="s">
        <v>12</v>
      </c>
      <c r="H18" s="2"/>
      <c r="I18" s="15">
        <v>14930496</v>
      </c>
    </row>
    <row r="19" spans="1:22" x14ac:dyDescent="0.15">
      <c r="A19" s="2"/>
      <c r="G19" s="1" t="s">
        <v>24</v>
      </c>
      <c r="H19" s="2"/>
      <c r="I19" s="15">
        <f>I18+I17-I16</f>
        <v>10153359.329999998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312500.42</v>
      </c>
      <c r="N21" s="2"/>
    </row>
    <row r="22" spans="1:22" x14ac:dyDescent="0.15">
      <c r="G22" s="1"/>
      <c r="H22" s="1" t="s">
        <v>39</v>
      </c>
      <c r="I22" s="15">
        <v>73324.69</v>
      </c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230000000</v>
      </c>
      <c r="H25" s="1" t="s">
        <v>19</v>
      </c>
      <c r="I25" s="15">
        <f>SUM(I21:I24)</f>
        <v>413266.82999999996</v>
      </c>
    </row>
    <row r="26" spans="1:22" x14ac:dyDescent="0.15">
      <c r="A26" s="1" t="s">
        <v>71</v>
      </c>
      <c r="B26" s="2">
        <f>B4+E5+I18</f>
        <v>219715827.08000001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1300285.6499999999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187</v>
      </c>
      <c r="B33" s="36">
        <v>3600</v>
      </c>
      <c r="D33" s="1" t="s">
        <v>74</v>
      </c>
      <c r="E33" s="2">
        <v>12906599</v>
      </c>
      <c r="G33" s="16" t="s">
        <v>296</v>
      </c>
      <c r="H33" s="2">
        <f>E33</f>
        <v>12906599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100</v>
      </c>
      <c r="B34" s="36">
        <v>1045</v>
      </c>
      <c r="D34" s="1" t="s">
        <v>75</v>
      </c>
      <c r="E34" s="2">
        <v>12835069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6">
        <v>7588</v>
      </c>
      <c r="D35" s="1" t="s">
        <v>76</v>
      </c>
      <c r="E35" s="2">
        <v>49364</v>
      </c>
      <c r="G35" s="40" t="s">
        <v>298</v>
      </c>
      <c r="H35" s="41">
        <f>H33+H34</f>
        <v>12911756.605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6">
        <v>1818</v>
      </c>
      <c r="D36" s="1" t="s">
        <v>77</v>
      </c>
      <c r="E36" s="2">
        <v>144788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14051</v>
      </c>
      <c r="D37" s="1" t="s">
        <v>78</v>
      </c>
      <c r="E37" s="2">
        <v>49364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355795</v>
      </c>
    </row>
    <row r="39" spans="1:23" x14ac:dyDescent="0.15">
      <c r="A39" s="1" t="s">
        <v>103</v>
      </c>
      <c r="B39" s="3"/>
      <c r="D39" s="1" t="s">
        <v>80</v>
      </c>
      <c r="E39" s="10">
        <v>-40371</v>
      </c>
    </row>
    <row r="40" spans="1:23" s="9" customFormat="1" x14ac:dyDescent="0.15">
      <c r="A40"/>
      <c r="B40"/>
      <c r="D40" s="1" t="s">
        <v>81</v>
      </c>
      <c r="E40" s="2">
        <v>-1587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1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9" sqref="B9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21277387.530000001</v>
      </c>
      <c r="D3" s="1" t="s">
        <v>1</v>
      </c>
      <c r="E3" s="18">
        <v>58751694.280000001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159352306.53</v>
      </c>
      <c r="D4" s="1" t="s">
        <v>11</v>
      </c>
      <c r="E4" s="38">
        <v>11614756.48</v>
      </c>
      <c r="H4" s="1" t="s">
        <v>185</v>
      </c>
      <c r="I4" s="13">
        <v>25</v>
      </c>
      <c r="J4" s="13"/>
    </row>
    <row r="5" spans="1:10" x14ac:dyDescent="0.15">
      <c r="A5" s="1" t="s">
        <v>3</v>
      </c>
      <c r="B5" s="2">
        <v>180629693.56</v>
      </c>
      <c r="D5" s="1" t="s">
        <v>12</v>
      </c>
      <c r="E5" s="2">
        <v>47136937.799999997</v>
      </c>
      <c r="H5" s="1" t="s">
        <v>332</v>
      </c>
      <c r="I5" s="13">
        <v>2</v>
      </c>
      <c r="J5" s="13"/>
    </row>
    <row r="6" spans="1:10" x14ac:dyDescent="0.15">
      <c r="A6" s="1" t="s">
        <v>11</v>
      </c>
      <c r="B6" s="37">
        <v>21277387.530000001</v>
      </c>
      <c r="D6" s="1" t="s">
        <v>4</v>
      </c>
      <c r="E6" s="2">
        <v>8000000</v>
      </c>
      <c r="H6" s="1" t="s">
        <v>238</v>
      </c>
      <c r="I6" s="13">
        <v>55</v>
      </c>
      <c r="J6" s="13"/>
    </row>
    <row r="7" spans="1:10" x14ac:dyDescent="0.15">
      <c r="A7" s="1" t="s">
        <v>4</v>
      </c>
      <c r="B7" s="2">
        <v>50000000</v>
      </c>
      <c r="D7" s="1" t="s">
        <v>5</v>
      </c>
      <c r="E7" s="18">
        <v>67000000</v>
      </c>
      <c r="H7" s="1" t="s">
        <v>323</v>
      </c>
      <c r="I7" s="13"/>
      <c r="J7" s="13">
        <v>-8</v>
      </c>
    </row>
    <row r="8" spans="1:10" x14ac:dyDescent="0.15">
      <c r="A8" s="1" t="s">
        <v>5</v>
      </c>
      <c r="B8" s="2">
        <v>153000000</v>
      </c>
      <c r="D8" s="1" t="s">
        <v>86</v>
      </c>
      <c r="E8" s="2">
        <v>369.6</v>
      </c>
      <c r="G8" s="1"/>
    </row>
    <row r="9" spans="1:10" x14ac:dyDescent="0.15">
      <c r="A9" s="1" t="s">
        <v>82</v>
      </c>
      <c r="B9" s="2">
        <v>0</v>
      </c>
      <c r="D9" s="1" t="s">
        <v>88</v>
      </c>
      <c r="E9" s="3">
        <v>484</v>
      </c>
      <c r="H9" s="1"/>
    </row>
    <row r="10" spans="1:10" x14ac:dyDescent="0.15">
      <c r="A10" s="1" t="s">
        <v>83</v>
      </c>
      <c r="B10" s="2">
        <v>0</v>
      </c>
      <c r="D10" s="1" t="s">
        <v>85</v>
      </c>
      <c r="E10" s="2">
        <f>'20170906'!E10+'20170907'!E8</f>
        <v>693852.29999999981</v>
      </c>
      <c r="G10" s="1"/>
      <c r="H10" s="1" t="s">
        <v>42</v>
      </c>
      <c r="I10" s="3">
        <f>SUMIF(I4:I8,"&gt;=0")</f>
        <v>82</v>
      </c>
    </row>
    <row r="11" spans="1:10" x14ac:dyDescent="0.15">
      <c r="A11" s="1" t="s">
        <v>84</v>
      </c>
      <c r="B11" s="2">
        <f>'20170906'!B11+'20170907'!B9</f>
        <v>1203236.6000000003</v>
      </c>
      <c r="E11" s="2"/>
      <c r="G11" s="1"/>
      <c r="H11" s="1" t="s">
        <v>43</v>
      </c>
      <c r="I11" s="3">
        <f>SUM(J4:J7)</f>
        <v>-8</v>
      </c>
    </row>
    <row r="12" spans="1:10" x14ac:dyDescent="0.15">
      <c r="A12" s="1" t="s">
        <v>86</v>
      </c>
      <c r="B12" s="18">
        <v>285.83999999999997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'20170906'!B13+'20170907'!B12</f>
        <v>191613.21000000005</v>
      </c>
      <c r="E13" s="2"/>
      <c r="G13" s="1"/>
      <c r="H13" s="1" t="s">
        <v>30</v>
      </c>
      <c r="I13" s="15">
        <v>66920340</v>
      </c>
    </row>
    <row r="14" spans="1:10" x14ac:dyDescent="0.15">
      <c r="A14" s="1" t="s">
        <v>333</v>
      </c>
      <c r="B14" s="3"/>
      <c r="G14" s="1"/>
      <c r="H14" s="1" t="s">
        <v>31</v>
      </c>
      <c r="I14" s="15">
        <v>-6552000</v>
      </c>
    </row>
    <row r="15" spans="1:10" x14ac:dyDescent="0.15">
      <c r="A15" s="1"/>
      <c r="B15" s="2"/>
      <c r="G15" s="1"/>
      <c r="H15" s="1" t="s">
        <v>32</v>
      </c>
      <c r="I15" s="15">
        <f>I14+I13</f>
        <v>60368340</v>
      </c>
    </row>
    <row r="16" spans="1:10" x14ac:dyDescent="0.15">
      <c r="A16" s="1"/>
      <c r="B16" s="2"/>
      <c r="G16" s="1" t="s">
        <v>5</v>
      </c>
      <c r="H16" s="2"/>
      <c r="I16" s="15">
        <v>9000000</v>
      </c>
    </row>
    <row r="17" spans="1:22" x14ac:dyDescent="0.15">
      <c r="A17" s="6"/>
      <c r="B17" s="2"/>
      <c r="G17" s="1" t="s">
        <v>26</v>
      </c>
      <c r="H17" s="2"/>
      <c r="I17" s="15">
        <v>6089331.5599999996</v>
      </c>
    </row>
    <row r="18" spans="1:22" x14ac:dyDescent="0.15">
      <c r="G18" s="1" t="s">
        <v>12</v>
      </c>
      <c r="H18" s="2"/>
      <c r="I18" s="15">
        <v>13407804</v>
      </c>
    </row>
    <row r="19" spans="1:22" x14ac:dyDescent="0.15">
      <c r="A19" s="2"/>
      <c r="G19" s="1" t="s">
        <v>24</v>
      </c>
      <c r="H19" s="2"/>
      <c r="I19" s="15">
        <f>I18+I17-I16</f>
        <v>10497135.559999999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311034.33</v>
      </c>
      <c r="N21" s="2"/>
    </row>
    <row r="22" spans="1:22" x14ac:dyDescent="0.15">
      <c r="G22" s="1"/>
      <c r="H22" s="1" t="s">
        <v>39</v>
      </c>
      <c r="I22" s="15">
        <v>72986.460000000006</v>
      </c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230000000</v>
      </c>
      <c r="H25" s="1" t="s">
        <v>19</v>
      </c>
      <c r="I25" s="15">
        <f>SUM(I21:I24)</f>
        <v>411462.51</v>
      </c>
    </row>
    <row r="26" spans="1:22" x14ac:dyDescent="0.15">
      <c r="A26" s="1" t="s">
        <v>71</v>
      </c>
      <c r="B26" s="2">
        <f>B4+E5+I18</f>
        <v>219897048.32999998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1296928.02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187</v>
      </c>
      <c r="B33" s="36">
        <v>3544</v>
      </c>
      <c r="D33" s="1" t="s">
        <v>74</v>
      </c>
      <c r="E33" s="2">
        <v>12924580</v>
      </c>
      <c r="G33" s="16" t="s">
        <v>296</v>
      </c>
      <c r="H33" s="2">
        <f>E33</f>
        <v>12924580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100</v>
      </c>
      <c r="B34" s="36">
        <v>1002</v>
      </c>
      <c r="D34" s="1" t="s">
        <v>75</v>
      </c>
      <c r="E34" s="2">
        <v>12690282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6">
        <v>7567</v>
      </c>
      <c r="D35" s="1" t="s">
        <v>76</v>
      </c>
      <c r="E35" s="2">
        <v>75415</v>
      </c>
      <c r="G35" s="40" t="s">
        <v>298</v>
      </c>
      <c r="H35" s="41">
        <f>H33+H34</f>
        <v>12929737.605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6">
        <v>1798</v>
      </c>
      <c r="D36" s="1" t="s">
        <v>77</v>
      </c>
      <c r="E36" s="2">
        <v>48285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13911</v>
      </c>
      <c r="D37" s="1" t="s">
        <v>78</v>
      </c>
      <c r="E37" s="2">
        <v>-224327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313134</v>
      </c>
    </row>
    <row r="39" spans="1:23" x14ac:dyDescent="0.15">
      <c r="A39" s="1" t="s">
        <v>103</v>
      </c>
      <c r="B39" s="3"/>
      <c r="D39" s="1" t="s">
        <v>80</v>
      </c>
      <c r="E39" s="10">
        <v>-39422</v>
      </c>
    </row>
    <row r="40" spans="1:23" s="9" customFormat="1" x14ac:dyDescent="0.15">
      <c r="A40"/>
      <c r="B40"/>
      <c r="D40" s="1" t="s">
        <v>81</v>
      </c>
      <c r="E40" s="2">
        <v>-1438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1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9" sqref="B9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15168606.880000001</v>
      </c>
      <c r="D3" s="1" t="s">
        <v>1</v>
      </c>
      <c r="E3" s="18">
        <v>58799888.880000003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157481197.02000001</v>
      </c>
      <c r="D4" s="1" t="s">
        <v>11</v>
      </c>
      <c r="E4" s="38">
        <v>10818248.68</v>
      </c>
      <c r="H4" s="1" t="s">
        <v>185</v>
      </c>
      <c r="I4" s="13">
        <v>24</v>
      </c>
      <c r="J4" s="13"/>
    </row>
    <row r="5" spans="1:10" x14ac:dyDescent="0.15">
      <c r="A5" s="1" t="s">
        <v>3</v>
      </c>
      <c r="B5" s="2">
        <v>181650572.38999999</v>
      </c>
      <c r="D5" s="1" t="s">
        <v>12</v>
      </c>
      <c r="E5" s="2">
        <v>47981640.200000003</v>
      </c>
      <c r="H5" s="1" t="s">
        <v>332</v>
      </c>
      <c r="I5" s="13">
        <v>1</v>
      </c>
      <c r="J5" s="13"/>
    </row>
    <row r="6" spans="1:10" x14ac:dyDescent="0.15">
      <c r="A6" s="1" t="s">
        <v>11</v>
      </c>
      <c r="B6" s="37">
        <v>24169375.370000001</v>
      </c>
      <c r="D6" s="1" t="s">
        <v>4</v>
      </c>
      <c r="E6" s="2">
        <v>8000000</v>
      </c>
      <c r="H6" s="1" t="s">
        <v>238</v>
      </c>
      <c r="I6" s="13">
        <v>56</v>
      </c>
      <c r="J6" s="13">
        <v>-4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67000000</v>
      </c>
      <c r="H7" s="1" t="s">
        <v>323</v>
      </c>
      <c r="I7" s="13"/>
      <c r="J7" s="13">
        <v>-6</v>
      </c>
    </row>
    <row r="8" spans="1:10" x14ac:dyDescent="0.15">
      <c r="A8" s="1" t="s">
        <v>5</v>
      </c>
      <c r="B8" s="2">
        <v>153000000</v>
      </c>
      <c r="D8" s="1" t="s">
        <v>86</v>
      </c>
      <c r="E8" s="2">
        <v>638.4</v>
      </c>
      <c r="G8" s="1"/>
    </row>
    <row r="9" spans="1:10" x14ac:dyDescent="0.15">
      <c r="A9" s="1" t="s">
        <v>82</v>
      </c>
      <c r="B9" s="2">
        <v>768.49</v>
      </c>
      <c r="D9" s="1" t="s">
        <v>88</v>
      </c>
      <c r="E9" s="3">
        <v>673</v>
      </c>
      <c r="H9" s="1"/>
    </row>
    <row r="10" spans="1:10" x14ac:dyDescent="0.15">
      <c r="A10" s="1" t="s">
        <v>83</v>
      </c>
      <c r="B10" s="2">
        <v>9000000</v>
      </c>
      <c r="D10" s="1" t="s">
        <v>85</v>
      </c>
      <c r="E10" s="2">
        <f>'20170905'!E10+'20170906'!E8</f>
        <v>693482.69999999984</v>
      </c>
      <c r="G10" s="1"/>
      <c r="H10" s="1" t="s">
        <v>42</v>
      </c>
      <c r="I10" s="3">
        <f>SUMIF(I4:I8,"&gt;=0")</f>
        <v>81</v>
      </c>
    </row>
    <row r="11" spans="1:10" x14ac:dyDescent="0.15">
      <c r="A11" s="1" t="s">
        <v>84</v>
      </c>
      <c r="B11" s="2">
        <f>'20170905'!B11+'20170906'!B9</f>
        <v>1203236.6000000003</v>
      </c>
      <c r="E11" s="2"/>
      <c r="G11" s="1"/>
      <c r="H11" s="1" t="s">
        <v>43</v>
      </c>
      <c r="I11" s="3">
        <f>SUM(J4:J7)</f>
        <v>-10</v>
      </c>
    </row>
    <row r="12" spans="1:10" x14ac:dyDescent="0.15">
      <c r="A12" s="1" t="s">
        <v>86</v>
      </c>
      <c r="B12" s="18">
        <v>529.76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'20170905'!B13+'20170906'!B12</f>
        <v>191327.37000000005</v>
      </c>
      <c r="E13" s="2"/>
      <c r="G13" s="1"/>
      <c r="H13" s="1" t="s">
        <v>30</v>
      </c>
      <c r="I13" s="15">
        <v>66590220</v>
      </c>
    </row>
    <row r="14" spans="1:10" x14ac:dyDescent="0.15">
      <c r="A14" s="1" t="s">
        <v>333</v>
      </c>
      <c r="B14" s="3">
        <v>56607188</v>
      </c>
      <c r="G14" s="1"/>
      <c r="H14" s="1" t="s">
        <v>31</v>
      </c>
      <c r="I14" s="15">
        <v>-8241480</v>
      </c>
    </row>
    <row r="15" spans="1:10" x14ac:dyDescent="0.15">
      <c r="A15" s="1"/>
      <c r="B15" s="2"/>
      <c r="G15" s="1"/>
      <c r="H15" s="1" t="s">
        <v>32</v>
      </c>
      <c r="I15" s="15">
        <f>I14+I13</f>
        <v>58348740</v>
      </c>
    </row>
    <row r="16" spans="1:10" x14ac:dyDescent="0.15">
      <c r="A16" s="1"/>
      <c r="B16" s="2"/>
      <c r="G16" s="1" t="s">
        <v>5</v>
      </c>
      <c r="H16" s="2"/>
      <c r="I16" s="15">
        <v>9000000</v>
      </c>
    </row>
    <row r="17" spans="1:22" x14ac:dyDescent="0.15">
      <c r="A17" s="6"/>
      <c r="B17" s="2"/>
      <c r="G17" s="1" t="s">
        <v>26</v>
      </c>
      <c r="H17" s="2"/>
      <c r="I17" s="15">
        <v>6599084</v>
      </c>
    </row>
    <row r="18" spans="1:22" x14ac:dyDescent="0.15">
      <c r="G18" s="1" t="s">
        <v>12</v>
      </c>
      <c r="H18" s="2"/>
      <c r="I18" s="15">
        <v>13321104</v>
      </c>
    </row>
    <row r="19" spans="1:22" x14ac:dyDescent="0.15">
      <c r="A19" s="2"/>
      <c r="G19" s="1" t="s">
        <v>24</v>
      </c>
      <c r="H19" s="2"/>
      <c r="I19" s="15">
        <f>I18+I17-I16</f>
        <v>10920188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310135.15999999997</v>
      </c>
      <c r="N21" s="2"/>
    </row>
    <row r="22" spans="1:22" x14ac:dyDescent="0.15">
      <c r="G22" s="1"/>
      <c r="H22" s="1" t="s">
        <v>39</v>
      </c>
      <c r="I22" s="15">
        <v>72779.02</v>
      </c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230000000</v>
      </c>
      <c r="H25" s="1" t="s">
        <v>19</v>
      </c>
      <c r="I25" s="15">
        <f>SUM(I21:I24)</f>
        <v>410355.9</v>
      </c>
    </row>
    <row r="26" spans="1:22" x14ac:dyDescent="0.15">
      <c r="A26" s="1" t="s">
        <v>71</v>
      </c>
      <c r="B26" s="2">
        <f>B4+E5+I18</f>
        <v>218783941.22000003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1295165.9699999997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187</v>
      </c>
      <c r="B33" s="36">
        <v>3285</v>
      </c>
      <c r="D33" s="1" t="s">
        <v>74</v>
      </c>
      <c r="E33" s="2">
        <v>12849165</v>
      </c>
      <c r="G33" s="16" t="s">
        <v>296</v>
      </c>
      <c r="H33" s="2">
        <f>E33</f>
        <v>12849165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100</v>
      </c>
      <c r="B34" s="36">
        <v>882</v>
      </c>
      <c r="D34" s="1" t="s">
        <v>75</v>
      </c>
      <c r="E34" s="2">
        <v>12641997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6">
        <v>7562</v>
      </c>
      <c r="D35" s="1" t="s">
        <v>76</v>
      </c>
      <c r="E35" s="2">
        <v>117381</v>
      </c>
      <c r="G35" s="40" t="s">
        <v>298</v>
      </c>
      <c r="H35" s="41">
        <f>H33+H34</f>
        <v>12854322.605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6">
        <v>1798</v>
      </c>
      <c r="D36" s="1" t="s">
        <v>77</v>
      </c>
      <c r="E36" s="2">
        <v>-103869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13527</v>
      </c>
      <c r="D37" s="1" t="s">
        <v>78</v>
      </c>
      <c r="E37" s="2">
        <v>-420338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-182987</v>
      </c>
    </row>
    <row r="39" spans="1:23" x14ac:dyDescent="0.15">
      <c r="A39" s="1" t="s">
        <v>103</v>
      </c>
      <c r="B39" s="3"/>
      <c r="D39" s="1" t="s">
        <v>80</v>
      </c>
      <c r="E39" s="10">
        <v>-35547</v>
      </c>
    </row>
    <row r="40" spans="1:23" s="9" customFormat="1" x14ac:dyDescent="0.15">
      <c r="A40"/>
      <c r="B40"/>
      <c r="D40" s="1" t="s">
        <v>81</v>
      </c>
      <c r="E40" s="2">
        <v>-1706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1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9" sqref="B9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13686627.109999999</v>
      </c>
      <c r="D3" s="1" t="s">
        <v>1</v>
      </c>
      <c r="E3" s="18">
        <v>59035511.280000001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157934374.03</v>
      </c>
      <c r="D4" s="1" t="s">
        <v>11</v>
      </c>
      <c r="E4" s="38">
        <v>12474206.880000001</v>
      </c>
      <c r="H4" s="1" t="s">
        <v>185</v>
      </c>
      <c r="I4" s="13">
        <v>26</v>
      </c>
      <c r="J4" s="13">
        <v>-2</v>
      </c>
    </row>
    <row r="5" spans="1:10" x14ac:dyDescent="0.15">
      <c r="A5" s="1" t="s">
        <v>3</v>
      </c>
      <c r="B5" s="2">
        <v>180621943.47</v>
      </c>
      <c r="D5" s="1" t="s">
        <v>12</v>
      </c>
      <c r="E5" s="2">
        <v>46561304.399999999</v>
      </c>
      <c r="H5" s="1" t="s">
        <v>332</v>
      </c>
      <c r="I5" s="13">
        <v>2</v>
      </c>
      <c r="J5" s="13">
        <v>-1</v>
      </c>
    </row>
    <row r="6" spans="1:10" x14ac:dyDescent="0.15">
      <c r="A6" s="1" t="s">
        <v>11</v>
      </c>
      <c r="B6" s="37">
        <v>22687569.440000001</v>
      </c>
      <c r="D6" s="1" t="s">
        <v>4</v>
      </c>
      <c r="E6" s="2">
        <v>8000000</v>
      </c>
      <c r="H6" s="1" t="s">
        <v>238</v>
      </c>
      <c r="I6" s="13">
        <v>55</v>
      </c>
      <c r="J6" s="13"/>
    </row>
    <row r="7" spans="1:10" x14ac:dyDescent="0.15">
      <c r="A7" s="1" t="s">
        <v>4</v>
      </c>
      <c r="B7" s="2">
        <v>50000000</v>
      </c>
      <c r="D7" s="1" t="s">
        <v>5</v>
      </c>
      <c r="E7" s="18">
        <v>67000000</v>
      </c>
      <c r="H7" s="1" t="s">
        <v>323</v>
      </c>
      <c r="I7" s="13"/>
      <c r="J7" s="13">
        <v>-8</v>
      </c>
    </row>
    <row r="8" spans="1:10" x14ac:dyDescent="0.15">
      <c r="A8" s="1" t="s">
        <v>5</v>
      </c>
      <c r="B8" s="2">
        <v>153000000</v>
      </c>
      <c r="D8" s="1" t="s">
        <v>86</v>
      </c>
      <c r="E8" s="2">
        <v>691.2</v>
      </c>
      <c r="G8" s="1"/>
    </row>
    <row r="9" spans="1:10" x14ac:dyDescent="0.15">
      <c r="A9" s="1" t="s">
        <v>82</v>
      </c>
      <c r="B9" s="2">
        <v>942.33</v>
      </c>
      <c r="D9" s="1" t="s">
        <v>88</v>
      </c>
      <c r="E9" s="3">
        <v>452</v>
      </c>
      <c r="H9" s="1"/>
    </row>
    <row r="10" spans="1:10" x14ac:dyDescent="0.15">
      <c r="A10" s="1" t="s">
        <v>83</v>
      </c>
      <c r="B10" s="2">
        <v>9000000</v>
      </c>
      <c r="D10" s="1" t="s">
        <v>85</v>
      </c>
      <c r="E10" s="2">
        <f>'20170904'!E10+'20170905'!E8</f>
        <v>692844.29999999981</v>
      </c>
      <c r="G10" s="1"/>
      <c r="H10" s="1" t="s">
        <v>42</v>
      </c>
      <c r="I10" s="3">
        <f>SUMIF(I4:I8,"&gt;=0")</f>
        <v>83</v>
      </c>
    </row>
    <row r="11" spans="1:10" x14ac:dyDescent="0.15">
      <c r="A11" s="1" t="s">
        <v>84</v>
      </c>
      <c r="B11" s="2">
        <f>'20170904'!B11+'20170905'!B9</f>
        <v>1202468.1100000003</v>
      </c>
      <c r="E11" s="2"/>
      <c r="G11" s="1"/>
      <c r="H11" s="1" t="s">
        <v>43</v>
      </c>
      <c r="I11" s="3">
        <f>SUM(J4:J7)</f>
        <v>-11</v>
      </c>
    </row>
    <row r="12" spans="1:10" x14ac:dyDescent="0.15">
      <c r="A12" s="1" t="s">
        <v>86</v>
      </c>
      <c r="B12" s="18">
        <v>485.88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'20170904'!B13+'20170905'!B12</f>
        <v>190797.61000000004</v>
      </c>
      <c r="E13" s="2"/>
      <c r="G13" s="1"/>
      <c r="H13" s="1" t="s">
        <v>30</v>
      </c>
      <c r="I13" s="15">
        <v>67714980</v>
      </c>
    </row>
    <row r="14" spans="1:10" x14ac:dyDescent="0.15">
      <c r="A14" s="1" t="s">
        <v>333</v>
      </c>
      <c r="B14" s="3"/>
      <c r="G14" s="1"/>
      <c r="H14" s="1" t="s">
        <v>31</v>
      </c>
      <c r="I14" s="15">
        <v>-8993520</v>
      </c>
    </row>
    <row r="15" spans="1:10" x14ac:dyDescent="0.15">
      <c r="A15" s="1"/>
      <c r="B15" s="2"/>
      <c r="G15" s="1"/>
      <c r="H15" s="1" t="s">
        <v>32</v>
      </c>
      <c r="I15" s="15">
        <f>I14+I13</f>
        <v>58721460</v>
      </c>
    </row>
    <row r="16" spans="1:10" x14ac:dyDescent="0.15">
      <c r="A16" s="1"/>
      <c r="B16" s="2"/>
      <c r="G16" s="1" t="s">
        <v>5</v>
      </c>
      <c r="H16" s="2"/>
      <c r="I16" s="15">
        <v>9000000</v>
      </c>
    </row>
    <row r="17" spans="1:22" x14ac:dyDescent="0.15">
      <c r="A17" s="6"/>
      <c r="B17" s="2"/>
      <c r="G17" s="1" t="s">
        <v>26</v>
      </c>
      <c r="H17" s="2"/>
      <c r="I17" s="15">
        <v>5913437.79</v>
      </c>
    </row>
    <row r="18" spans="1:22" x14ac:dyDescent="0.15">
      <c r="G18" s="1" t="s">
        <v>12</v>
      </c>
      <c r="H18" s="2"/>
      <c r="I18" s="15">
        <v>13542996</v>
      </c>
    </row>
    <row r="19" spans="1:22" x14ac:dyDescent="0.15">
      <c r="A19" s="2"/>
      <c r="G19" s="1" t="s">
        <v>24</v>
      </c>
      <c r="H19" s="2"/>
      <c r="I19" s="15">
        <f>I18+I17-I16</f>
        <v>10456433.789999999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309065.46000000002</v>
      </c>
      <c r="N21" s="2"/>
    </row>
    <row r="22" spans="1:22" x14ac:dyDescent="0.15">
      <c r="G22" s="1"/>
      <c r="H22" s="1" t="s">
        <v>39</v>
      </c>
      <c r="I22" s="15">
        <v>72532.23</v>
      </c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230000000</v>
      </c>
      <c r="H25" s="1" t="s">
        <v>19</v>
      </c>
      <c r="I25" s="15">
        <f>SUM(I21:I24)</f>
        <v>409039.41000000003</v>
      </c>
    </row>
    <row r="26" spans="1:22" x14ac:dyDescent="0.15">
      <c r="A26" s="1" t="s">
        <v>71</v>
      </c>
      <c r="B26" s="2">
        <f>B4+E5+I18</f>
        <v>218038674.43000001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1292681.3199999998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187</v>
      </c>
      <c r="B33" s="36">
        <v>3396</v>
      </c>
      <c r="D33" s="1" t="s">
        <v>74</v>
      </c>
      <c r="E33" s="2">
        <v>12731783</v>
      </c>
      <c r="G33" s="16" t="s">
        <v>296</v>
      </c>
      <c r="H33" s="2">
        <f>E33</f>
        <v>12731783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100</v>
      </c>
      <c r="B34" s="36">
        <v>698</v>
      </c>
      <c r="D34" s="1" t="s">
        <v>75</v>
      </c>
      <c r="E34" s="2">
        <v>12745866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6">
        <v>7642</v>
      </c>
      <c r="D35" s="1" t="s">
        <v>76</v>
      </c>
      <c r="E35" s="2">
        <v>19220</v>
      </c>
      <c r="G35" s="40" t="s">
        <v>298</v>
      </c>
      <c r="H35" s="41">
        <f>H33+H34</f>
        <v>12736940.605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6">
        <v>1726</v>
      </c>
      <c r="D36" s="1" t="s">
        <v>77</v>
      </c>
      <c r="E36" s="2">
        <v>441370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13462</v>
      </c>
      <c r="D37" s="1" t="s">
        <v>78</v>
      </c>
      <c r="E37" s="2">
        <v>-1311118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670270</v>
      </c>
    </row>
    <row r="39" spans="1:23" x14ac:dyDescent="0.15">
      <c r="A39" s="1" t="s">
        <v>103</v>
      </c>
      <c r="B39" s="3"/>
      <c r="D39" s="1" t="s">
        <v>80</v>
      </c>
      <c r="E39" s="10">
        <v>-32905</v>
      </c>
    </row>
    <row r="40" spans="1:23" s="9" customFormat="1" x14ac:dyDescent="0.15">
      <c r="A40"/>
      <c r="B40"/>
      <c r="D40" s="1" t="s">
        <v>81</v>
      </c>
      <c r="E40" s="2">
        <v>-2344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1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A41" sqref="A41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1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1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1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1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15">
      <c r="A9" s="1" t="s">
        <v>82</v>
      </c>
      <c r="B9" s="2"/>
      <c r="D9" s="1" t="s">
        <v>88</v>
      </c>
      <c r="E9" s="3"/>
      <c r="H9" s="1"/>
    </row>
    <row r="10" spans="1:10" x14ac:dyDescent="0.15">
      <c r="A10" s="1" t="s">
        <v>83</v>
      </c>
      <c r="B10" s="2"/>
      <c r="D10" s="1" t="s">
        <v>85</v>
      </c>
      <c r="E10" s="2">
        <f>'20170901'!E10+'20170904'!E8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15">
      <c r="A11" s="1" t="s">
        <v>84</v>
      </c>
      <c r="B11" s="2">
        <f>'20170901'!B11+'20170904'!B9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15">
      <c r="A12" s="1" t="s">
        <v>86</v>
      </c>
      <c r="B12" s="18"/>
      <c r="E12" s="2"/>
      <c r="G12" s="1" t="s">
        <v>36</v>
      </c>
      <c r="I12" s="2"/>
    </row>
    <row r="13" spans="1:10" x14ac:dyDescent="0.15">
      <c r="A13" s="1" t="s">
        <v>85</v>
      </c>
      <c r="B13" s="2">
        <f>'20170901'!B13+'20170904'!B12</f>
        <v>190311.73000000004</v>
      </c>
      <c r="E13" s="2"/>
      <c r="G13" s="1"/>
      <c r="H13" s="1" t="s">
        <v>30</v>
      </c>
      <c r="I13" s="15"/>
    </row>
    <row r="14" spans="1:10" x14ac:dyDescent="0.15">
      <c r="A14" s="1" t="s">
        <v>333</v>
      </c>
      <c r="B14" s="3"/>
      <c r="G14" s="1"/>
      <c r="H14" s="1" t="s">
        <v>31</v>
      </c>
      <c r="I14" s="15"/>
    </row>
    <row r="15" spans="1:10" x14ac:dyDescent="0.15">
      <c r="A15" s="1"/>
      <c r="B15" s="2"/>
      <c r="G15" s="1"/>
      <c r="H15" s="1" t="s">
        <v>32</v>
      </c>
      <c r="I15" s="15">
        <f>I14+I13</f>
        <v>0</v>
      </c>
    </row>
    <row r="16" spans="1:10" x14ac:dyDescent="0.15">
      <c r="A16" s="1"/>
      <c r="B16" s="2"/>
      <c r="G16" s="1" t="s">
        <v>5</v>
      </c>
      <c r="H16" s="2"/>
      <c r="I16" s="15">
        <v>9000000</v>
      </c>
    </row>
    <row r="17" spans="1:22" x14ac:dyDescent="0.15">
      <c r="A17" s="6"/>
      <c r="B17" s="2"/>
      <c r="G17" s="1" t="s">
        <v>26</v>
      </c>
      <c r="H17" s="2"/>
      <c r="I17" s="15"/>
    </row>
    <row r="18" spans="1:22" x14ac:dyDescent="0.15">
      <c r="G18" s="1" t="s">
        <v>12</v>
      </c>
      <c r="H18" s="2"/>
      <c r="I18" s="15"/>
    </row>
    <row r="19" spans="1:22" x14ac:dyDescent="0.15">
      <c r="A19" s="2"/>
      <c r="G19" s="1" t="s">
        <v>24</v>
      </c>
      <c r="H19" s="2"/>
      <c r="I19" s="15">
        <f>I18+I17-I16</f>
        <v>-9000000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/>
      <c r="N21" s="2"/>
    </row>
    <row r="22" spans="1:22" x14ac:dyDescent="0.15">
      <c r="G22" s="1"/>
      <c r="H22" s="1" t="s">
        <v>39</v>
      </c>
      <c r="I22" s="15"/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15">
      <c r="A26" s="1" t="s">
        <v>71</v>
      </c>
      <c r="B26" s="2">
        <f>B4+E5+I18</f>
        <v>0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187</v>
      </c>
      <c r="B33" s="36"/>
      <c r="D33" s="1" t="s">
        <v>74</v>
      </c>
      <c r="E33" s="2">
        <v>12712563</v>
      </c>
      <c r="G33" s="16" t="s">
        <v>296</v>
      </c>
      <c r="H33" s="2">
        <f>E33</f>
        <v>12712563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100</v>
      </c>
      <c r="B34" s="36"/>
      <c r="D34" s="1" t="s">
        <v>75</v>
      </c>
      <c r="E34" s="2">
        <v>12304496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6"/>
      <c r="D35" s="1" t="s">
        <v>76</v>
      </c>
      <c r="E35" s="2">
        <v>-276355</v>
      </c>
      <c r="G35" s="40" t="s">
        <v>298</v>
      </c>
      <c r="H35" s="41">
        <f>H33+H34</f>
        <v>12717720.605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6"/>
      <c r="D36" s="1" t="s">
        <v>77</v>
      </c>
      <c r="E36" s="2">
        <v>-556844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0</v>
      </c>
      <c r="D37" s="1" t="s">
        <v>78</v>
      </c>
      <c r="E37" s="2">
        <v>-48913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-4061</v>
      </c>
    </row>
    <row r="39" spans="1:23" x14ac:dyDescent="0.15">
      <c r="A39" s="1" t="s">
        <v>103</v>
      </c>
      <c r="B39" s="3"/>
      <c r="D39" s="1" t="s">
        <v>80</v>
      </c>
      <c r="E39" s="10">
        <v>-31685</v>
      </c>
    </row>
    <row r="40" spans="1:23" s="9" customFormat="1" x14ac:dyDescent="0.15">
      <c r="A40"/>
      <c r="B40"/>
      <c r="D40" s="1" t="s">
        <v>81</v>
      </c>
      <c r="E40" s="2">
        <v>-4586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1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D72" sqref="D72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1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1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1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1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15">
      <c r="A9" s="1" t="s">
        <v>82</v>
      </c>
      <c r="B9" s="2"/>
      <c r="D9" s="1" t="s">
        <v>88</v>
      </c>
      <c r="E9" s="3"/>
      <c r="H9" s="1"/>
    </row>
    <row r="10" spans="1:10" x14ac:dyDescent="0.15">
      <c r="A10" s="1" t="s">
        <v>83</v>
      </c>
      <c r="B10" s="2"/>
      <c r="D10" s="1" t="s">
        <v>85</v>
      </c>
      <c r="E10" s="2">
        <f>'20170831'!E10+'20170901'!E8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15">
      <c r="A11" s="1" t="s">
        <v>84</v>
      </c>
      <c r="B11" s="2">
        <f>'20170831'!B11+'20170901'!B9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15">
      <c r="A12" s="1" t="s">
        <v>86</v>
      </c>
      <c r="B12" s="18"/>
      <c r="E12" s="2"/>
      <c r="G12" s="1" t="s">
        <v>36</v>
      </c>
      <c r="I12" s="2"/>
    </row>
    <row r="13" spans="1:10" x14ac:dyDescent="0.15">
      <c r="A13" s="1" t="s">
        <v>85</v>
      </c>
      <c r="B13" s="2">
        <f>'20170831'!B13+'20170901'!B12</f>
        <v>190311.73000000004</v>
      </c>
      <c r="E13" s="2"/>
      <c r="G13" s="1"/>
      <c r="H13" s="1" t="s">
        <v>30</v>
      </c>
      <c r="I13" s="15"/>
    </row>
    <row r="14" spans="1:10" x14ac:dyDescent="0.15">
      <c r="A14" s="1" t="s">
        <v>333</v>
      </c>
      <c r="B14" s="3"/>
      <c r="G14" s="1"/>
      <c r="H14" s="1" t="s">
        <v>31</v>
      </c>
      <c r="I14" s="15"/>
    </row>
    <row r="15" spans="1:10" x14ac:dyDescent="0.15">
      <c r="A15" s="1"/>
      <c r="B15" s="2"/>
      <c r="G15" s="1"/>
      <c r="H15" s="1" t="s">
        <v>32</v>
      </c>
      <c r="I15" s="15">
        <f>I14+I13</f>
        <v>0</v>
      </c>
    </row>
    <row r="16" spans="1:10" x14ac:dyDescent="0.15">
      <c r="A16" s="1"/>
      <c r="B16" s="2"/>
      <c r="G16" s="1" t="s">
        <v>5</v>
      </c>
      <c r="H16" s="2"/>
      <c r="I16" s="15">
        <v>9000000</v>
      </c>
    </row>
    <row r="17" spans="1:22" x14ac:dyDescent="0.15">
      <c r="A17" s="6"/>
      <c r="B17" s="2"/>
      <c r="G17" s="1" t="s">
        <v>26</v>
      </c>
      <c r="H17" s="2"/>
      <c r="I17" s="15"/>
    </row>
    <row r="18" spans="1:22" x14ac:dyDescent="0.15">
      <c r="G18" s="1" t="s">
        <v>12</v>
      </c>
      <c r="H18" s="2"/>
      <c r="I18" s="15"/>
    </row>
    <row r="19" spans="1:22" x14ac:dyDescent="0.15">
      <c r="A19" s="2"/>
      <c r="G19" s="1" t="s">
        <v>24</v>
      </c>
      <c r="H19" s="2"/>
      <c r="I19" s="15">
        <f>I18+I17-I16</f>
        <v>-9000000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/>
      <c r="N21" s="2"/>
    </row>
    <row r="22" spans="1:22" x14ac:dyDescent="0.15">
      <c r="G22" s="1"/>
      <c r="H22" s="1" t="s">
        <v>39</v>
      </c>
      <c r="I22" s="15"/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15">
      <c r="A26" s="1" t="s">
        <v>71</v>
      </c>
      <c r="B26" s="2">
        <f>B4+E5+I18</f>
        <v>0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187</v>
      </c>
      <c r="B33" s="36"/>
      <c r="D33" s="1" t="s">
        <v>74</v>
      </c>
      <c r="E33" s="2">
        <v>12814870</v>
      </c>
      <c r="G33" s="16" t="s">
        <v>296</v>
      </c>
      <c r="H33" s="2">
        <f>E33</f>
        <v>12814870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100</v>
      </c>
      <c r="B34" s="36"/>
      <c r="D34" s="1" t="s">
        <v>75</v>
      </c>
      <c r="E34" s="2">
        <v>12435857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6"/>
      <c r="D35" s="1" t="s">
        <v>76</v>
      </c>
      <c r="E35" s="2">
        <v>-174048</v>
      </c>
      <c r="G35" s="40" t="s">
        <v>298</v>
      </c>
      <c r="H35" s="41">
        <f>H33+H34</f>
        <v>12820027.605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6"/>
      <c r="D36" s="1" t="s">
        <v>77</v>
      </c>
      <c r="E36" s="2">
        <v>-425484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0</v>
      </c>
      <c r="D37" s="1" t="s">
        <v>78</v>
      </c>
      <c r="E37" s="2">
        <v>-3415696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792099</v>
      </c>
    </row>
    <row r="39" spans="1:23" x14ac:dyDescent="0.15">
      <c r="A39" s="1" t="s">
        <v>103</v>
      </c>
      <c r="B39" s="3"/>
      <c r="D39" s="1" t="s">
        <v>80</v>
      </c>
      <c r="E39" s="10">
        <v>-27127</v>
      </c>
    </row>
    <row r="40" spans="1:23" s="9" customFormat="1" x14ac:dyDescent="0.15">
      <c r="A40"/>
      <c r="B40"/>
      <c r="D40" s="1" t="s">
        <v>81</v>
      </c>
      <c r="E40" s="2">
        <v>-2655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1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E34" sqref="E34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1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1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1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1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15">
      <c r="A9" s="1" t="s">
        <v>82</v>
      </c>
      <c r="B9" s="2"/>
      <c r="D9" s="1" t="s">
        <v>88</v>
      </c>
      <c r="E9" s="3"/>
      <c r="H9" s="1"/>
    </row>
    <row r="10" spans="1:10" x14ac:dyDescent="0.15">
      <c r="A10" s="1" t="s">
        <v>83</v>
      </c>
      <c r="B10" s="2"/>
      <c r="D10" s="1" t="s">
        <v>85</v>
      </c>
      <c r="E10" s="2">
        <f>'20170830'!E10+'20170831'!E8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15">
      <c r="A11" s="1" t="s">
        <v>84</v>
      </c>
      <c r="B11" s="2">
        <f>'20170830'!B11+'20170831'!B9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15">
      <c r="A12" s="1" t="s">
        <v>86</v>
      </c>
      <c r="B12" s="18"/>
      <c r="E12" s="2"/>
      <c r="G12" s="1" t="s">
        <v>36</v>
      </c>
      <c r="I12" s="2"/>
    </row>
    <row r="13" spans="1:10" x14ac:dyDescent="0.15">
      <c r="A13" s="1" t="s">
        <v>85</v>
      </c>
      <c r="B13" s="2">
        <f>'20170830'!B13+'20170831'!B12</f>
        <v>190311.73000000004</v>
      </c>
      <c r="E13" s="2"/>
      <c r="G13" s="1"/>
      <c r="H13" s="1" t="s">
        <v>30</v>
      </c>
      <c r="I13" s="15"/>
    </row>
    <row r="14" spans="1:10" x14ac:dyDescent="0.15">
      <c r="A14" s="1" t="s">
        <v>333</v>
      </c>
      <c r="B14" s="3"/>
      <c r="G14" s="1"/>
      <c r="H14" s="1" t="s">
        <v>31</v>
      </c>
      <c r="I14" s="15"/>
    </row>
    <row r="15" spans="1:10" x14ac:dyDescent="0.15">
      <c r="A15" s="1"/>
      <c r="B15" s="2"/>
      <c r="G15" s="1"/>
      <c r="H15" s="1" t="s">
        <v>32</v>
      </c>
      <c r="I15" s="15">
        <f>I14+I13</f>
        <v>0</v>
      </c>
    </row>
    <row r="16" spans="1:10" x14ac:dyDescent="0.15">
      <c r="A16" s="1"/>
      <c r="B16" s="2"/>
      <c r="G16" s="1" t="s">
        <v>5</v>
      </c>
      <c r="H16" s="2"/>
      <c r="I16" s="15">
        <v>9000000</v>
      </c>
    </row>
    <row r="17" spans="1:22" x14ac:dyDescent="0.15">
      <c r="A17" s="6"/>
      <c r="B17" s="2"/>
      <c r="G17" s="1" t="s">
        <v>26</v>
      </c>
      <c r="H17" s="2"/>
      <c r="I17" s="15"/>
    </row>
    <row r="18" spans="1:22" x14ac:dyDescent="0.15">
      <c r="G18" s="1" t="s">
        <v>12</v>
      </c>
      <c r="H18" s="2"/>
      <c r="I18" s="15"/>
    </row>
    <row r="19" spans="1:22" x14ac:dyDescent="0.15">
      <c r="A19" s="2"/>
      <c r="G19" s="1" t="s">
        <v>24</v>
      </c>
      <c r="H19" s="2"/>
      <c r="I19" s="15">
        <f>I18+I17-I16</f>
        <v>-9000000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/>
      <c r="N21" s="2"/>
    </row>
    <row r="22" spans="1:22" x14ac:dyDescent="0.15">
      <c r="G22" s="1"/>
      <c r="H22" s="1" t="s">
        <v>39</v>
      </c>
      <c r="I22" s="15"/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15">
      <c r="A26" s="1" t="s">
        <v>71</v>
      </c>
      <c r="B26" s="2">
        <f>B4+E5+I18</f>
        <v>0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187</v>
      </c>
      <c r="B33" s="36"/>
      <c r="D33" s="1" t="s">
        <v>74</v>
      </c>
      <c r="E33" s="2">
        <v>12985570</v>
      </c>
      <c r="G33" s="16" t="s">
        <v>296</v>
      </c>
      <c r="H33" s="2">
        <f>E33</f>
        <v>12985570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12990727.605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/>
    </row>
    <row r="39" spans="1:23" x14ac:dyDescent="0.15">
      <c r="A39" s="1" t="s">
        <v>103</v>
      </c>
      <c r="B39" s="3"/>
      <c r="D39" s="1" t="s">
        <v>80</v>
      </c>
      <c r="E39" s="10"/>
    </row>
    <row r="40" spans="1:23" s="9" customFormat="1" x14ac:dyDescent="0.1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1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E34" sqref="E34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1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1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1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1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15">
      <c r="A9" s="1" t="s">
        <v>82</v>
      </c>
      <c r="B9" s="2"/>
      <c r="D9" s="1" t="s">
        <v>88</v>
      </c>
      <c r="E9" s="3"/>
      <c r="H9" s="1"/>
    </row>
    <row r="10" spans="1:10" x14ac:dyDescent="0.15">
      <c r="A10" s="1" t="s">
        <v>83</v>
      </c>
      <c r="B10" s="2"/>
      <c r="D10" s="1" t="s">
        <v>85</v>
      </c>
      <c r="E10" s="2">
        <f>'20170829'!E10+'20170830'!E8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15">
      <c r="A11" s="1" t="s">
        <v>84</v>
      </c>
      <c r="B11" s="2">
        <f>'20170829'!B11+'20170830'!B9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15">
      <c r="A12" s="1" t="s">
        <v>86</v>
      </c>
      <c r="B12" s="18"/>
      <c r="E12" s="2"/>
      <c r="G12" s="1" t="s">
        <v>36</v>
      </c>
      <c r="I12" s="2"/>
    </row>
    <row r="13" spans="1:10" x14ac:dyDescent="0.15">
      <c r="A13" s="1" t="s">
        <v>85</v>
      </c>
      <c r="B13" s="2">
        <f>'20170829'!B13+'20170830'!B12</f>
        <v>190311.73000000004</v>
      </c>
      <c r="E13" s="2"/>
      <c r="G13" s="1"/>
      <c r="H13" s="1" t="s">
        <v>30</v>
      </c>
      <c r="I13" s="15"/>
    </row>
    <row r="14" spans="1:10" x14ac:dyDescent="0.15">
      <c r="A14" s="1" t="s">
        <v>333</v>
      </c>
      <c r="B14" s="3"/>
      <c r="G14" s="1"/>
      <c r="H14" s="1" t="s">
        <v>31</v>
      </c>
      <c r="I14" s="15"/>
    </row>
    <row r="15" spans="1:10" x14ac:dyDescent="0.15">
      <c r="A15" s="1"/>
      <c r="B15" s="2"/>
      <c r="G15" s="1"/>
      <c r="H15" s="1" t="s">
        <v>32</v>
      </c>
      <c r="I15" s="15">
        <f>I14+I13</f>
        <v>0</v>
      </c>
    </row>
    <row r="16" spans="1:10" x14ac:dyDescent="0.15">
      <c r="A16" s="1"/>
      <c r="B16" s="2"/>
      <c r="G16" s="1" t="s">
        <v>5</v>
      </c>
      <c r="H16" s="2"/>
      <c r="I16" s="15">
        <v>9000000</v>
      </c>
    </row>
    <row r="17" spans="1:22" x14ac:dyDescent="0.15">
      <c r="A17" s="6"/>
      <c r="B17" s="2"/>
      <c r="G17" s="1" t="s">
        <v>26</v>
      </c>
      <c r="H17" s="2"/>
      <c r="I17" s="15"/>
    </row>
    <row r="18" spans="1:22" x14ac:dyDescent="0.15">
      <c r="G18" s="1" t="s">
        <v>12</v>
      </c>
      <c r="H18" s="2"/>
      <c r="I18" s="15"/>
    </row>
    <row r="19" spans="1:22" x14ac:dyDescent="0.15">
      <c r="A19" s="2"/>
      <c r="G19" s="1" t="s">
        <v>24</v>
      </c>
      <c r="H19" s="2"/>
      <c r="I19" s="15">
        <f>I18+I17-I16</f>
        <v>-9000000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/>
      <c r="N21" s="2"/>
    </row>
    <row r="22" spans="1:22" x14ac:dyDescent="0.15">
      <c r="G22" s="1"/>
      <c r="H22" s="1" t="s">
        <v>39</v>
      </c>
      <c r="I22" s="15"/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15">
      <c r="A26" s="1" t="s">
        <v>71</v>
      </c>
      <c r="B26" s="2">
        <f>B4+E5+I18</f>
        <v>0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187</v>
      </c>
      <c r="B33" s="36"/>
      <c r="D33" s="1" t="s">
        <v>74</v>
      </c>
      <c r="E33" s="2">
        <v>12997852</v>
      </c>
      <c r="G33" s="16" t="s">
        <v>296</v>
      </c>
      <c r="H33" s="2">
        <f>E33</f>
        <v>12997852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13003009.605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/>
    </row>
    <row r="39" spans="1:23" x14ac:dyDescent="0.15">
      <c r="A39" s="1" t="s">
        <v>103</v>
      </c>
      <c r="B39" s="3"/>
      <c r="D39" s="1" t="s">
        <v>80</v>
      </c>
      <c r="E39" s="10"/>
    </row>
    <row r="40" spans="1:23" s="9" customFormat="1" x14ac:dyDescent="0.1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1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E34" sqref="E34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1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1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1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1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15">
      <c r="A9" s="1" t="s">
        <v>82</v>
      </c>
      <c r="B9" s="2"/>
      <c r="D9" s="1" t="s">
        <v>88</v>
      </c>
      <c r="E9" s="3"/>
      <c r="H9" s="1"/>
    </row>
    <row r="10" spans="1:10" x14ac:dyDescent="0.15">
      <c r="A10" s="1" t="s">
        <v>83</v>
      </c>
      <c r="B10" s="2"/>
      <c r="D10" s="1" t="s">
        <v>85</v>
      </c>
      <c r="E10" s="2">
        <f>'20170828'!E10+'20170829'!E8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15">
      <c r="A11" s="1" t="s">
        <v>84</v>
      </c>
      <c r="B11" s="2">
        <f>'20170828'!B11+'20170829'!B9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15">
      <c r="A12" s="1" t="s">
        <v>86</v>
      </c>
      <c r="B12" s="18"/>
      <c r="E12" s="2"/>
      <c r="G12" s="1" t="s">
        <v>36</v>
      </c>
      <c r="I12" s="2"/>
    </row>
    <row r="13" spans="1:10" x14ac:dyDescent="0.15">
      <c r="A13" s="1" t="s">
        <v>85</v>
      </c>
      <c r="B13" s="2">
        <f>'20170828'!B13+'20170829'!B12</f>
        <v>190311.73000000004</v>
      </c>
      <c r="E13" s="2"/>
      <c r="G13" s="1"/>
      <c r="H13" s="1" t="s">
        <v>30</v>
      </c>
      <c r="I13" s="15"/>
    </row>
    <row r="14" spans="1:10" x14ac:dyDescent="0.15">
      <c r="A14" s="1" t="s">
        <v>333</v>
      </c>
      <c r="B14" s="3"/>
      <c r="G14" s="1"/>
      <c r="H14" s="1" t="s">
        <v>31</v>
      </c>
      <c r="I14" s="15"/>
    </row>
    <row r="15" spans="1:10" x14ac:dyDescent="0.15">
      <c r="A15" s="1"/>
      <c r="B15" s="2"/>
      <c r="G15" s="1"/>
      <c r="H15" s="1" t="s">
        <v>32</v>
      </c>
      <c r="I15" s="15">
        <f>I14+I13</f>
        <v>0</v>
      </c>
    </row>
    <row r="16" spans="1:10" x14ac:dyDescent="0.15">
      <c r="A16" s="1"/>
      <c r="B16" s="2"/>
      <c r="G16" s="1" t="s">
        <v>5</v>
      </c>
      <c r="H16" s="2"/>
      <c r="I16" s="15">
        <v>9000000</v>
      </c>
    </row>
    <row r="17" spans="1:22" x14ac:dyDescent="0.15">
      <c r="A17" s="6"/>
      <c r="B17" s="2"/>
      <c r="G17" s="1" t="s">
        <v>26</v>
      </c>
      <c r="H17" s="2"/>
      <c r="I17" s="15"/>
    </row>
    <row r="18" spans="1:22" x14ac:dyDescent="0.15">
      <c r="G18" s="1" t="s">
        <v>12</v>
      </c>
      <c r="H18" s="2"/>
      <c r="I18" s="15"/>
    </row>
    <row r="19" spans="1:22" x14ac:dyDescent="0.15">
      <c r="A19" s="2"/>
      <c r="G19" s="1" t="s">
        <v>24</v>
      </c>
      <c r="H19" s="2"/>
      <c r="I19" s="15">
        <f>I18+I17-I16</f>
        <v>-9000000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/>
      <c r="N21" s="2"/>
    </row>
    <row r="22" spans="1:22" x14ac:dyDescent="0.15">
      <c r="G22" s="1"/>
      <c r="H22" s="1" t="s">
        <v>39</v>
      </c>
      <c r="I22" s="15"/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15">
      <c r="A26" s="1" t="s">
        <v>71</v>
      </c>
      <c r="B26" s="2">
        <f>B4+E5+I18</f>
        <v>0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187</v>
      </c>
      <c r="B33" s="36"/>
      <c r="D33" s="1" t="s">
        <v>74</v>
      </c>
      <c r="E33" s="2">
        <v>12992863</v>
      </c>
      <c r="G33" s="16" t="s">
        <v>296</v>
      </c>
      <c r="H33" s="2">
        <f>E33</f>
        <v>12992863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12998020.605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/>
    </row>
    <row r="39" spans="1:23" x14ac:dyDescent="0.15">
      <c r="A39" s="1" t="s">
        <v>103</v>
      </c>
      <c r="B39" s="3"/>
      <c r="D39" s="1" t="s">
        <v>80</v>
      </c>
      <c r="E39" s="10"/>
    </row>
    <row r="40" spans="1:23" s="9" customFormat="1" x14ac:dyDescent="0.1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1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7" zoomScale="80" zoomScaleNormal="80" workbookViewId="0">
      <selection activeCell="A16" sqref="A16:B16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2.1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199097460.25999999</v>
      </c>
      <c r="D3" s="1" t="s">
        <v>1</v>
      </c>
      <c r="E3" s="18">
        <v>31823374.850000001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55800476</v>
      </c>
      <c r="D4" s="1" t="s">
        <v>11</v>
      </c>
      <c r="E4" s="38">
        <v>21752071.5</v>
      </c>
      <c r="H4" s="1" t="s">
        <v>370</v>
      </c>
      <c r="I4" s="13"/>
      <c r="J4" s="13"/>
    </row>
    <row r="5" spans="1:10" x14ac:dyDescent="0.15">
      <c r="A5" s="1" t="s">
        <v>3</v>
      </c>
      <c r="B5" s="2">
        <f>B4+B3</f>
        <v>254897936.25999999</v>
      </c>
      <c r="D5" s="1" t="s">
        <v>12</v>
      </c>
      <c r="E5" s="2">
        <v>10071303.35</v>
      </c>
      <c r="H5" s="1" t="s">
        <v>372</v>
      </c>
      <c r="I5" s="13"/>
      <c r="J5" s="13"/>
    </row>
    <row r="6" spans="1:10" x14ac:dyDescent="0.15">
      <c r="A6" s="1" t="s">
        <v>11</v>
      </c>
      <c r="B6" s="2">
        <v>199097460.25999999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1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15">
      <c r="A8" s="1" t="s">
        <v>5</v>
      </c>
      <c r="B8" s="2">
        <v>201980000</v>
      </c>
      <c r="D8" s="1" t="s">
        <v>86</v>
      </c>
      <c r="E8" s="18"/>
      <c r="G8" s="1"/>
      <c r="H8" s="1"/>
    </row>
    <row r="9" spans="1:10" x14ac:dyDescent="0.15">
      <c r="A9" s="1" t="s">
        <v>82</v>
      </c>
      <c r="B9" s="2">
        <v>0</v>
      </c>
      <c r="D9" s="1" t="s">
        <v>88</v>
      </c>
      <c r="E9" s="3">
        <v>0</v>
      </c>
      <c r="H9" s="1"/>
    </row>
    <row r="10" spans="1:10" x14ac:dyDescent="0.15">
      <c r="A10" s="1" t="s">
        <v>83</v>
      </c>
      <c r="B10" s="2">
        <v>0</v>
      </c>
      <c r="D10" s="1" t="s">
        <v>85</v>
      </c>
      <c r="E10" s="2">
        <f>'20180202'!E10+'20180207'!E8</f>
        <v>779167.49999999942</v>
      </c>
      <c r="G10" s="1"/>
      <c r="H10" s="1" t="s">
        <v>42</v>
      </c>
      <c r="I10" s="3">
        <f>SUMIF(I4:I9,"&gt;=0")</f>
        <v>0</v>
      </c>
    </row>
    <row r="11" spans="1:10" x14ac:dyDescent="0.15">
      <c r="A11" s="1" t="s">
        <v>84</v>
      </c>
      <c r="B11" s="2">
        <f>'20180202'!B11+'20180207'!B9</f>
        <v>1786917.8</v>
      </c>
      <c r="D11" s="1" t="s">
        <v>381</v>
      </c>
      <c r="E11" s="2">
        <f>E8+'20180202'!E11</f>
        <v>24150.400000000001</v>
      </c>
      <c r="G11" s="1"/>
      <c r="H11" s="1" t="s">
        <v>43</v>
      </c>
      <c r="I11" s="3">
        <v>0</v>
      </c>
    </row>
    <row r="12" spans="1:10" x14ac:dyDescent="0.1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'20180201'!B13+'20180207'!B12</f>
        <v>280710.40999999997</v>
      </c>
      <c r="E13" s="2"/>
      <c r="G13" s="1"/>
      <c r="H13" s="1" t="s">
        <v>30</v>
      </c>
      <c r="I13" s="15">
        <v>0</v>
      </c>
    </row>
    <row r="14" spans="1:10" x14ac:dyDescent="0.15">
      <c r="A14" s="1" t="s">
        <v>333</v>
      </c>
      <c r="B14" s="3"/>
      <c r="G14" s="1"/>
      <c r="H14" s="1" t="s">
        <v>31</v>
      </c>
      <c r="I14" s="3">
        <v>-2799000</v>
      </c>
    </row>
    <row r="15" spans="1:10" x14ac:dyDescent="0.15">
      <c r="A15" s="1" t="s">
        <v>380</v>
      </c>
      <c r="B15" s="2">
        <f>B12+'20180206'!B15</f>
        <v>12220.479999999998</v>
      </c>
      <c r="G15" s="1"/>
      <c r="H15" s="1" t="s">
        <v>32</v>
      </c>
      <c r="I15" s="15">
        <f>I14+I13</f>
        <v>-2799000</v>
      </c>
    </row>
    <row r="16" spans="1:10" x14ac:dyDescent="0.15">
      <c r="A16" s="1" t="s">
        <v>392</v>
      </c>
      <c r="B16" s="2">
        <f>B11-'20180101'!B11</f>
        <v>187450.91999999993</v>
      </c>
      <c r="G16" s="1" t="s">
        <v>5</v>
      </c>
      <c r="H16" s="2"/>
      <c r="I16" s="15">
        <v>-2000000</v>
      </c>
    </row>
    <row r="17" spans="1:14" x14ac:dyDescent="0.15">
      <c r="A17" s="6"/>
      <c r="B17" s="2"/>
      <c r="G17" s="1" t="s">
        <v>26</v>
      </c>
      <c r="H17" s="2"/>
      <c r="I17" s="15">
        <v>11193979.869999999</v>
      </c>
    </row>
    <row r="18" spans="1:14" x14ac:dyDescent="0.15">
      <c r="G18" s="1" t="s">
        <v>12</v>
      </c>
      <c r="H18" s="2"/>
      <c r="I18" s="15">
        <v>419958</v>
      </c>
    </row>
    <row r="19" spans="1:14" x14ac:dyDescent="0.15">
      <c r="A19" s="2"/>
      <c r="G19" s="1" t="s">
        <v>24</v>
      </c>
      <c r="H19" s="2"/>
      <c r="I19" s="15">
        <f>I18+I17-I16</f>
        <v>13613937.869999999</v>
      </c>
    </row>
    <row r="20" spans="1:14" x14ac:dyDescent="0.15">
      <c r="D20" s="2"/>
      <c r="G20" s="1" t="s">
        <v>33</v>
      </c>
      <c r="I20" s="15"/>
    </row>
    <row r="21" spans="1:14" x14ac:dyDescent="0.15">
      <c r="G21" s="1"/>
      <c r="H21" s="1" t="s">
        <v>38</v>
      </c>
      <c r="I21" s="15">
        <v>467093.08</v>
      </c>
      <c r="N21" s="2"/>
    </row>
    <row r="22" spans="1:14" x14ac:dyDescent="0.15">
      <c r="G22" s="1"/>
      <c r="H22" s="1" t="s">
        <v>39</v>
      </c>
      <c r="I22" s="15">
        <v>109640.57</v>
      </c>
    </row>
    <row r="23" spans="1:14" x14ac:dyDescent="0.15">
      <c r="G23" s="1"/>
      <c r="H23" s="1" t="s">
        <v>106</v>
      </c>
      <c r="I23" s="15">
        <v>24054.85</v>
      </c>
      <c r="N23" s="2"/>
    </row>
    <row r="24" spans="1:14" x14ac:dyDescent="0.15">
      <c r="A24" s="8" t="s">
        <v>69</v>
      </c>
      <c r="H24" s="1" t="s">
        <v>107</v>
      </c>
      <c r="I24" s="15">
        <v>11184</v>
      </c>
    </row>
    <row r="25" spans="1:14" x14ac:dyDescent="0.15">
      <c r="A25" s="1" t="s">
        <v>70</v>
      </c>
      <c r="B25" s="2">
        <f>B8+E7+I16+B45</f>
        <v>280980000</v>
      </c>
      <c r="H25" s="1" t="s">
        <v>19</v>
      </c>
      <c r="I25" s="15">
        <f>SUM(I21:I24)</f>
        <v>611972.5</v>
      </c>
    </row>
    <row r="26" spans="1:14" x14ac:dyDescent="0.15">
      <c r="A26" s="1" t="s">
        <v>71</v>
      </c>
      <c r="B26" s="2">
        <f>B4+E5+I18</f>
        <v>66291737.350000001</v>
      </c>
      <c r="G26" s="1"/>
      <c r="H26" s="1" t="s">
        <v>355</v>
      </c>
      <c r="I26" s="2">
        <v>0</v>
      </c>
    </row>
    <row r="27" spans="1:14" x14ac:dyDescent="0.15">
      <c r="A27" s="1" t="s">
        <v>90</v>
      </c>
      <c r="B27" s="2">
        <f>$B$13+$E$10+$I$25</f>
        <v>1671850.4099999995</v>
      </c>
      <c r="H27" s="1" t="s">
        <v>382</v>
      </c>
      <c r="I27" s="2">
        <f>I22-'20180102'!I22</f>
        <v>6758.3600000000006</v>
      </c>
    </row>
    <row r="28" spans="1:14" x14ac:dyDescent="0.15">
      <c r="A28" s="1" t="s">
        <v>356</v>
      </c>
      <c r="B28" s="2">
        <f>B12+E8+I26</f>
        <v>0</v>
      </c>
    </row>
    <row r="29" spans="1:14" x14ac:dyDescent="0.15">
      <c r="A29" s="1" t="s">
        <v>383</v>
      </c>
      <c r="B29" s="2">
        <f>B15+E11+I27</f>
        <v>43129.24</v>
      </c>
    </row>
    <row r="30" spans="1:14" x14ac:dyDescent="0.15">
      <c r="G30" s="1"/>
      <c r="H30" s="1"/>
      <c r="I30" s="2"/>
    </row>
    <row r="31" spans="1:14" s="9" customFormat="1" x14ac:dyDescent="0.15">
      <c r="J31"/>
    </row>
    <row r="32" spans="1:14" ht="14.25" x14ac:dyDescent="0.15">
      <c r="A32" s="7" t="s">
        <v>65</v>
      </c>
      <c r="G32" s="7" t="s">
        <v>295</v>
      </c>
    </row>
    <row r="33" spans="1:23" s="9" customFormat="1" x14ac:dyDescent="0.1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6">
        <v>0</v>
      </c>
      <c r="D34" s="1" t="s">
        <v>78</v>
      </c>
      <c r="E34" s="2">
        <v>-316498</v>
      </c>
      <c r="G34" s="16" t="s">
        <v>296</v>
      </c>
      <c r="H34" s="2">
        <f>E40</f>
        <v>17511793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138</v>
      </c>
      <c r="B35" s="36">
        <v>0</v>
      </c>
      <c r="D35" s="1" t="s">
        <v>182</v>
      </c>
      <c r="E35" s="10">
        <v>-191657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6">
        <v>1939</v>
      </c>
      <c r="D36" s="1" t="s">
        <v>80</v>
      </c>
      <c r="E36" s="10">
        <v>270</v>
      </c>
      <c r="G36" s="40" t="s">
        <v>298</v>
      </c>
      <c r="H36" s="41">
        <f>H34+H35</f>
        <v>17516950.605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132</v>
      </c>
      <c r="B37" s="36">
        <v>2097</v>
      </c>
      <c r="D37" s="1" t="s">
        <v>81</v>
      </c>
      <c r="E37" s="2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15">
      <c r="A38" s="1" t="s">
        <v>19</v>
      </c>
      <c r="B38" s="36">
        <f>SUM(B34:B37)</f>
        <v>4036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15">
      <c r="A39" s="1" t="s">
        <v>102</v>
      </c>
      <c r="B39" s="3"/>
      <c r="D39" s="8" t="s">
        <v>379</v>
      </c>
    </row>
    <row r="40" spans="1:23" x14ac:dyDescent="0.15">
      <c r="A40" s="1" t="s">
        <v>103</v>
      </c>
      <c r="B40" s="3"/>
      <c r="D40" s="1" t="s">
        <v>74</v>
      </c>
      <c r="E40" s="2">
        <v>17511793</v>
      </c>
    </row>
    <row r="41" spans="1:23" s="9" customFormat="1" x14ac:dyDescent="0.15">
      <c r="A41"/>
      <c r="B41"/>
      <c r="D41" s="1" t="s">
        <v>75</v>
      </c>
      <c r="E41" s="2">
        <v>17427995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 s="1" t="s">
        <v>76</v>
      </c>
      <c r="E42" s="2">
        <v>189829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15">
      <c r="D43" s="1" t="s">
        <v>77</v>
      </c>
      <c r="E43" s="2">
        <v>252169</v>
      </c>
    </row>
    <row r="44" spans="1:23" x14ac:dyDescent="0.15">
      <c r="A44" s="8" t="s">
        <v>233</v>
      </c>
      <c r="D44" s="1" t="s">
        <v>375</v>
      </c>
      <c r="E44" s="2">
        <v>0</v>
      </c>
    </row>
    <row r="45" spans="1:23" x14ac:dyDescent="0.15">
      <c r="A45" s="16" t="s">
        <v>5</v>
      </c>
      <c r="B45" s="2">
        <v>1000000</v>
      </c>
      <c r="C45" s="2"/>
      <c r="D45" s="1" t="s">
        <v>376</v>
      </c>
      <c r="E45" s="10">
        <v>0</v>
      </c>
    </row>
    <row r="46" spans="1:23" x14ac:dyDescent="0.1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472195</v>
      </c>
    </row>
    <row r="47" spans="1:23" x14ac:dyDescent="0.1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1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1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1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4" zoomScale="80" zoomScaleNormal="80" workbookViewId="0">
      <selection activeCell="D23" sqref="D23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1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1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1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1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15">
      <c r="A9" s="1" t="s">
        <v>82</v>
      </c>
      <c r="B9" s="2"/>
      <c r="D9" s="1" t="s">
        <v>88</v>
      </c>
      <c r="E9" s="3"/>
      <c r="H9" s="1"/>
    </row>
    <row r="10" spans="1:10" x14ac:dyDescent="0.15">
      <c r="A10" s="1" t="s">
        <v>83</v>
      </c>
      <c r="B10" s="2"/>
      <c r="D10" s="1" t="s">
        <v>85</v>
      </c>
      <c r="E10" s="2">
        <f>'20170825'!E10+'20170828'!E8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15">
      <c r="A11" s="1" t="s">
        <v>84</v>
      </c>
      <c r="B11" s="2">
        <f>'20170825'!B11+'20170828'!B9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15">
      <c r="A12" s="1" t="s">
        <v>86</v>
      </c>
      <c r="B12" s="18"/>
      <c r="E12" s="2"/>
      <c r="G12" s="1" t="s">
        <v>36</v>
      </c>
      <c r="I12" s="2"/>
    </row>
    <row r="13" spans="1:10" x14ac:dyDescent="0.15">
      <c r="A13" s="1" t="s">
        <v>85</v>
      </c>
      <c r="B13" s="2">
        <f>'20170825'!B13+'20170828'!B12</f>
        <v>190311.73000000004</v>
      </c>
      <c r="E13" s="2"/>
      <c r="G13" s="1"/>
      <c r="H13" s="1" t="s">
        <v>30</v>
      </c>
      <c r="I13" s="15"/>
    </row>
    <row r="14" spans="1:10" x14ac:dyDescent="0.15">
      <c r="A14" s="1" t="s">
        <v>333</v>
      </c>
      <c r="B14" s="3"/>
      <c r="G14" s="1"/>
      <c r="H14" s="1" t="s">
        <v>31</v>
      </c>
      <c r="I14" s="15"/>
    </row>
    <row r="15" spans="1:10" x14ac:dyDescent="0.15">
      <c r="A15" s="1"/>
      <c r="B15" s="2"/>
      <c r="G15" s="1"/>
      <c r="H15" s="1" t="s">
        <v>32</v>
      </c>
      <c r="I15" s="15">
        <f>I14+I13</f>
        <v>0</v>
      </c>
    </row>
    <row r="16" spans="1:10" x14ac:dyDescent="0.15">
      <c r="A16" s="1"/>
      <c r="B16" s="2"/>
      <c r="G16" s="1" t="s">
        <v>5</v>
      </c>
      <c r="H16" s="2"/>
      <c r="I16" s="15">
        <v>9000000</v>
      </c>
    </row>
    <row r="17" spans="1:22" x14ac:dyDescent="0.15">
      <c r="A17" s="6"/>
      <c r="B17" s="2"/>
      <c r="G17" s="1" t="s">
        <v>26</v>
      </c>
      <c r="H17" s="2"/>
      <c r="I17" s="15"/>
    </row>
    <row r="18" spans="1:22" x14ac:dyDescent="0.15">
      <c r="G18" s="1" t="s">
        <v>12</v>
      </c>
      <c r="H18" s="2"/>
      <c r="I18" s="15"/>
    </row>
    <row r="19" spans="1:22" x14ac:dyDescent="0.15">
      <c r="A19" s="2"/>
      <c r="G19" s="1" t="s">
        <v>24</v>
      </c>
      <c r="H19" s="2"/>
      <c r="I19" s="15">
        <f>I18+I17-I16</f>
        <v>-9000000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/>
      <c r="N21" s="2"/>
    </row>
    <row r="22" spans="1:22" x14ac:dyDescent="0.15">
      <c r="G22" s="1"/>
      <c r="H22" s="1" t="s">
        <v>39</v>
      </c>
      <c r="I22" s="15"/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15">
      <c r="A26" s="1" t="s">
        <v>71</v>
      </c>
      <c r="B26" s="2">
        <f>B4+E5+I18</f>
        <v>0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187</v>
      </c>
      <c r="B33" s="36"/>
      <c r="D33" s="1" t="s">
        <v>74</v>
      </c>
      <c r="E33" s="2">
        <v>13201756</v>
      </c>
      <c r="G33" s="16" t="s">
        <v>296</v>
      </c>
      <c r="H33" s="2">
        <f>E33</f>
        <v>13201756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100</v>
      </c>
      <c r="B34" s="36"/>
      <c r="D34" s="1" t="s">
        <v>75</v>
      </c>
      <c r="E34" s="2">
        <v>12971196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6"/>
      <c r="D35" s="1" t="s">
        <v>76</v>
      </c>
      <c r="E35" s="2">
        <v>-149577</v>
      </c>
      <c r="G35" s="40" t="s">
        <v>298</v>
      </c>
      <c r="H35" s="41">
        <f>H33+H34</f>
        <v>13206913.605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6"/>
      <c r="D36" s="1" t="s">
        <v>77</v>
      </c>
      <c r="E36" s="2">
        <v>-404321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0</v>
      </c>
      <c r="D37" s="1" t="s">
        <v>78</v>
      </c>
      <c r="E37" s="2">
        <v>-1068776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1420888</v>
      </c>
    </row>
    <row r="39" spans="1:23" x14ac:dyDescent="0.15">
      <c r="A39" s="1" t="s">
        <v>103</v>
      </c>
      <c r="B39" s="3"/>
      <c r="D39" s="1" t="s">
        <v>80</v>
      </c>
      <c r="E39" s="10">
        <v>-21078</v>
      </c>
    </row>
    <row r="40" spans="1:23" s="9" customFormat="1" x14ac:dyDescent="0.15">
      <c r="A40"/>
      <c r="B40"/>
      <c r="D40" s="1" t="s">
        <v>81</v>
      </c>
      <c r="E40" s="2">
        <v>-6990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1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16" zoomScale="80" zoomScaleNormal="80" workbookViewId="0">
      <selection activeCell="E51" sqref="E51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15640381.33</v>
      </c>
      <c r="D3" s="1" t="s">
        <v>1</v>
      </c>
      <c r="E3" s="18">
        <v>46685082.479999997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142524515.62</v>
      </c>
      <c r="D4" s="1" t="s">
        <v>11</v>
      </c>
      <c r="E4" s="38">
        <v>8334193.4800000004</v>
      </c>
      <c r="H4" s="1" t="s">
        <v>185</v>
      </c>
      <c r="I4" s="13">
        <v>3</v>
      </c>
      <c r="J4" s="13">
        <v>-1</v>
      </c>
    </row>
    <row r="5" spans="1:10" x14ac:dyDescent="0.15">
      <c r="A5" s="1" t="s">
        <v>3</v>
      </c>
      <c r="B5" s="2">
        <v>167168007.5</v>
      </c>
      <c r="D5" s="1" t="s">
        <v>12</v>
      </c>
      <c r="E5" s="2">
        <v>38350889</v>
      </c>
      <c r="H5" s="1" t="s">
        <v>332</v>
      </c>
      <c r="I5" s="13"/>
      <c r="J5" s="13">
        <v>-5</v>
      </c>
    </row>
    <row r="6" spans="1:10" x14ac:dyDescent="0.15">
      <c r="A6" s="1" t="s">
        <v>11</v>
      </c>
      <c r="B6" s="37">
        <v>24643491.879999999</v>
      </c>
      <c r="D6" s="1" t="s">
        <v>4</v>
      </c>
      <c r="E6" s="2">
        <v>8000000</v>
      </c>
      <c r="H6" s="1" t="s">
        <v>238</v>
      </c>
      <c r="I6" s="13">
        <v>67</v>
      </c>
      <c r="J6" s="13">
        <v>-1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>
        <v>9</v>
      </c>
      <c r="J7" s="13"/>
    </row>
    <row r="8" spans="1:10" x14ac:dyDescent="0.15">
      <c r="A8" s="1" t="s">
        <v>5</v>
      </c>
      <c r="B8" s="2">
        <v>143000000</v>
      </c>
      <c r="D8" s="1" t="s">
        <v>86</v>
      </c>
      <c r="E8" s="2">
        <v>310.39999999999998</v>
      </c>
      <c r="G8" s="1"/>
    </row>
    <row r="9" spans="1:10" x14ac:dyDescent="0.15">
      <c r="A9" s="1" t="s">
        <v>82</v>
      </c>
      <c r="B9" s="2">
        <v>3110.55</v>
      </c>
      <c r="D9" s="1" t="s">
        <v>88</v>
      </c>
      <c r="E9" s="3">
        <v>410</v>
      </c>
      <c r="H9" s="1"/>
    </row>
    <row r="10" spans="1:10" x14ac:dyDescent="0.15">
      <c r="A10" s="1" t="s">
        <v>83</v>
      </c>
      <c r="B10" s="2">
        <v>9000000</v>
      </c>
      <c r="D10" s="1" t="s">
        <v>85</v>
      </c>
      <c r="E10" s="2">
        <f>'20170824'!E10+'20170825'!E8</f>
        <v>692153.09999999986</v>
      </c>
      <c r="G10" s="1"/>
      <c r="H10" s="1" t="s">
        <v>42</v>
      </c>
      <c r="I10" s="3">
        <f>SUMIF(I4:I8,"&gt;=0")</f>
        <v>79</v>
      </c>
    </row>
    <row r="11" spans="1:10" x14ac:dyDescent="0.15">
      <c r="A11" s="1" t="s">
        <v>84</v>
      </c>
      <c r="B11" s="2">
        <f>'20170824'!B11+'20170825'!B9</f>
        <v>1201525.7800000003</v>
      </c>
      <c r="E11" s="2"/>
      <c r="G11" s="1"/>
      <c r="H11" s="1" t="s">
        <v>43</v>
      </c>
      <c r="I11" s="3">
        <f>SUM(J4:J7)</f>
        <v>-7</v>
      </c>
    </row>
    <row r="12" spans="1:10" x14ac:dyDescent="0.15">
      <c r="A12" s="1" t="s">
        <v>86</v>
      </c>
      <c r="B12" s="18">
        <v>483.69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'20170824'!B13+'20170825'!B12</f>
        <v>190311.73000000004</v>
      </c>
      <c r="E13" s="2"/>
      <c r="G13" s="1"/>
      <c r="H13" s="1" t="s">
        <v>30</v>
      </c>
      <c r="I13" s="15">
        <v>62864040</v>
      </c>
    </row>
    <row r="14" spans="1:10" x14ac:dyDescent="0.15">
      <c r="A14" s="1" t="s">
        <v>333</v>
      </c>
      <c r="B14" s="3">
        <v>52825988</v>
      </c>
      <c r="G14" s="1"/>
      <c r="H14" s="1" t="s">
        <v>31</v>
      </c>
      <c r="I14" s="15">
        <v>-5573520</v>
      </c>
    </row>
    <row r="15" spans="1:10" x14ac:dyDescent="0.15">
      <c r="A15" s="1"/>
      <c r="B15" s="2"/>
      <c r="G15" s="1"/>
      <c r="H15" s="1" t="s">
        <v>32</v>
      </c>
      <c r="I15" s="15">
        <f>I14+I13</f>
        <v>57290520</v>
      </c>
    </row>
    <row r="16" spans="1:10" x14ac:dyDescent="0.15">
      <c r="A16" s="1"/>
      <c r="B16" s="2"/>
      <c r="G16" s="1" t="s">
        <v>5</v>
      </c>
      <c r="H16" s="2"/>
      <c r="I16" s="15">
        <v>9000000</v>
      </c>
    </row>
    <row r="17" spans="1:22" x14ac:dyDescent="0.15">
      <c r="A17" s="6"/>
      <c r="B17" s="2"/>
      <c r="G17" s="1" t="s">
        <v>26</v>
      </c>
      <c r="H17" s="2"/>
      <c r="I17" s="15">
        <v>8404134.5399999991</v>
      </c>
    </row>
    <row r="18" spans="1:22" x14ac:dyDescent="0.15">
      <c r="G18" s="1" t="s">
        <v>12</v>
      </c>
      <c r="H18" s="2"/>
      <c r="I18" s="15">
        <v>12584592</v>
      </c>
    </row>
    <row r="19" spans="1:22" x14ac:dyDescent="0.15">
      <c r="A19" s="2"/>
      <c r="G19" s="1" t="s">
        <v>24</v>
      </c>
      <c r="H19" s="2"/>
      <c r="I19" s="15">
        <f>I18+I17-I16</f>
        <v>11988726.539999999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299081.46000000002</v>
      </c>
      <c r="N21" s="2"/>
    </row>
    <row r="22" spans="1:22" x14ac:dyDescent="0.15">
      <c r="G22" s="1"/>
      <c r="H22" s="1" t="s">
        <v>39</v>
      </c>
      <c r="I22" s="15">
        <v>70228.92</v>
      </c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210000000</v>
      </c>
      <c r="H25" s="1" t="s">
        <v>19</v>
      </c>
      <c r="I25" s="15">
        <f>SUM(I21:I24)</f>
        <v>396752.1</v>
      </c>
    </row>
    <row r="26" spans="1:22" x14ac:dyDescent="0.15">
      <c r="A26" s="1" t="s">
        <v>71</v>
      </c>
      <c r="B26" s="2">
        <f>B4+E5+I18</f>
        <v>193459996.62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1279216.9299999997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187</v>
      </c>
      <c r="B33" s="36">
        <v>4167</v>
      </c>
      <c r="D33" s="1" t="s">
        <v>74</v>
      </c>
      <c r="E33" s="2">
        <v>13351333</v>
      </c>
      <c r="G33" s="16" t="s">
        <v>296</v>
      </c>
      <c r="H33" s="2">
        <f>E33</f>
        <v>13351333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100</v>
      </c>
      <c r="B34" s="36">
        <v>60</v>
      </c>
      <c r="D34" s="1" t="s">
        <v>75</v>
      </c>
      <c r="E34" s="2">
        <v>13375518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6">
        <v>8008</v>
      </c>
      <c r="D35" s="1" t="s">
        <v>76</v>
      </c>
      <c r="E35" s="2">
        <v>-107022</v>
      </c>
      <c r="G35" s="40" t="s">
        <v>298</v>
      </c>
      <c r="H35" s="41">
        <f>H33+H34</f>
        <v>13356490.605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6">
        <v>1058</v>
      </c>
      <c r="D36" s="1" t="s">
        <v>77</v>
      </c>
      <c r="E36" s="2">
        <v>163075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13293</v>
      </c>
      <c r="D37" s="1" t="s">
        <v>78</v>
      </c>
      <c r="E37" s="2">
        <v>392353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1825609</v>
      </c>
    </row>
    <row r="39" spans="1:23" x14ac:dyDescent="0.15">
      <c r="A39" s="1" t="s">
        <v>103</v>
      </c>
      <c r="B39" s="3"/>
      <c r="D39" s="1" t="s">
        <v>80</v>
      </c>
      <c r="E39" s="10">
        <v>-3599</v>
      </c>
    </row>
    <row r="40" spans="1:23" s="9" customFormat="1" x14ac:dyDescent="0.15">
      <c r="A40"/>
      <c r="B40"/>
      <c r="D40" s="1" t="s">
        <v>81</v>
      </c>
      <c r="E40" s="2">
        <v>-6153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1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8"/>
  <sheetViews>
    <sheetView topLeftCell="A34" zoomScale="80" zoomScaleNormal="80" workbookViewId="0">
      <selection activeCell="A52" sqref="A52:I58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23724170.859999999</v>
      </c>
      <c r="D3" s="1" t="s">
        <v>1</v>
      </c>
      <c r="E3" s="18">
        <v>48540684.880000003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137955777.90000001</v>
      </c>
      <c r="D4" s="1" t="s">
        <v>11</v>
      </c>
      <c r="E4" s="38">
        <v>9652191.0800000001</v>
      </c>
      <c r="H4" s="1" t="s">
        <v>185</v>
      </c>
      <c r="I4" s="13">
        <v>3</v>
      </c>
      <c r="J4" s="13">
        <v>-1</v>
      </c>
    </row>
    <row r="5" spans="1:10" x14ac:dyDescent="0.15">
      <c r="A5" s="1" t="s">
        <v>3</v>
      </c>
      <c r="B5" s="2">
        <v>167680614.52000001</v>
      </c>
      <c r="D5" s="1" t="s">
        <v>12</v>
      </c>
      <c r="E5" s="2">
        <v>38536899.399999999</v>
      </c>
      <c r="H5" s="1" t="s">
        <v>332</v>
      </c>
      <c r="I5" s="13"/>
      <c r="J5" s="13">
        <v>-5</v>
      </c>
    </row>
    <row r="6" spans="1:10" x14ac:dyDescent="0.15">
      <c r="A6" s="1" t="s">
        <v>11</v>
      </c>
      <c r="B6" s="37">
        <v>29724836.620000001</v>
      </c>
      <c r="D6" s="1" t="s">
        <v>4</v>
      </c>
      <c r="E6" s="2">
        <v>8000000</v>
      </c>
      <c r="H6" s="1" t="s">
        <v>238</v>
      </c>
      <c r="I6" s="13">
        <v>67</v>
      </c>
      <c r="J6" s="13">
        <v>-1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9</v>
      </c>
      <c r="J7" s="13"/>
    </row>
    <row r="8" spans="1:10" x14ac:dyDescent="0.15">
      <c r="A8" s="1" t="s">
        <v>5</v>
      </c>
      <c r="B8" s="2">
        <v>143000000</v>
      </c>
      <c r="D8" s="1" t="s">
        <v>86</v>
      </c>
      <c r="E8" s="2">
        <v>441.6</v>
      </c>
      <c r="G8" s="1"/>
    </row>
    <row r="9" spans="1:10" x14ac:dyDescent="0.15">
      <c r="A9" s="1" t="s">
        <v>82</v>
      </c>
      <c r="B9" s="2">
        <v>665.76</v>
      </c>
      <c r="D9" s="1" t="s">
        <v>88</v>
      </c>
      <c r="E9" s="3">
        <v>637</v>
      </c>
      <c r="H9" s="1"/>
    </row>
    <row r="10" spans="1:10" x14ac:dyDescent="0.15">
      <c r="A10" s="1" t="s">
        <v>83</v>
      </c>
      <c r="B10" s="2">
        <v>6000000</v>
      </c>
      <c r="D10" s="1" t="s">
        <v>85</v>
      </c>
      <c r="E10" s="2">
        <f>'20170823'!E10+'20170824'!E8</f>
        <v>691842.69999999984</v>
      </c>
      <c r="G10" s="1"/>
      <c r="H10" s="1" t="s">
        <v>42</v>
      </c>
      <c r="I10" s="3">
        <f>SUMIF(I4:I8,"&gt;=0")</f>
        <v>79</v>
      </c>
    </row>
    <row r="11" spans="1:10" x14ac:dyDescent="0.15">
      <c r="A11" s="1" t="s">
        <v>84</v>
      </c>
      <c r="B11" s="2">
        <f>'20170823'!B11+'20170824'!B9</f>
        <v>1198415.2300000002</v>
      </c>
      <c r="E11" s="2"/>
      <c r="G11" s="1"/>
      <c r="H11" s="1" t="s">
        <v>43</v>
      </c>
      <c r="I11" s="3">
        <f>SUM(J4:J7)</f>
        <v>-7</v>
      </c>
    </row>
    <row r="12" spans="1:10" x14ac:dyDescent="0.15">
      <c r="A12" s="1" t="s">
        <v>86</v>
      </c>
      <c r="B12" s="18">
        <v>723.19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'20170823'!B13+'20170824'!B12</f>
        <v>189828.04000000004</v>
      </c>
      <c r="E13" s="2"/>
      <c r="G13" s="1"/>
      <c r="H13" s="1" t="s">
        <v>30</v>
      </c>
      <c r="I13" s="15">
        <v>63250140</v>
      </c>
    </row>
    <row r="14" spans="1:10" x14ac:dyDescent="0.15">
      <c r="A14" s="1" t="s">
        <v>333</v>
      </c>
      <c r="B14" s="3">
        <v>49153788</v>
      </c>
      <c r="G14" s="1"/>
      <c r="H14" s="1" t="s">
        <v>31</v>
      </c>
      <c r="I14" s="15">
        <v>-5603580</v>
      </c>
    </row>
    <row r="15" spans="1:10" x14ac:dyDescent="0.15">
      <c r="A15" s="1"/>
      <c r="B15" s="2"/>
      <c r="G15" s="1"/>
      <c r="H15" s="1" t="s">
        <v>32</v>
      </c>
      <c r="I15" s="15">
        <f>I14+I13</f>
        <v>57646560</v>
      </c>
    </row>
    <row r="16" spans="1:10" x14ac:dyDescent="0.15">
      <c r="A16" s="1"/>
      <c r="B16" s="2"/>
      <c r="G16" s="1" t="s">
        <v>5</v>
      </c>
      <c r="H16" s="2"/>
      <c r="I16" s="15">
        <v>12000000</v>
      </c>
    </row>
    <row r="17" spans="1:22" x14ac:dyDescent="0.15">
      <c r="A17" s="6"/>
      <c r="B17" s="2"/>
      <c r="G17" s="1" t="s">
        <v>26</v>
      </c>
      <c r="H17" s="2"/>
      <c r="I17" s="15">
        <v>11694738.539999999</v>
      </c>
    </row>
    <row r="18" spans="1:22" x14ac:dyDescent="0.15">
      <c r="G18" s="1" t="s">
        <v>12</v>
      </c>
      <c r="H18" s="2"/>
      <c r="I18" s="15">
        <v>12650028</v>
      </c>
    </row>
    <row r="19" spans="1:22" x14ac:dyDescent="0.15">
      <c r="A19" s="2"/>
      <c r="G19" s="1" t="s">
        <v>24</v>
      </c>
      <c r="H19" s="2"/>
      <c r="I19" s="15">
        <f>I18+I17-I16</f>
        <v>12344766.539999999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299081.46000000002</v>
      </c>
      <c r="N21" s="2"/>
    </row>
    <row r="22" spans="1:22" x14ac:dyDescent="0.15">
      <c r="G22" s="1"/>
      <c r="H22" s="1" t="s">
        <v>39</v>
      </c>
      <c r="I22" s="15">
        <v>70228.92</v>
      </c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210000000</v>
      </c>
      <c r="H25" s="1" t="s">
        <v>19</v>
      </c>
      <c r="I25" s="15">
        <f>SUM(I21:I24)</f>
        <v>396752.1</v>
      </c>
    </row>
    <row r="26" spans="1:22" x14ac:dyDescent="0.15">
      <c r="A26" s="1" t="s">
        <v>71</v>
      </c>
      <c r="B26" s="2">
        <f>B4+E5+I18</f>
        <v>189142705.30000001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1278422.8399999999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334</v>
      </c>
      <c r="B33" s="36">
        <v>4100</v>
      </c>
      <c r="D33" s="1" t="s">
        <v>74</v>
      </c>
      <c r="E33" s="2">
        <v>13458355</v>
      </c>
      <c r="G33" s="16" t="s">
        <v>296</v>
      </c>
      <c r="H33" s="2">
        <f>E33</f>
        <v>13458355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335</v>
      </c>
      <c r="B34" s="36">
        <v>0</v>
      </c>
      <c r="D34" s="1" t="s">
        <v>75</v>
      </c>
      <c r="E34" s="2">
        <v>13198313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6">
        <v>7941</v>
      </c>
      <c r="D35" s="1" t="s">
        <v>76</v>
      </c>
      <c r="E35" s="2">
        <v>105667</v>
      </c>
      <c r="G35" s="40" t="s">
        <v>298</v>
      </c>
      <c r="H35" s="41">
        <f>H33+H34</f>
        <v>13463512.605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6">
        <v>952</v>
      </c>
      <c r="D36" s="1" t="s">
        <v>77</v>
      </c>
      <c r="E36" s="2">
        <v>-217960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12993</v>
      </c>
      <c r="D37" s="1" t="s">
        <v>78</v>
      </c>
      <c r="E37" s="2">
        <v>164492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2116877</v>
      </c>
    </row>
    <row r="39" spans="1:23" x14ac:dyDescent="0.15">
      <c r="A39" s="1" t="s">
        <v>103</v>
      </c>
      <c r="B39" s="3"/>
      <c r="D39" s="1" t="s">
        <v>80</v>
      </c>
      <c r="E39" s="10">
        <v>2289</v>
      </c>
    </row>
    <row r="40" spans="1:23" s="9" customFormat="1" x14ac:dyDescent="0.15">
      <c r="A40"/>
      <c r="B40"/>
      <c r="D40" s="1" t="s">
        <v>81</v>
      </c>
      <c r="E40" s="2">
        <v>6829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ht="14.25" x14ac:dyDescent="0.15">
      <c r="A52" s="7" t="s">
        <v>109</v>
      </c>
    </row>
    <row r="53" spans="1:14" x14ac:dyDescent="0.15">
      <c r="A53" s="16" t="s">
        <v>51</v>
      </c>
      <c r="B53" s="16" t="s">
        <v>52</v>
      </c>
      <c r="C53" s="26"/>
      <c r="D53" s="16" t="s">
        <v>157</v>
      </c>
      <c r="E53" s="28" t="s">
        <v>53</v>
      </c>
      <c r="F53" s="26"/>
      <c r="G53" s="29" t="s">
        <v>54</v>
      </c>
      <c r="H53" s="29" t="s">
        <v>55</v>
      </c>
      <c r="I53" s="29" t="s">
        <v>144</v>
      </c>
    </row>
    <row r="54" spans="1:14" x14ac:dyDescent="0.15">
      <c r="A54" s="22"/>
      <c r="B54" s="22" t="s">
        <v>336</v>
      </c>
      <c r="C54" s="15"/>
      <c r="D54" s="22" t="s">
        <v>196</v>
      </c>
      <c r="E54" s="36">
        <v>90</v>
      </c>
      <c r="F54" s="15"/>
      <c r="G54" s="22">
        <v>2.7</v>
      </c>
      <c r="H54" s="36">
        <v>900000</v>
      </c>
      <c r="I54" s="36">
        <v>-2430000</v>
      </c>
    </row>
    <row r="55" spans="1:14" x14ac:dyDescent="0.15">
      <c r="A55" s="22"/>
      <c r="B55" s="22" t="s">
        <v>337</v>
      </c>
      <c r="C55" s="15"/>
      <c r="D55" s="22" t="s">
        <v>197</v>
      </c>
      <c r="E55" s="36">
        <v>49</v>
      </c>
      <c r="F55" s="15"/>
      <c r="G55" s="22">
        <v>2.75</v>
      </c>
      <c r="H55" s="36">
        <v>490000</v>
      </c>
      <c r="I55" s="36">
        <v>-1347500</v>
      </c>
    </row>
    <row r="56" spans="1:14" x14ac:dyDescent="0.15">
      <c r="A56" s="22"/>
      <c r="B56" s="22" t="s">
        <v>338</v>
      </c>
      <c r="C56" s="15"/>
      <c r="D56" s="22" t="s">
        <v>197</v>
      </c>
      <c r="E56" s="36">
        <v>30</v>
      </c>
      <c r="F56" s="15"/>
      <c r="G56" s="22">
        <v>2.8</v>
      </c>
      <c r="H56" s="36">
        <v>300000</v>
      </c>
      <c r="I56" s="36">
        <v>-840000</v>
      </c>
    </row>
    <row r="57" spans="1:14" x14ac:dyDescent="0.15">
      <c r="A57" s="22"/>
      <c r="B57" s="22" t="s">
        <v>339</v>
      </c>
      <c r="C57" s="15"/>
      <c r="D57" s="22" t="s">
        <v>197</v>
      </c>
      <c r="E57" s="36">
        <v>10</v>
      </c>
      <c r="F57" s="15"/>
      <c r="G57" s="22">
        <v>2.85</v>
      </c>
      <c r="H57" s="36">
        <v>100000</v>
      </c>
      <c r="I57" s="36">
        <v>-285000</v>
      </c>
    </row>
    <row r="58" spans="1:14" x14ac:dyDescent="0.15">
      <c r="A58" s="39" t="s">
        <v>19</v>
      </c>
      <c r="B58" s="39"/>
      <c r="C58" s="2"/>
      <c r="D58" s="2"/>
      <c r="E58" s="2"/>
      <c r="F58" s="2"/>
      <c r="G58" s="2"/>
      <c r="H58" s="28">
        <f>SUM(H54:H57)</f>
        <v>1790000</v>
      </c>
      <c r="I58" s="28">
        <f>SUM(I54:I57)</f>
        <v>-4902500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1" sqref="D21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28817541.98</v>
      </c>
      <c r="D3" s="1" t="s">
        <v>1</v>
      </c>
      <c r="E3" s="18">
        <v>48361787.479999997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134059793.83</v>
      </c>
      <c r="D4" s="1" t="s">
        <v>11</v>
      </c>
      <c r="E4" s="38">
        <v>11915385.779999999</v>
      </c>
      <c r="H4" s="1" t="s">
        <v>185</v>
      </c>
      <c r="I4" s="13">
        <v>7</v>
      </c>
      <c r="J4" s="13">
        <v>-1</v>
      </c>
    </row>
    <row r="5" spans="1:10" x14ac:dyDescent="0.15">
      <c r="A5" s="1" t="s">
        <v>3</v>
      </c>
      <c r="B5" s="2">
        <v>171878539.78</v>
      </c>
      <c r="D5" s="1" t="s">
        <v>12</v>
      </c>
      <c r="E5" s="2">
        <v>36446401.700000003</v>
      </c>
      <c r="H5" s="1" t="s">
        <v>332</v>
      </c>
      <c r="I5" s="13"/>
      <c r="J5" s="13">
        <v>-3</v>
      </c>
    </row>
    <row r="6" spans="1:10" x14ac:dyDescent="0.15">
      <c r="A6" s="1" t="s">
        <v>11</v>
      </c>
      <c r="B6" s="37">
        <v>37818745.950000003</v>
      </c>
      <c r="D6" s="1" t="s">
        <v>4</v>
      </c>
      <c r="E6" s="2">
        <v>8000000</v>
      </c>
      <c r="H6" s="1" t="s">
        <v>238</v>
      </c>
      <c r="I6" s="13">
        <v>66</v>
      </c>
      <c r="J6" s="13">
        <v>-2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6</v>
      </c>
      <c r="J7" s="13">
        <v>-1</v>
      </c>
    </row>
    <row r="8" spans="1:10" x14ac:dyDescent="0.15">
      <c r="A8" s="1" t="s">
        <v>5</v>
      </c>
      <c r="B8" s="2">
        <v>153000000</v>
      </c>
      <c r="D8" s="1" t="s">
        <v>86</v>
      </c>
      <c r="E8" s="2">
        <v>459.2</v>
      </c>
      <c r="G8" s="1"/>
    </row>
    <row r="9" spans="1:10" x14ac:dyDescent="0.15">
      <c r="A9" s="1" t="s">
        <v>82</v>
      </c>
      <c r="B9" s="2">
        <v>1203.97</v>
      </c>
      <c r="D9" s="1" t="s">
        <v>88</v>
      </c>
      <c r="E9" s="3">
        <v>424</v>
      </c>
      <c r="H9" s="1"/>
    </row>
    <row r="10" spans="1:10" x14ac:dyDescent="0.15">
      <c r="A10" s="1" t="s">
        <v>83</v>
      </c>
      <c r="B10" s="2">
        <v>9000000</v>
      </c>
      <c r="D10" s="1" t="s">
        <v>85</v>
      </c>
      <c r="E10" s="2">
        <f>'20170822'!E10+'20170823'!E8</f>
        <v>691401.09999999986</v>
      </c>
      <c r="G10" s="1"/>
      <c r="H10" s="1" t="s">
        <v>42</v>
      </c>
      <c r="I10" s="3">
        <f>SUMIF(I4:I8,"&gt;=0")</f>
        <v>79</v>
      </c>
    </row>
    <row r="11" spans="1:10" x14ac:dyDescent="0.15">
      <c r="A11" s="1" t="s">
        <v>84</v>
      </c>
      <c r="B11" s="2">
        <f>'20170822'!B11+'20170823'!B9</f>
        <v>1197749.4700000002</v>
      </c>
      <c r="E11" s="2"/>
      <c r="G11" s="1"/>
      <c r="H11" s="1" t="s">
        <v>43</v>
      </c>
      <c r="I11" s="3">
        <f>SUM(J4:J7)</f>
        <v>-7</v>
      </c>
    </row>
    <row r="12" spans="1:10" x14ac:dyDescent="0.15">
      <c r="A12" s="1" t="s">
        <v>86</v>
      </c>
      <c r="B12" s="18">
        <v>460.58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'20170822'!B13+'20170823'!B12</f>
        <v>189104.85000000003</v>
      </c>
      <c r="E13" s="2"/>
      <c r="G13" s="1"/>
      <c r="H13" s="1" t="s">
        <v>30</v>
      </c>
      <c r="I13" s="15">
        <v>62598720</v>
      </c>
    </row>
    <row r="14" spans="1:10" x14ac:dyDescent="0.15">
      <c r="B14" s="2"/>
      <c r="G14" s="1"/>
      <c r="H14" s="1" t="s">
        <v>31</v>
      </c>
      <c r="I14" s="15">
        <v>-5547300</v>
      </c>
    </row>
    <row r="15" spans="1:10" x14ac:dyDescent="0.15">
      <c r="A15" s="1"/>
      <c r="B15" s="2"/>
      <c r="G15" s="1"/>
      <c r="H15" s="1" t="s">
        <v>32</v>
      </c>
      <c r="I15" s="15">
        <f>I14+I13</f>
        <v>57051420</v>
      </c>
    </row>
    <row r="16" spans="1:10" x14ac:dyDescent="0.15">
      <c r="A16" s="1"/>
      <c r="B16" s="2"/>
      <c r="G16" s="1" t="s">
        <v>5</v>
      </c>
      <c r="H16" s="2"/>
      <c r="I16" s="15">
        <v>12000000</v>
      </c>
    </row>
    <row r="17" spans="1:22" x14ac:dyDescent="0.15">
      <c r="A17" s="6"/>
      <c r="B17" s="2"/>
      <c r="G17" s="1" t="s">
        <v>26</v>
      </c>
      <c r="H17" s="2"/>
      <c r="I17" s="15">
        <v>11218554.41</v>
      </c>
    </row>
    <row r="18" spans="1:22" x14ac:dyDescent="0.15">
      <c r="G18" s="1" t="s">
        <v>12</v>
      </c>
      <c r="H18" s="2"/>
      <c r="I18" s="15">
        <v>12519744</v>
      </c>
    </row>
    <row r="19" spans="1:22" x14ac:dyDescent="0.15">
      <c r="A19" s="2"/>
      <c r="G19" s="1" t="s">
        <v>24</v>
      </c>
      <c r="H19" s="2"/>
      <c r="I19" s="15">
        <f>I18+I17-I16</f>
        <v>11738298.41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297963.65000000002</v>
      </c>
      <c r="N21" s="2"/>
    </row>
    <row r="22" spans="1:22" x14ac:dyDescent="0.15">
      <c r="G22" s="1"/>
      <c r="H22" s="1" t="s">
        <v>39</v>
      </c>
      <c r="I22" s="15">
        <v>69971.05</v>
      </c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220000000</v>
      </c>
      <c r="H25" s="1" t="s">
        <v>19</v>
      </c>
      <c r="I25" s="15">
        <f>SUM(I21:I24)</f>
        <v>395376.42000000004</v>
      </c>
    </row>
    <row r="26" spans="1:22" x14ac:dyDescent="0.15">
      <c r="A26" s="1" t="s">
        <v>71</v>
      </c>
      <c r="B26" s="2">
        <f>B4+E5+I18</f>
        <v>183025939.53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1275882.3700000001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16</v>
      </c>
      <c r="B33" s="36">
        <v>294</v>
      </c>
      <c r="D33" s="1" t="s">
        <v>74</v>
      </c>
      <c r="E33" s="2">
        <v>13350888</v>
      </c>
      <c r="G33" s="16" t="s">
        <v>296</v>
      </c>
      <c r="H33" s="2">
        <f>E33</f>
        <v>13350888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17</v>
      </c>
      <c r="B34" s="36">
        <v>3986</v>
      </c>
      <c r="D34" s="1" t="s">
        <v>75</v>
      </c>
      <c r="E34" s="2">
        <v>13416273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6">
        <v>7807</v>
      </c>
      <c r="D35" s="1" t="s">
        <v>76</v>
      </c>
      <c r="E35" s="2">
        <v>149706</v>
      </c>
      <c r="G35" s="40" t="s">
        <v>298</v>
      </c>
      <c r="H35" s="41">
        <f>H33+H34</f>
        <v>13356045.605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6">
        <v>921</v>
      </c>
      <c r="D36" s="1" t="s">
        <v>77</v>
      </c>
      <c r="E36" s="2">
        <v>372212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13008</v>
      </c>
      <c r="D37" s="1" t="s">
        <v>78</v>
      </c>
      <c r="E37" s="2">
        <v>187255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2423920</v>
      </c>
    </row>
    <row r="39" spans="1:23" x14ac:dyDescent="0.15">
      <c r="A39" s="1" t="s">
        <v>103</v>
      </c>
      <c r="B39" s="3"/>
      <c r="D39" s="1" t="s">
        <v>80</v>
      </c>
      <c r="E39" s="10">
        <v>16659</v>
      </c>
    </row>
    <row r="40" spans="1:23" s="9" customFormat="1" x14ac:dyDescent="0.15">
      <c r="A40"/>
      <c r="B40"/>
      <c r="D40" s="1" t="s">
        <v>81</v>
      </c>
      <c r="E40" s="2">
        <v>-7553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A57" sqref="A57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8477878.4000000004</v>
      </c>
      <c r="D3" s="1" t="s">
        <v>1</v>
      </c>
      <c r="E3" s="18">
        <v>48415865.68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136089121.13999999</v>
      </c>
      <c r="D4" s="1" t="s">
        <v>11</v>
      </c>
      <c r="E4" s="38">
        <v>13236502.279999999</v>
      </c>
      <c r="H4" s="1" t="s">
        <v>185</v>
      </c>
      <c r="I4" s="13">
        <v>5</v>
      </c>
      <c r="J4" s="13"/>
    </row>
    <row r="5" spans="1:10" x14ac:dyDescent="0.15">
      <c r="A5" s="1" t="s">
        <v>3</v>
      </c>
      <c r="B5" s="2">
        <v>170570540.40000001</v>
      </c>
      <c r="D5" s="1" t="s">
        <v>12</v>
      </c>
      <c r="E5" s="2">
        <v>35179363.399999999</v>
      </c>
      <c r="H5" s="1" t="s">
        <v>332</v>
      </c>
      <c r="I5" s="13"/>
      <c r="J5" s="13">
        <v>-1</v>
      </c>
    </row>
    <row r="6" spans="1:10" x14ac:dyDescent="0.15">
      <c r="A6" s="1" t="s">
        <v>11</v>
      </c>
      <c r="B6" s="37">
        <v>34481419.259999998</v>
      </c>
      <c r="D6" s="1" t="s">
        <v>4</v>
      </c>
      <c r="E6" s="2">
        <v>8000000</v>
      </c>
      <c r="H6" s="1" t="s">
        <v>238</v>
      </c>
      <c r="I6" s="13">
        <v>67</v>
      </c>
      <c r="J6" s="13">
        <v>-3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5</v>
      </c>
      <c r="J7" s="13"/>
    </row>
    <row r="8" spans="1:10" x14ac:dyDescent="0.15">
      <c r="A8" s="1" t="s">
        <v>5</v>
      </c>
      <c r="B8" s="2">
        <v>153000000</v>
      </c>
      <c r="D8" s="1" t="s">
        <v>86</v>
      </c>
      <c r="E8" s="2">
        <v>2051.1999999999998</v>
      </c>
      <c r="G8" s="1"/>
    </row>
    <row r="9" spans="1:10" x14ac:dyDescent="0.15">
      <c r="A9" s="1" t="s">
        <v>82</v>
      </c>
      <c r="B9" s="2">
        <v>3540.86</v>
      </c>
      <c r="D9" s="1" t="s">
        <v>88</v>
      </c>
      <c r="E9" s="3">
        <v>1618</v>
      </c>
      <c r="H9" s="1"/>
    </row>
    <row r="10" spans="1:10" x14ac:dyDescent="0.15">
      <c r="A10" s="1" t="s">
        <v>83</v>
      </c>
      <c r="B10" s="2">
        <v>26000000</v>
      </c>
      <c r="D10" s="1" t="s">
        <v>85</v>
      </c>
      <c r="E10" s="2">
        <f>'20170821'!E10+'20170822'!E8</f>
        <v>690941.89999999991</v>
      </c>
      <c r="G10" s="1"/>
      <c r="H10" s="1" t="s">
        <v>42</v>
      </c>
      <c r="I10" s="3">
        <f>SUMIF(I4:I8,"&gt;=0")</f>
        <v>77</v>
      </c>
    </row>
    <row r="11" spans="1:10" x14ac:dyDescent="0.15">
      <c r="A11" s="1" t="s">
        <v>84</v>
      </c>
      <c r="B11" s="2">
        <f>'20170821'!B11+'20170822'!B9</f>
        <v>1196545.5000000002</v>
      </c>
      <c r="E11" s="2"/>
      <c r="G11" s="1"/>
      <c r="H11" s="1" t="s">
        <v>43</v>
      </c>
      <c r="I11" s="3">
        <f>SUM(J4:J7)</f>
        <v>-4</v>
      </c>
    </row>
    <row r="12" spans="1:10" x14ac:dyDescent="0.15">
      <c r="A12" s="1" t="s">
        <v>86</v>
      </c>
      <c r="B12" s="18">
        <v>1045.76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'20170821'!B13+'20170822'!B12</f>
        <v>188644.27000000005</v>
      </c>
      <c r="E13" s="2"/>
      <c r="G13" s="1"/>
      <c r="H13" s="1" t="s">
        <v>30</v>
      </c>
      <c r="I13" s="15">
        <v>60476700</v>
      </c>
    </row>
    <row r="14" spans="1:10" x14ac:dyDescent="0.15">
      <c r="B14" s="2"/>
      <c r="G14" s="1"/>
      <c r="H14" s="1" t="s">
        <v>31</v>
      </c>
      <c r="I14" s="15">
        <v>-3142560</v>
      </c>
    </row>
    <row r="15" spans="1:10" x14ac:dyDescent="0.15">
      <c r="A15" s="1"/>
      <c r="B15" s="2"/>
      <c r="G15" s="1"/>
      <c r="H15" s="1" t="s">
        <v>32</v>
      </c>
      <c r="I15" s="15">
        <f>I14+I13</f>
        <v>57334140</v>
      </c>
    </row>
    <row r="16" spans="1:10" x14ac:dyDescent="0.15">
      <c r="A16" s="1"/>
      <c r="B16" s="2"/>
      <c r="G16" s="1" t="s">
        <v>5</v>
      </c>
      <c r="H16" s="2"/>
      <c r="I16" s="15">
        <v>12000000</v>
      </c>
    </row>
    <row r="17" spans="1:22" x14ac:dyDescent="0.15">
      <c r="A17" s="6"/>
      <c r="B17" s="2"/>
      <c r="G17" s="1" t="s">
        <v>26</v>
      </c>
      <c r="H17" s="2"/>
      <c r="I17" s="15">
        <v>11109429.189999999</v>
      </c>
    </row>
    <row r="18" spans="1:22" x14ac:dyDescent="0.15">
      <c r="G18" s="1" t="s">
        <v>12</v>
      </c>
      <c r="H18" s="2"/>
      <c r="I18" s="15">
        <v>12104004</v>
      </c>
    </row>
    <row r="19" spans="1:22" x14ac:dyDescent="0.15">
      <c r="A19" s="2"/>
      <c r="G19" s="1" t="s">
        <v>24</v>
      </c>
      <c r="H19" s="2"/>
      <c r="I19" s="15">
        <f>I18+I17-I16</f>
        <v>11213433.189999998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297253.71000000002</v>
      </c>
      <c r="N21" s="2"/>
    </row>
    <row r="22" spans="1:22" x14ac:dyDescent="0.15">
      <c r="G22" s="1"/>
      <c r="H22" s="1" t="s">
        <v>39</v>
      </c>
      <c r="I22" s="15">
        <v>69807.27</v>
      </c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220000000</v>
      </c>
      <c r="H25" s="1" t="s">
        <v>19</v>
      </c>
      <c r="I25" s="15">
        <f>SUM(I21:I24)</f>
        <v>394502.70000000007</v>
      </c>
    </row>
    <row r="26" spans="1:22" x14ac:dyDescent="0.15">
      <c r="A26" s="1" t="s">
        <v>71</v>
      </c>
      <c r="B26" s="2">
        <f>B4+E5+I18</f>
        <v>183372488.53999999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1274088.8700000001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16</v>
      </c>
      <c r="B33" s="36">
        <v>361</v>
      </c>
      <c r="D33" s="1" t="s">
        <v>74</v>
      </c>
      <c r="E33" s="2">
        <v>13201182</v>
      </c>
      <c r="G33" s="16" t="s">
        <v>296</v>
      </c>
      <c r="H33" s="2">
        <f>E33</f>
        <v>13201182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17</v>
      </c>
      <c r="B34" s="36">
        <v>3984</v>
      </c>
      <c r="D34" s="1" t="s">
        <v>75</v>
      </c>
      <c r="E34" s="2">
        <v>13044061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6">
        <v>7821</v>
      </c>
      <c r="D35" s="1" t="s">
        <v>76</v>
      </c>
      <c r="E35" s="2">
        <v>-258670</v>
      </c>
      <c r="G35" s="40" t="s">
        <v>298</v>
      </c>
      <c r="H35" s="41">
        <f>H33+H34</f>
        <v>13206339.605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6">
        <v>910</v>
      </c>
      <c r="D36" s="1" t="s">
        <v>77</v>
      </c>
      <c r="E36" s="2">
        <v>98826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13076</v>
      </c>
      <c r="D37" s="1" t="s">
        <v>78</v>
      </c>
      <c r="E37" s="2">
        <v>113865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2056832</v>
      </c>
    </row>
    <row r="39" spans="1:23" x14ac:dyDescent="0.15">
      <c r="A39" s="1" t="s">
        <v>103</v>
      </c>
      <c r="B39" s="3"/>
      <c r="D39" s="1" t="s">
        <v>80</v>
      </c>
      <c r="E39" s="10">
        <v>9313</v>
      </c>
    </row>
    <row r="40" spans="1:23" s="9" customFormat="1" x14ac:dyDescent="0.15">
      <c r="A40"/>
      <c r="B40"/>
      <c r="D40" s="1" t="s">
        <v>81</v>
      </c>
      <c r="E40" s="2">
        <v>-7725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37" sqref="B37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20279549.309999999</v>
      </c>
      <c r="D3" s="1" t="s">
        <v>1</v>
      </c>
      <c r="E3" s="18">
        <v>46394593.880000003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129314886.34</v>
      </c>
      <c r="D4" s="1" t="s">
        <v>11</v>
      </c>
      <c r="E4" s="38">
        <v>10661036.279999999</v>
      </c>
      <c r="H4" s="1" t="s">
        <v>331</v>
      </c>
      <c r="I4" s="13">
        <v>5</v>
      </c>
      <c r="J4" s="13"/>
    </row>
    <row r="5" spans="1:10" x14ac:dyDescent="0.15">
      <c r="A5" s="1" t="s">
        <v>3</v>
      </c>
      <c r="B5" s="2">
        <v>170597036.21000001</v>
      </c>
      <c r="D5" s="1" t="s">
        <v>12</v>
      </c>
      <c r="E5" s="2">
        <v>35733557.600000001</v>
      </c>
      <c r="H5" s="1" t="s">
        <v>332</v>
      </c>
      <c r="I5" s="13"/>
      <c r="J5" s="13"/>
    </row>
    <row r="6" spans="1:10" x14ac:dyDescent="0.15">
      <c r="A6" s="1" t="s">
        <v>11</v>
      </c>
      <c r="B6" s="37">
        <v>41282149.869999997</v>
      </c>
      <c r="D6" s="1" t="s">
        <v>4</v>
      </c>
      <c r="E6" s="2">
        <v>8000000</v>
      </c>
      <c r="H6" s="1" t="s">
        <v>238</v>
      </c>
      <c r="I6" s="13">
        <v>69</v>
      </c>
      <c r="J6" s="13">
        <v>-3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5</v>
      </c>
      <c r="J7" s="13"/>
    </row>
    <row r="8" spans="1:10" x14ac:dyDescent="0.15">
      <c r="A8" s="1" t="s">
        <v>5</v>
      </c>
      <c r="B8" s="2">
        <v>153000000</v>
      </c>
      <c r="D8" s="1" t="s">
        <v>86</v>
      </c>
      <c r="E8" s="2">
        <v>1379.2</v>
      </c>
      <c r="G8" s="1"/>
    </row>
    <row r="9" spans="1:10" x14ac:dyDescent="0.15">
      <c r="A9" s="1" t="s">
        <v>82</v>
      </c>
      <c r="B9" s="2">
        <v>2600.56</v>
      </c>
      <c r="D9" s="1" t="s">
        <v>88</v>
      </c>
      <c r="E9" s="3">
        <v>898</v>
      </c>
      <c r="H9" s="1"/>
    </row>
    <row r="10" spans="1:10" x14ac:dyDescent="0.15">
      <c r="A10" s="1" t="s">
        <v>83</v>
      </c>
      <c r="B10" s="2">
        <v>21000000</v>
      </c>
      <c r="D10" s="1" t="s">
        <v>85</v>
      </c>
      <c r="E10" s="2">
        <f>'20170818'!E10+'20170821'!E8</f>
        <v>688890.7</v>
      </c>
      <c r="G10" s="1"/>
      <c r="H10" s="1" t="s">
        <v>42</v>
      </c>
      <c r="I10" s="3">
        <f>SUMIF(I4:I8,"&gt;=0")</f>
        <v>79</v>
      </c>
    </row>
    <row r="11" spans="1:10" x14ac:dyDescent="0.15">
      <c r="A11" s="1" t="s">
        <v>84</v>
      </c>
      <c r="B11" s="2">
        <f>'20170818'!B11+'20170821'!B9</f>
        <v>1193004.6400000001</v>
      </c>
      <c r="E11" s="2"/>
      <c r="G11" s="1"/>
      <c r="H11" s="1" t="s">
        <v>43</v>
      </c>
      <c r="I11" s="3">
        <f>SUM(J4:J7)</f>
        <v>-3</v>
      </c>
    </row>
    <row r="12" spans="1:10" x14ac:dyDescent="0.15">
      <c r="A12" s="1" t="s">
        <v>86</v>
      </c>
      <c r="B12" s="18">
        <v>1016.14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'20170818'!B13+'20170821'!B12</f>
        <v>187598.51000000004</v>
      </c>
      <c r="E13" s="2"/>
      <c r="G13" s="1"/>
      <c r="H13" s="1" t="s">
        <v>30</v>
      </c>
      <c r="I13" s="15">
        <v>62111160</v>
      </c>
    </row>
    <row r="14" spans="1:10" x14ac:dyDescent="0.15">
      <c r="B14" s="2"/>
      <c r="G14" s="1"/>
      <c r="H14" s="1" t="s">
        <v>31</v>
      </c>
      <c r="I14" s="15">
        <v>-2358720</v>
      </c>
    </row>
    <row r="15" spans="1:10" x14ac:dyDescent="0.15">
      <c r="A15" s="1"/>
      <c r="B15" s="2"/>
      <c r="G15" s="1"/>
      <c r="H15" s="1" t="s">
        <v>32</v>
      </c>
      <c r="I15" s="15">
        <f>I14+I13</f>
        <v>59752440</v>
      </c>
    </row>
    <row r="16" spans="1:10" x14ac:dyDescent="0.15">
      <c r="A16" s="1"/>
      <c r="B16" s="2"/>
      <c r="G16" s="1" t="s">
        <v>5</v>
      </c>
      <c r="H16" s="2"/>
      <c r="I16" s="15">
        <v>12000000</v>
      </c>
    </row>
    <row r="17" spans="1:22" x14ac:dyDescent="0.15">
      <c r="A17" s="6"/>
      <c r="B17" s="2"/>
      <c r="G17" s="1" t="s">
        <v>26</v>
      </c>
      <c r="H17" s="2"/>
      <c r="I17" s="15">
        <v>12852232.57</v>
      </c>
    </row>
    <row r="18" spans="1:22" x14ac:dyDescent="0.15">
      <c r="G18" s="1" t="s">
        <v>12</v>
      </c>
      <c r="H18" s="2"/>
      <c r="I18" s="15">
        <v>12422232</v>
      </c>
    </row>
    <row r="19" spans="1:22" x14ac:dyDescent="0.15">
      <c r="A19" s="2"/>
      <c r="G19" s="1" t="s">
        <v>24</v>
      </c>
      <c r="H19" s="2"/>
      <c r="I19" s="15">
        <f>I18+I17-I16</f>
        <v>13274464.57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/>
      <c r="N21" s="2"/>
    </row>
    <row r="22" spans="1:22" x14ac:dyDescent="0.15">
      <c r="G22" s="1"/>
      <c r="H22" s="1" t="s">
        <v>39</v>
      </c>
      <c r="I22" s="15"/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220000000</v>
      </c>
      <c r="H25" s="1" t="s">
        <v>19</v>
      </c>
      <c r="I25" s="15">
        <f>SUM(I21:I24)</f>
        <v>27441.72</v>
      </c>
    </row>
    <row r="26" spans="1:22" x14ac:dyDescent="0.15">
      <c r="A26" s="1" t="s">
        <v>71</v>
      </c>
      <c r="B26" s="2">
        <f>B4+E5+I18</f>
        <v>177470675.94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903930.92999999993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16</v>
      </c>
      <c r="B33" s="36">
        <v>1241</v>
      </c>
      <c r="D33" s="1" t="s">
        <v>74</v>
      </c>
      <c r="E33" s="2">
        <v>13459852</v>
      </c>
      <c r="G33" s="16" t="s">
        <v>296</v>
      </c>
      <c r="H33" s="2">
        <f>E33</f>
        <v>13459852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17</v>
      </c>
      <c r="B34" s="36">
        <v>3747</v>
      </c>
      <c r="D34" s="1" t="s">
        <v>75</v>
      </c>
      <c r="E34" s="2">
        <v>12945235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6">
        <v>7630</v>
      </c>
      <c r="D35" s="1" t="s">
        <v>76</v>
      </c>
      <c r="E35" s="2">
        <v>-20548</v>
      </c>
      <c r="G35" s="40" t="s">
        <v>298</v>
      </c>
      <c r="H35" s="41">
        <f>H33+H34</f>
        <v>13465009.605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6">
        <v>818</v>
      </c>
      <c r="D36" s="1" t="s">
        <v>77</v>
      </c>
      <c r="E36" s="2">
        <v>-196660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13436</v>
      </c>
      <c r="D37" s="1" t="s">
        <v>78</v>
      </c>
      <c r="E37" s="2">
        <v>-9788488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3613882</v>
      </c>
    </row>
    <row r="39" spans="1:23" x14ac:dyDescent="0.15">
      <c r="A39" s="1" t="s">
        <v>103</v>
      </c>
      <c r="B39" s="3"/>
      <c r="D39" s="1" t="s">
        <v>80</v>
      </c>
      <c r="E39" s="10">
        <v>9354</v>
      </c>
    </row>
    <row r="40" spans="1:23" s="9" customFormat="1" x14ac:dyDescent="0.15">
      <c r="A40"/>
      <c r="B40"/>
      <c r="D40" s="1" t="s">
        <v>81</v>
      </c>
      <c r="E40" s="2">
        <v>-12789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A89" sqref="A89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17429028.890000001</v>
      </c>
      <c r="D3" s="1" t="s">
        <v>1</v>
      </c>
      <c r="E3" s="18">
        <v>46555744.079999998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131539589</v>
      </c>
      <c r="D4" s="1" t="s">
        <v>11</v>
      </c>
      <c r="E4" s="38">
        <v>10067078.68</v>
      </c>
      <c r="H4" s="1" t="s">
        <v>300</v>
      </c>
      <c r="I4" s="13">
        <v>20</v>
      </c>
      <c r="J4" s="13"/>
    </row>
    <row r="5" spans="1:10" x14ac:dyDescent="0.15">
      <c r="A5" s="1" t="s">
        <v>3</v>
      </c>
      <c r="B5" s="2">
        <v>170002266.71000001</v>
      </c>
      <c r="D5" s="1" t="s">
        <v>12</v>
      </c>
      <c r="E5" s="2">
        <v>36488665.399999999</v>
      </c>
      <c r="H5" s="1" t="s">
        <v>185</v>
      </c>
      <c r="I5" s="13">
        <v>6</v>
      </c>
      <c r="J5" s="13"/>
    </row>
    <row r="6" spans="1:10" x14ac:dyDescent="0.15">
      <c r="A6" s="1" t="s">
        <v>11</v>
      </c>
      <c r="B6" s="37">
        <v>38437872.710000001</v>
      </c>
      <c r="D6" s="1" t="s">
        <v>4</v>
      </c>
      <c r="E6" s="2">
        <v>8000000</v>
      </c>
      <c r="H6" s="1" t="s">
        <v>238</v>
      </c>
      <c r="I6" s="13">
        <v>71</v>
      </c>
      <c r="J6" s="13">
        <v>-3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6</v>
      </c>
      <c r="J7" s="13"/>
    </row>
    <row r="8" spans="1:10" x14ac:dyDescent="0.15">
      <c r="A8" s="1" t="s">
        <v>5</v>
      </c>
      <c r="B8" s="2">
        <v>153000000</v>
      </c>
      <c r="D8" s="1" t="s">
        <v>86</v>
      </c>
      <c r="E8" s="2">
        <v>180.8</v>
      </c>
      <c r="G8" s="1"/>
    </row>
    <row r="9" spans="1:10" x14ac:dyDescent="0.15">
      <c r="A9" s="1" t="s">
        <v>82</v>
      </c>
      <c r="B9" s="2">
        <v>8843.82</v>
      </c>
      <c r="D9" s="1" t="s">
        <v>88</v>
      </c>
      <c r="E9" s="3">
        <v>200</v>
      </c>
      <c r="H9" s="1"/>
    </row>
    <row r="10" spans="1:10" x14ac:dyDescent="0.15">
      <c r="A10" s="1" t="s">
        <v>83</v>
      </c>
      <c r="B10" s="2">
        <v>21000000</v>
      </c>
      <c r="D10" s="1" t="s">
        <v>85</v>
      </c>
      <c r="E10" s="2">
        <f>'20170817'!E10+'20170818'!E8</f>
        <v>687511.5</v>
      </c>
      <c r="G10" s="1"/>
      <c r="H10" s="1" t="s">
        <v>42</v>
      </c>
      <c r="I10" s="3">
        <f>SUMIF(I4:I8,"&gt;=0")</f>
        <v>103</v>
      </c>
    </row>
    <row r="11" spans="1:10" x14ac:dyDescent="0.15">
      <c r="A11" s="1" t="s">
        <v>84</v>
      </c>
      <c r="B11" s="2">
        <f>'20170817'!B11+'20170818'!B9</f>
        <v>1190404.08</v>
      </c>
      <c r="E11" s="2"/>
      <c r="G11" s="1"/>
      <c r="H11" s="1" t="s">
        <v>43</v>
      </c>
      <c r="I11" s="3">
        <f>SUM(J4:J7)</f>
        <v>-3</v>
      </c>
    </row>
    <row r="12" spans="1:10" x14ac:dyDescent="0.15">
      <c r="A12" s="1" t="s">
        <v>86</v>
      </c>
      <c r="B12" s="18">
        <v>446.18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'20170817'!B13+'20170818'!B12</f>
        <v>186582.37000000002</v>
      </c>
      <c r="E13" s="2"/>
      <c r="G13" s="1"/>
      <c r="H13" s="1" t="s">
        <v>30</v>
      </c>
      <c r="I13" s="15">
        <v>80447280</v>
      </c>
    </row>
    <row r="14" spans="1:10" x14ac:dyDescent="0.15">
      <c r="B14" s="2"/>
      <c r="G14" s="1"/>
      <c r="H14" s="1" t="s">
        <v>31</v>
      </c>
      <c r="I14" s="15">
        <v>-2343240</v>
      </c>
    </row>
    <row r="15" spans="1:10" x14ac:dyDescent="0.15">
      <c r="A15" s="1"/>
      <c r="B15" s="2"/>
      <c r="G15" s="1"/>
      <c r="H15" s="1" t="s">
        <v>32</v>
      </c>
      <c r="I15" s="15">
        <f>I14+I13</f>
        <v>78104040</v>
      </c>
    </row>
    <row r="16" spans="1:10" x14ac:dyDescent="0.15">
      <c r="A16" s="1"/>
      <c r="B16" s="2"/>
      <c r="G16" s="1" t="s">
        <v>5</v>
      </c>
      <c r="H16" s="2"/>
      <c r="I16" s="15">
        <v>12000000</v>
      </c>
    </row>
    <row r="17" spans="1:22" x14ac:dyDescent="0.15">
      <c r="A17" s="6"/>
      <c r="B17" s="2"/>
      <c r="G17" s="1" t="s">
        <v>26</v>
      </c>
      <c r="H17" s="2"/>
      <c r="I17" s="15">
        <v>8722160.3599999994</v>
      </c>
    </row>
    <row r="18" spans="1:22" x14ac:dyDescent="0.15">
      <c r="G18" s="1" t="s">
        <v>12</v>
      </c>
      <c r="H18" s="2"/>
      <c r="I18" s="15">
        <v>16074120</v>
      </c>
    </row>
    <row r="19" spans="1:22" x14ac:dyDescent="0.15">
      <c r="A19" s="2"/>
      <c r="G19" s="1" t="s">
        <v>24</v>
      </c>
      <c r="H19" s="2"/>
      <c r="I19" s="15">
        <f>I18+I17-I16</f>
        <v>12796280.359999999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295683.90999999997</v>
      </c>
      <c r="N21" s="2"/>
    </row>
    <row r="22" spans="1:22" x14ac:dyDescent="0.15">
      <c r="G22" s="1"/>
      <c r="H22" s="1" t="s">
        <v>39</v>
      </c>
      <c r="I22" s="15">
        <v>69445.11</v>
      </c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220000000</v>
      </c>
      <c r="H25" s="1" t="s">
        <v>19</v>
      </c>
      <c r="I25" s="15">
        <f>SUM(I21:I24)</f>
        <v>392570.74</v>
      </c>
    </row>
    <row r="26" spans="1:22" x14ac:dyDescent="0.15">
      <c r="A26" s="1" t="s">
        <v>71</v>
      </c>
      <c r="B26" s="2">
        <f>B4+E5+I18</f>
        <v>184102374.40000001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1266664.6099999999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16</v>
      </c>
      <c r="B33" s="36">
        <v>1965</v>
      </c>
      <c r="D33" s="1" t="s">
        <v>74</v>
      </c>
      <c r="E33" s="2">
        <v>13480399</v>
      </c>
      <c r="G33" s="16" t="s">
        <v>296</v>
      </c>
      <c r="H33" s="2">
        <f>E33</f>
        <v>13480399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17</v>
      </c>
      <c r="B34" s="36">
        <v>3757</v>
      </c>
      <c r="D34" s="1" t="s">
        <v>75</v>
      </c>
      <c r="E34" s="2">
        <v>13141895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6">
        <v>7610</v>
      </c>
      <c r="D35" s="1" t="s">
        <v>76</v>
      </c>
      <c r="E35" s="2">
        <v>-58953</v>
      </c>
      <c r="G35" s="40" t="s">
        <v>298</v>
      </c>
      <c r="H35" s="41">
        <f>H33+H34</f>
        <v>13485556.605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6">
        <v>798</v>
      </c>
      <c r="D36" s="1" t="s">
        <v>77</v>
      </c>
      <c r="E36" s="2">
        <v>27010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14130</v>
      </c>
      <c r="D37" s="1" t="s">
        <v>78</v>
      </c>
      <c r="E37" s="2">
        <v>-4430589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2429169</v>
      </c>
    </row>
    <row r="39" spans="1:23" x14ac:dyDescent="0.15">
      <c r="A39" s="1" t="s">
        <v>103</v>
      </c>
      <c r="B39" s="3"/>
      <c r="D39" s="1" t="s">
        <v>80</v>
      </c>
      <c r="E39" s="10">
        <v>2483</v>
      </c>
    </row>
    <row r="40" spans="1:23" s="9" customFormat="1" x14ac:dyDescent="0.15">
      <c r="A40"/>
      <c r="B40"/>
      <c r="D40" s="1" t="s">
        <v>81</v>
      </c>
      <c r="E40" s="2">
        <v>-263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23" sqref="I23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10753344.810000001</v>
      </c>
      <c r="D3" s="1" t="s">
        <v>1</v>
      </c>
      <c r="E3" s="18">
        <v>46511185.880000003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129639211.68000001</v>
      </c>
      <c r="D4" s="1" t="s">
        <v>11</v>
      </c>
      <c r="E4" s="38">
        <v>11209767.880000001</v>
      </c>
      <c r="H4" s="1" t="s">
        <v>300</v>
      </c>
      <c r="I4" s="13">
        <v>19</v>
      </c>
      <c r="J4" s="13"/>
    </row>
    <row r="5" spans="1:10" x14ac:dyDescent="0.15">
      <c r="A5" s="1" t="s">
        <v>3</v>
      </c>
      <c r="B5" s="2">
        <v>169396722.94</v>
      </c>
      <c r="D5" s="1" t="s">
        <v>12</v>
      </c>
      <c r="E5" s="2">
        <v>35301418</v>
      </c>
      <c r="H5" s="1" t="s">
        <v>185</v>
      </c>
      <c r="I5" s="13">
        <v>8</v>
      </c>
      <c r="J5" s="13"/>
    </row>
    <row r="6" spans="1:10" x14ac:dyDescent="0.15">
      <c r="A6" s="1" t="s">
        <v>11</v>
      </c>
      <c r="B6" s="37">
        <v>39757511.259999998</v>
      </c>
      <c r="D6" s="1" t="s">
        <v>4</v>
      </c>
      <c r="E6" s="2">
        <v>8000000</v>
      </c>
      <c r="H6" s="1" t="s">
        <v>238</v>
      </c>
      <c r="I6" s="13">
        <v>76</v>
      </c>
      <c r="J6" s="13">
        <v>-3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6</v>
      </c>
      <c r="J7" s="13">
        <v>-1</v>
      </c>
    </row>
    <row r="8" spans="1:10" x14ac:dyDescent="0.15">
      <c r="A8" s="1" t="s">
        <v>5</v>
      </c>
      <c r="B8" s="2">
        <v>153000000</v>
      </c>
      <c r="D8" s="1" t="s">
        <v>86</v>
      </c>
      <c r="E8" s="2">
        <v>307.2</v>
      </c>
      <c r="G8" s="1"/>
    </row>
    <row r="9" spans="1:10" x14ac:dyDescent="0.15">
      <c r="A9" s="1" t="s">
        <v>82</v>
      </c>
      <c r="B9" s="2">
        <v>4166.45</v>
      </c>
      <c r="D9" s="1" t="s">
        <v>88</v>
      </c>
      <c r="E9" s="3">
        <v>387</v>
      </c>
      <c r="H9" s="1"/>
    </row>
    <row r="10" spans="1:10" x14ac:dyDescent="0.15">
      <c r="A10" s="1" t="s">
        <v>83</v>
      </c>
      <c r="B10" s="2">
        <v>29000000</v>
      </c>
      <c r="D10" s="1" t="s">
        <v>85</v>
      </c>
      <c r="E10" s="2">
        <f>'20170816'!E10+'20170817'!E8</f>
        <v>687330.7</v>
      </c>
      <c r="G10" s="1"/>
      <c r="H10" s="1" t="s">
        <v>42</v>
      </c>
      <c r="I10" s="3">
        <f>SUMIF(I4:I8,"&gt;=0")</f>
        <v>109</v>
      </c>
    </row>
    <row r="11" spans="1:10" x14ac:dyDescent="0.15">
      <c r="A11" s="1" t="s">
        <v>84</v>
      </c>
      <c r="B11" s="2">
        <f>'20170816'!B11+'20170817'!B9</f>
        <v>1181560.26</v>
      </c>
      <c r="E11" s="2"/>
      <c r="G11" s="1"/>
      <c r="H11" s="1" t="s">
        <v>43</v>
      </c>
      <c r="I11" s="3">
        <f>SUM(J4:J7)</f>
        <v>-4</v>
      </c>
    </row>
    <row r="12" spans="1:10" x14ac:dyDescent="0.15">
      <c r="A12" s="1" t="s">
        <v>86</v>
      </c>
      <c r="B12" s="18">
        <v>1203.73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'20170816'!B13+'20170817'!B12</f>
        <v>186136.19000000003</v>
      </c>
      <c r="E13" s="2"/>
      <c r="G13" s="1"/>
      <c r="H13" s="1" t="s">
        <v>30</v>
      </c>
      <c r="I13" s="15">
        <v>84697200</v>
      </c>
    </row>
    <row r="14" spans="1:10" x14ac:dyDescent="0.15">
      <c r="B14" s="2"/>
      <c r="G14" s="1"/>
      <c r="H14" s="1" t="s">
        <v>31</v>
      </c>
      <c r="I14" s="15">
        <v>-3106800</v>
      </c>
    </row>
    <row r="15" spans="1:10" x14ac:dyDescent="0.15">
      <c r="A15" s="1"/>
      <c r="B15" s="2"/>
      <c r="G15" s="1"/>
      <c r="H15" s="1" t="s">
        <v>32</v>
      </c>
      <c r="I15" s="15">
        <f>I14+I13</f>
        <v>81590400</v>
      </c>
    </row>
    <row r="16" spans="1:10" x14ac:dyDescent="0.15">
      <c r="A16" s="1"/>
      <c r="B16" s="2"/>
      <c r="G16" s="1" t="s">
        <v>5</v>
      </c>
      <c r="H16" s="2"/>
      <c r="I16" s="15">
        <v>12000000</v>
      </c>
    </row>
    <row r="17" spans="1:22" x14ac:dyDescent="0.15">
      <c r="A17" s="6"/>
      <c r="B17" s="2"/>
      <c r="G17" s="1" t="s">
        <v>26</v>
      </c>
      <c r="H17" s="2"/>
      <c r="I17" s="15">
        <v>7433008.5700000003</v>
      </c>
    </row>
    <row r="18" spans="1:22" x14ac:dyDescent="0.15">
      <c r="G18" s="1" t="s">
        <v>12</v>
      </c>
      <c r="H18" s="2"/>
      <c r="I18" s="15">
        <v>16939440</v>
      </c>
    </row>
    <row r="19" spans="1:22" x14ac:dyDescent="0.15">
      <c r="A19" s="2"/>
      <c r="G19" s="1" t="s">
        <v>24</v>
      </c>
      <c r="H19" s="2"/>
      <c r="I19" s="15">
        <f>I18+I17-I16</f>
        <v>12372448.57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294980.77</v>
      </c>
      <c r="N21" s="2"/>
    </row>
    <row r="22" spans="1:22" x14ac:dyDescent="0.15">
      <c r="G22" s="1"/>
      <c r="H22" s="1" t="s">
        <v>39</v>
      </c>
      <c r="I22" s="15">
        <v>69282.899999999994</v>
      </c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220000000</v>
      </c>
      <c r="H25" s="1" t="s">
        <v>19</v>
      </c>
      <c r="I25" s="15">
        <f>SUM(I21:I24)</f>
        <v>391705.39</v>
      </c>
    </row>
    <row r="26" spans="1:22" x14ac:dyDescent="0.15">
      <c r="A26" s="1" t="s">
        <v>71</v>
      </c>
      <c r="B26" s="2">
        <f>B4+E5+I18</f>
        <v>181880069.68000001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1265172.28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16</v>
      </c>
      <c r="B33" s="36">
        <v>1915</v>
      </c>
      <c r="D33" s="1" t="s">
        <v>74</v>
      </c>
      <c r="E33" s="2">
        <v>13539352</v>
      </c>
      <c r="G33" s="16" t="s">
        <v>296</v>
      </c>
      <c r="H33" s="2">
        <f>E33</f>
        <v>13539352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17</v>
      </c>
      <c r="B34" s="36">
        <v>3723</v>
      </c>
      <c r="D34" s="1" t="s">
        <v>75</v>
      </c>
      <c r="E34" s="2">
        <v>13114885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6">
        <v>7554</v>
      </c>
      <c r="D35" s="1" t="s">
        <v>76</v>
      </c>
      <c r="E35" s="2">
        <v>-41282</v>
      </c>
      <c r="G35" s="40" t="s">
        <v>298</v>
      </c>
      <c r="H35" s="41">
        <f>H33+H34</f>
        <v>13544509.605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6">
        <v>798</v>
      </c>
      <c r="D36" s="1" t="s">
        <v>77</v>
      </c>
      <c r="E36" s="2">
        <v>-114911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13990</v>
      </c>
      <c r="D37" s="1" t="s">
        <v>78</v>
      </c>
      <c r="E37" s="2">
        <v>114722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1071617</v>
      </c>
    </row>
    <row r="39" spans="1:23" x14ac:dyDescent="0.15">
      <c r="A39" s="1" t="s">
        <v>103</v>
      </c>
      <c r="B39" s="3"/>
      <c r="D39" s="1" t="s">
        <v>80</v>
      </c>
      <c r="E39" s="10">
        <v>-3708</v>
      </c>
    </row>
    <row r="40" spans="1:23" s="9" customFormat="1" x14ac:dyDescent="0.15">
      <c r="A40"/>
      <c r="B40"/>
      <c r="D40" s="1" t="s">
        <v>81</v>
      </c>
      <c r="E40" s="2">
        <v>-6141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73" sqref="B73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34637672.469999999</v>
      </c>
      <c r="D3" s="1" t="s">
        <v>1</v>
      </c>
      <c r="E3" s="18">
        <v>48431709.079999998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135309590.25999999</v>
      </c>
      <c r="D4" s="1" t="s">
        <v>11</v>
      </c>
      <c r="E4" s="38">
        <v>12914188.279999999</v>
      </c>
      <c r="H4" s="1" t="s">
        <v>300</v>
      </c>
      <c r="I4" s="13"/>
      <c r="J4" s="13"/>
    </row>
    <row r="5" spans="1:10" x14ac:dyDescent="0.15">
      <c r="A5" s="1" t="s">
        <v>3</v>
      </c>
      <c r="B5" s="2">
        <v>169947262.72999999</v>
      </c>
      <c r="D5" s="1" t="s">
        <v>12</v>
      </c>
      <c r="E5" s="2">
        <v>35517520.799999997</v>
      </c>
      <c r="H5" s="1" t="s">
        <v>185</v>
      </c>
      <c r="I5" s="13"/>
      <c r="J5" s="13"/>
    </row>
    <row r="6" spans="1:10" x14ac:dyDescent="0.15">
      <c r="A6" s="1" t="s">
        <v>11</v>
      </c>
      <c r="B6" s="37">
        <v>34637672.469999999</v>
      </c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1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/>
    </row>
    <row r="8" spans="1:10" x14ac:dyDescent="0.15">
      <c r="A8" s="1" t="s">
        <v>5</v>
      </c>
      <c r="B8" s="2">
        <v>153000000</v>
      </c>
      <c r="D8" s="1" t="s">
        <v>86</v>
      </c>
      <c r="E8" s="2">
        <v>1286.4000000000001</v>
      </c>
      <c r="G8" s="1"/>
    </row>
    <row r="9" spans="1:10" x14ac:dyDescent="0.15">
      <c r="A9" s="1" t="s">
        <v>82</v>
      </c>
      <c r="B9" s="2">
        <v>0</v>
      </c>
      <c r="D9" s="1" t="s">
        <v>88</v>
      </c>
      <c r="E9" s="3">
        <v>920</v>
      </c>
      <c r="H9" s="1"/>
    </row>
    <row r="10" spans="1:10" x14ac:dyDescent="0.15">
      <c r="A10" s="1" t="s">
        <v>83</v>
      </c>
      <c r="B10" s="2">
        <v>0</v>
      </c>
      <c r="D10" s="1" t="s">
        <v>85</v>
      </c>
      <c r="E10" s="2">
        <f>'20170815'!E10+'20170816'!E8</f>
        <v>687023.5</v>
      </c>
      <c r="G10" s="1"/>
      <c r="H10" s="1" t="s">
        <v>42</v>
      </c>
      <c r="I10" s="3">
        <f>SUMIF(I4:I8,"&gt;=0")</f>
        <v>0</v>
      </c>
    </row>
    <row r="11" spans="1:10" x14ac:dyDescent="0.15">
      <c r="A11" s="1" t="s">
        <v>84</v>
      </c>
      <c r="B11" s="2">
        <f>'20170815'!B11+'20170816'!B9</f>
        <v>1177393.81</v>
      </c>
      <c r="E11" s="2"/>
      <c r="G11" s="1"/>
      <c r="H11" s="1" t="s">
        <v>43</v>
      </c>
      <c r="I11" s="3">
        <f>SUM(J4:J7)</f>
        <v>0</v>
      </c>
    </row>
    <row r="12" spans="1:10" x14ac:dyDescent="0.15">
      <c r="A12" s="1" t="s">
        <v>86</v>
      </c>
      <c r="B12" s="18">
        <v>960.91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'20170815'!B13+'20170816'!B12</f>
        <v>184932.46000000002</v>
      </c>
      <c r="E13" s="2"/>
      <c r="G13" s="1"/>
      <c r="H13" s="1" t="s">
        <v>30</v>
      </c>
      <c r="I13" s="15">
        <v>74115960</v>
      </c>
    </row>
    <row r="14" spans="1:10" x14ac:dyDescent="0.15">
      <c r="B14" s="2"/>
      <c r="G14" s="1"/>
      <c r="H14" s="1" t="s">
        <v>31</v>
      </c>
      <c r="I14" s="15">
        <v>-3900600</v>
      </c>
    </row>
    <row r="15" spans="1:10" x14ac:dyDescent="0.15">
      <c r="A15" s="1"/>
      <c r="B15" s="2"/>
      <c r="G15" s="1"/>
      <c r="H15" s="1" t="s">
        <v>32</v>
      </c>
      <c r="I15" s="15">
        <f>I14+I13</f>
        <v>70215360</v>
      </c>
    </row>
    <row r="16" spans="1:10" x14ac:dyDescent="0.15">
      <c r="A16" s="1"/>
      <c r="B16" s="2"/>
      <c r="G16" s="1" t="s">
        <v>5</v>
      </c>
      <c r="H16" s="2"/>
      <c r="I16" s="15">
        <v>10000000</v>
      </c>
    </row>
    <row r="17" spans="1:22" x14ac:dyDescent="0.15">
      <c r="A17" s="6"/>
      <c r="B17" s="2"/>
      <c r="G17" s="1" t="s">
        <v>26</v>
      </c>
      <c r="H17" s="2"/>
      <c r="I17" s="15">
        <v>7794862.5300000003</v>
      </c>
    </row>
    <row r="18" spans="1:22" x14ac:dyDescent="0.15">
      <c r="G18" s="1" t="s">
        <v>12</v>
      </c>
      <c r="H18" s="2"/>
      <c r="I18" s="15">
        <v>14823192</v>
      </c>
    </row>
    <row r="19" spans="1:22" x14ac:dyDescent="0.15">
      <c r="A19" s="2"/>
      <c r="G19" s="1" t="s">
        <v>24</v>
      </c>
      <c r="H19" s="2"/>
      <c r="I19" s="15">
        <f>I18+I17-I16</f>
        <v>12618054.530000001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291331.06</v>
      </c>
      <c r="N21" s="2"/>
    </row>
    <row r="22" spans="1:22" x14ac:dyDescent="0.15">
      <c r="G22" s="1"/>
      <c r="H22" s="1" t="s">
        <v>39</v>
      </c>
      <c r="I22" s="15">
        <v>68440.94</v>
      </c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220000000</v>
      </c>
      <c r="H25" s="1" t="s">
        <v>19</v>
      </c>
      <c r="I25" s="15">
        <f>SUM(I21:I24)</f>
        <v>387213.72</v>
      </c>
    </row>
    <row r="26" spans="1:22" x14ac:dyDescent="0.15">
      <c r="A26" s="1" t="s">
        <v>71</v>
      </c>
      <c r="B26" s="2">
        <f>B4+E5+I18</f>
        <v>185650303.06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1259169.68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16</v>
      </c>
      <c r="B33" s="36">
        <v>1814</v>
      </c>
      <c r="D33" s="1" t="s">
        <v>74</v>
      </c>
      <c r="E33" s="2">
        <v>13580634</v>
      </c>
      <c r="G33" s="16" t="s">
        <v>296</v>
      </c>
      <c r="H33" s="2">
        <f>E33</f>
        <v>13580634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17</v>
      </c>
      <c r="B34" s="36">
        <v>3539</v>
      </c>
      <c r="D34" s="1" t="s">
        <v>75</v>
      </c>
      <c r="E34" s="2">
        <v>13229796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6">
        <v>7544</v>
      </c>
      <c r="D35" s="1" t="s">
        <v>76</v>
      </c>
      <c r="E35" s="2">
        <v>97837</v>
      </c>
      <c r="G35" s="40" t="s">
        <v>298</v>
      </c>
      <c r="H35" s="41">
        <f>H33+H34</f>
        <v>13585791.605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6">
        <v>786</v>
      </c>
      <c r="D36" s="1" t="s">
        <v>77</v>
      </c>
      <c r="E36" s="2">
        <v>-54136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13683</v>
      </c>
      <c r="D37" s="1" t="s">
        <v>78</v>
      </c>
      <c r="E37" s="2">
        <v>642436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1715031</v>
      </c>
    </row>
    <row r="39" spans="1:23" x14ac:dyDescent="0.15">
      <c r="A39" s="1" t="s">
        <v>103</v>
      </c>
      <c r="B39" s="3"/>
      <c r="D39" s="1" t="s">
        <v>80</v>
      </c>
      <c r="E39" s="10">
        <v>-1854</v>
      </c>
    </row>
    <row r="40" spans="1:23" s="9" customFormat="1" x14ac:dyDescent="0.15">
      <c r="A40"/>
      <c r="B40"/>
      <c r="D40" s="1" t="s">
        <v>81</v>
      </c>
      <c r="E40" s="2">
        <v>7154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H41" sqref="H41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22579034.899999999</v>
      </c>
      <c r="D3" s="1" t="s">
        <v>1</v>
      </c>
      <c r="E3" s="18">
        <v>48296114.479999997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150402537.87</v>
      </c>
      <c r="D4" s="1" t="s">
        <v>11</v>
      </c>
      <c r="E4" s="38">
        <v>13047630.48</v>
      </c>
      <c r="H4" s="1" t="s">
        <v>300</v>
      </c>
      <c r="I4" s="13">
        <v>21</v>
      </c>
      <c r="J4" s="13"/>
    </row>
    <row r="5" spans="1:10" x14ac:dyDescent="0.15">
      <c r="A5" s="1" t="s">
        <v>3</v>
      </c>
      <c r="B5" s="2">
        <v>188983356.34999999</v>
      </c>
      <c r="D5" s="1" t="s">
        <v>12</v>
      </c>
      <c r="E5" s="2">
        <v>35248484</v>
      </c>
      <c r="H5" s="1" t="s">
        <v>185</v>
      </c>
      <c r="I5" s="13">
        <v>15</v>
      </c>
      <c r="J5" s="13"/>
    </row>
    <row r="6" spans="1:10" x14ac:dyDescent="0.15">
      <c r="A6" s="1" t="s">
        <v>11</v>
      </c>
      <c r="B6" s="37">
        <v>38580818.479999997</v>
      </c>
      <c r="D6" s="1" t="s">
        <v>4</v>
      </c>
      <c r="E6" s="2">
        <v>8000000</v>
      </c>
      <c r="H6" s="1" t="s">
        <v>238</v>
      </c>
      <c r="I6" s="13">
        <v>56</v>
      </c>
      <c r="J6" s="13"/>
    </row>
    <row r="7" spans="1:10" x14ac:dyDescent="0.1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>
        <v>-6</v>
      </c>
    </row>
    <row r="8" spans="1:10" x14ac:dyDescent="0.15">
      <c r="A8" s="1" t="s">
        <v>5</v>
      </c>
      <c r="B8" s="2">
        <v>173000000</v>
      </c>
      <c r="D8" s="1" t="s">
        <v>86</v>
      </c>
      <c r="E8" s="2">
        <v>2568</v>
      </c>
      <c r="G8" s="1"/>
    </row>
    <row r="9" spans="1:10" x14ac:dyDescent="0.15">
      <c r="A9" s="1" t="s">
        <v>82</v>
      </c>
      <c r="B9" s="2">
        <v>1783.58</v>
      </c>
      <c r="D9" s="1" t="s">
        <v>88</v>
      </c>
      <c r="E9" s="3">
        <v>1766</v>
      </c>
      <c r="H9" s="1"/>
    </row>
    <row r="10" spans="1:10" x14ac:dyDescent="0.15">
      <c r="A10" s="1" t="s">
        <v>83</v>
      </c>
      <c r="B10" s="2">
        <v>16000000</v>
      </c>
      <c r="D10" s="1" t="s">
        <v>85</v>
      </c>
      <c r="E10" s="2">
        <f>'20170814'!E10+'20170815'!E8</f>
        <v>685737.1</v>
      </c>
      <c r="G10" s="1"/>
      <c r="H10" s="1" t="s">
        <v>42</v>
      </c>
      <c r="I10" s="3">
        <f>SUMIF(I4:I8,"&gt;=0")</f>
        <v>92</v>
      </c>
    </row>
    <row r="11" spans="1:10" x14ac:dyDescent="0.15">
      <c r="A11" s="1" t="s">
        <v>84</v>
      </c>
      <c r="B11" s="2">
        <f>'20170814'!B11+'20170815'!B9</f>
        <v>1177393.81</v>
      </c>
      <c r="E11" s="2"/>
      <c r="G11" s="1"/>
      <c r="H11" s="1" t="s">
        <v>43</v>
      </c>
      <c r="I11" s="3">
        <f>SUM(J4:J7)</f>
        <v>-6</v>
      </c>
    </row>
    <row r="12" spans="1:10" x14ac:dyDescent="0.15">
      <c r="A12" s="1" t="s">
        <v>86</v>
      </c>
      <c r="B12" s="18">
        <v>1177.71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'20170814'!B13+'20170815'!B12</f>
        <v>183971.55000000002</v>
      </c>
      <c r="E13" s="2"/>
      <c r="G13" s="1"/>
      <c r="H13" s="1" t="s">
        <v>30</v>
      </c>
      <c r="I13" s="15">
        <v>71420400</v>
      </c>
    </row>
    <row r="14" spans="1:10" x14ac:dyDescent="0.15">
      <c r="B14" s="2"/>
      <c r="G14" s="1"/>
      <c r="H14" s="1" t="s">
        <v>31</v>
      </c>
      <c r="I14" s="15">
        <v>-4658760</v>
      </c>
    </row>
    <row r="15" spans="1:10" x14ac:dyDescent="0.15">
      <c r="A15" s="1"/>
      <c r="B15" s="2"/>
      <c r="G15" s="1"/>
      <c r="H15" s="1" t="s">
        <v>32</v>
      </c>
      <c r="I15" s="15">
        <f>I14+I13</f>
        <v>66761640</v>
      </c>
    </row>
    <row r="16" spans="1:10" x14ac:dyDescent="0.15">
      <c r="A16" s="1"/>
      <c r="B16" s="2"/>
      <c r="G16" s="1" t="s">
        <v>5</v>
      </c>
      <c r="H16" s="2"/>
      <c r="I16" s="15">
        <v>10000000</v>
      </c>
    </row>
    <row r="17" spans="1:22" x14ac:dyDescent="0.15">
      <c r="A17" s="6"/>
      <c r="B17" s="2"/>
      <c r="G17" s="1" t="s">
        <v>26</v>
      </c>
      <c r="H17" s="2"/>
      <c r="I17" s="15">
        <v>7992369.54</v>
      </c>
    </row>
    <row r="18" spans="1:22" x14ac:dyDescent="0.15">
      <c r="G18" s="1" t="s">
        <v>12</v>
      </c>
      <c r="H18" s="2"/>
      <c r="I18" s="15">
        <v>14298324</v>
      </c>
    </row>
    <row r="19" spans="1:22" x14ac:dyDescent="0.15">
      <c r="A19" s="2"/>
      <c r="G19" s="1" t="s">
        <v>24</v>
      </c>
      <c r="H19" s="2"/>
      <c r="I19" s="15">
        <f>I18+I17-I16</f>
        <v>12290693.539999999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289922.21999999997</v>
      </c>
      <c r="N21" s="2"/>
    </row>
    <row r="22" spans="1:22" x14ac:dyDescent="0.15">
      <c r="G22" s="1"/>
      <c r="H22" s="1" t="s">
        <v>39</v>
      </c>
      <c r="I22" s="15">
        <v>68115.929999999993</v>
      </c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240000000</v>
      </c>
      <c r="H25" s="1" t="s">
        <v>19</v>
      </c>
      <c r="I25" s="15">
        <f>SUM(I21:I24)</f>
        <v>385479.87</v>
      </c>
    </row>
    <row r="26" spans="1:22" x14ac:dyDescent="0.15">
      <c r="A26" s="1" t="s">
        <v>71</v>
      </c>
      <c r="B26" s="2">
        <f>B4+E5+I18</f>
        <v>199949345.87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1255188.52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16</v>
      </c>
      <c r="B33" s="36">
        <v>2360</v>
      </c>
      <c r="D33" s="1" t="s">
        <v>74</v>
      </c>
      <c r="E33" s="2">
        <v>13482798</v>
      </c>
      <c r="G33" s="16" t="s">
        <v>296</v>
      </c>
      <c r="H33" s="2">
        <f>E33</f>
        <v>13482798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17</v>
      </c>
      <c r="B34" s="36">
        <v>3600</v>
      </c>
      <c r="D34" s="1" t="s">
        <v>75</v>
      </c>
      <c r="E34" s="2">
        <v>13283933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6">
        <v>7601</v>
      </c>
      <c r="D35" s="1" t="s">
        <v>76</v>
      </c>
      <c r="E35" s="2">
        <v>586122</v>
      </c>
      <c r="G35" s="40" t="s">
        <v>298</v>
      </c>
      <c r="H35" s="41">
        <f>H33+H34</f>
        <v>13487955.605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6">
        <v>796</v>
      </c>
      <c r="D36" s="1" t="s">
        <v>77</v>
      </c>
      <c r="E36" s="2">
        <v>887673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14357</v>
      </c>
      <c r="D37" s="1" t="s">
        <v>78</v>
      </c>
      <c r="E37" s="2">
        <v>1718560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665167</v>
      </c>
    </row>
    <row r="39" spans="1:23" x14ac:dyDescent="0.15">
      <c r="A39" s="1" t="s">
        <v>103</v>
      </c>
      <c r="B39" s="3"/>
      <c r="D39" s="1" t="s">
        <v>80</v>
      </c>
      <c r="E39" s="10">
        <v>-6355</v>
      </c>
    </row>
    <row r="40" spans="1:23" s="9" customFormat="1" x14ac:dyDescent="0.15">
      <c r="A40"/>
      <c r="B40"/>
      <c r="D40" s="1" t="s">
        <v>81</v>
      </c>
      <c r="E40" s="2">
        <v>-5016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7" zoomScale="80" zoomScaleNormal="80" workbookViewId="0">
      <selection activeCell="A16" sqref="A16:B16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2.1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199097460.25999999</v>
      </c>
      <c r="D3" s="1" t="s">
        <v>1</v>
      </c>
      <c r="E3" s="18">
        <v>31823374.850000001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57093359</v>
      </c>
      <c r="D4" s="1" t="s">
        <v>11</v>
      </c>
      <c r="E4" s="38">
        <v>20468060.199999999</v>
      </c>
      <c r="H4" s="1" t="s">
        <v>370</v>
      </c>
      <c r="I4" s="13"/>
      <c r="J4" s="13"/>
    </row>
    <row r="5" spans="1:10" x14ac:dyDescent="0.15">
      <c r="A5" s="1" t="s">
        <v>3</v>
      </c>
      <c r="B5" s="2">
        <f>B4+B3</f>
        <v>256190819.25999999</v>
      </c>
      <c r="D5" s="1" t="s">
        <v>12</v>
      </c>
      <c r="E5" s="2">
        <v>11355314.65</v>
      </c>
      <c r="H5" s="1" t="s">
        <v>372</v>
      </c>
      <c r="I5" s="13"/>
      <c r="J5" s="13"/>
    </row>
    <row r="6" spans="1:10" x14ac:dyDescent="0.15">
      <c r="A6" s="1" t="s">
        <v>11</v>
      </c>
      <c r="B6" s="2">
        <v>199097460.25999999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1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15">
      <c r="A8" s="1" t="s">
        <v>5</v>
      </c>
      <c r="B8" s="2">
        <v>201980000</v>
      </c>
      <c r="D8" s="1" t="s">
        <v>86</v>
      </c>
      <c r="E8" s="18">
        <v>0</v>
      </c>
      <c r="G8" s="1"/>
      <c r="H8" s="1"/>
    </row>
    <row r="9" spans="1:10" x14ac:dyDescent="0.15">
      <c r="A9" s="1" t="s">
        <v>82</v>
      </c>
      <c r="B9" s="2">
        <v>0</v>
      </c>
      <c r="D9" s="1" t="s">
        <v>88</v>
      </c>
      <c r="E9" s="3">
        <v>0</v>
      </c>
      <c r="H9" s="1"/>
    </row>
    <row r="10" spans="1:10" x14ac:dyDescent="0.15">
      <c r="A10" s="1" t="s">
        <v>83</v>
      </c>
      <c r="B10" s="2">
        <v>0</v>
      </c>
      <c r="D10" s="1" t="s">
        <v>85</v>
      </c>
      <c r="E10" s="2">
        <f>'20180202'!E10+'20180206'!E8</f>
        <v>779167.49999999942</v>
      </c>
      <c r="G10" s="1"/>
      <c r="H10" s="1" t="s">
        <v>42</v>
      </c>
      <c r="I10" s="3">
        <f>SUMIF(I4:I9,"&gt;=0")</f>
        <v>0</v>
      </c>
    </row>
    <row r="11" spans="1:10" x14ac:dyDescent="0.15">
      <c r="A11" s="1" t="s">
        <v>84</v>
      </c>
      <c r="B11" s="2">
        <f>'20180205'!B11+'20180206'!B9</f>
        <v>1786917.8</v>
      </c>
      <c r="D11" s="1" t="s">
        <v>381</v>
      </c>
      <c r="E11" s="2">
        <f>E8+'20180202'!E11</f>
        <v>24150.400000000001</v>
      </c>
      <c r="G11" s="1"/>
      <c r="H11" s="1" t="s">
        <v>43</v>
      </c>
      <c r="I11" s="3">
        <v>0</v>
      </c>
    </row>
    <row r="12" spans="1:10" x14ac:dyDescent="0.1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'20180205'!B13+'20180206'!B12</f>
        <v>280710.40999999997</v>
      </c>
      <c r="E13" s="2"/>
      <c r="G13" s="1"/>
      <c r="H13" s="1" t="s">
        <v>30</v>
      </c>
      <c r="I13" s="15">
        <v>0</v>
      </c>
    </row>
    <row r="14" spans="1:10" x14ac:dyDescent="0.15">
      <c r="A14" s="1" t="s">
        <v>333</v>
      </c>
      <c r="B14" s="3"/>
      <c r="G14" s="1"/>
      <c r="H14" s="1" t="s">
        <v>31</v>
      </c>
      <c r="I14" s="3">
        <v>-2873880</v>
      </c>
    </row>
    <row r="15" spans="1:10" x14ac:dyDescent="0.15">
      <c r="A15" s="1" t="s">
        <v>380</v>
      </c>
      <c r="B15" s="2">
        <f>B12+'20180205'!B15</f>
        <v>12220.479999999998</v>
      </c>
      <c r="G15" s="1"/>
      <c r="H15" s="1" t="s">
        <v>32</v>
      </c>
      <c r="I15" s="15">
        <f>I14+I13</f>
        <v>-2873880</v>
      </c>
    </row>
    <row r="16" spans="1:10" x14ac:dyDescent="0.15">
      <c r="A16" s="1" t="s">
        <v>392</v>
      </c>
      <c r="B16" s="2">
        <f>B11-'20180101'!B11</f>
        <v>187450.91999999993</v>
      </c>
      <c r="G16" s="1" t="s">
        <v>5</v>
      </c>
      <c r="H16" s="2"/>
      <c r="I16" s="15">
        <v>-2000000</v>
      </c>
    </row>
    <row r="17" spans="1:14" x14ac:dyDescent="0.15">
      <c r="A17" s="6"/>
      <c r="B17" s="2"/>
      <c r="G17" s="1" t="s">
        <v>26</v>
      </c>
      <c r="H17" s="2"/>
      <c r="I17" s="15">
        <v>11118838.869999999</v>
      </c>
    </row>
    <row r="18" spans="1:14" x14ac:dyDescent="0.15">
      <c r="G18" s="1" t="s">
        <v>12</v>
      </c>
      <c r="H18" s="2"/>
      <c r="I18" s="15">
        <v>429759</v>
      </c>
    </row>
    <row r="19" spans="1:14" x14ac:dyDescent="0.15">
      <c r="A19" s="2"/>
      <c r="G19" s="1" t="s">
        <v>24</v>
      </c>
      <c r="H19" s="2"/>
      <c r="I19" s="15">
        <f>I18+I17-I16</f>
        <v>13548597.869999999</v>
      </c>
    </row>
    <row r="20" spans="1:14" x14ac:dyDescent="0.15">
      <c r="D20" s="2"/>
      <c r="G20" s="1" t="s">
        <v>33</v>
      </c>
      <c r="I20" s="15"/>
    </row>
    <row r="21" spans="1:14" x14ac:dyDescent="0.15">
      <c r="G21" s="1"/>
      <c r="H21" s="1" t="s">
        <v>38</v>
      </c>
      <c r="I21" s="15">
        <v>467093.08</v>
      </c>
      <c r="N21" s="2"/>
    </row>
    <row r="22" spans="1:14" x14ac:dyDescent="0.15">
      <c r="G22" s="1"/>
      <c r="H22" s="1" t="s">
        <v>39</v>
      </c>
      <c r="I22" s="15">
        <v>109640.57</v>
      </c>
    </row>
    <row r="23" spans="1:14" x14ac:dyDescent="0.15">
      <c r="G23" s="1"/>
      <c r="H23" s="1" t="s">
        <v>106</v>
      </c>
      <c r="I23" s="15">
        <v>24054.85</v>
      </c>
      <c r="N23" s="2"/>
    </row>
    <row r="24" spans="1:14" x14ac:dyDescent="0.15">
      <c r="A24" s="8" t="s">
        <v>69</v>
      </c>
      <c r="H24" s="1" t="s">
        <v>107</v>
      </c>
      <c r="I24" s="15">
        <v>11184</v>
      </c>
    </row>
    <row r="25" spans="1:14" x14ac:dyDescent="0.15">
      <c r="A25" s="1" t="s">
        <v>70</v>
      </c>
      <c r="B25" s="2">
        <f>B8+E7+I16+B45</f>
        <v>280980000</v>
      </c>
      <c r="H25" s="1" t="s">
        <v>19</v>
      </c>
      <c r="I25" s="15">
        <f>SUM(I21:I24)</f>
        <v>611972.5</v>
      </c>
    </row>
    <row r="26" spans="1:14" x14ac:dyDescent="0.15">
      <c r="A26" s="1" t="s">
        <v>71</v>
      </c>
      <c r="B26" s="2">
        <f>B4+E5+I18</f>
        <v>68878432.650000006</v>
      </c>
      <c r="G26" s="1"/>
      <c r="H26" s="1" t="s">
        <v>355</v>
      </c>
      <c r="I26" s="2">
        <v>0</v>
      </c>
    </row>
    <row r="27" spans="1:14" x14ac:dyDescent="0.15">
      <c r="A27" s="1" t="s">
        <v>90</v>
      </c>
      <c r="B27" s="2">
        <f>$B$13+$E$10+$I$25</f>
        <v>1671850.4099999995</v>
      </c>
      <c r="H27" s="1" t="s">
        <v>382</v>
      </c>
      <c r="I27" s="2">
        <f>I22-'20180102'!I22</f>
        <v>6758.3600000000006</v>
      </c>
    </row>
    <row r="28" spans="1:14" x14ac:dyDescent="0.15">
      <c r="A28" s="1" t="s">
        <v>356</v>
      </c>
      <c r="B28" s="2">
        <f>B12+E8+I26</f>
        <v>0</v>
      </c>
    </row>
    <row r="29" spans="1:14" x14ac:dyDescent="0.15">
      <c r="A29" s="1" t="s">
        <v>383</v>
      </c>
      <c r="B29" s="2">
        <f>B15+E11+I27</f>
        <v>43129.24</v>
      </c>
    </row>
    <row r="30" spans="1:14" x14ac:dyDescent="0.15">
      <c r="G30" s="1"/>
      <c r="H30" s="1"/>
      <c r="I30" s="2"/>
    </row>
    <row r="31" spans="1:14" s="9" customFormat="1" x14ac:dyDescent="0.15">
      <c r="J31"/>
    </row>
    <row r="32" spans="1:14" ht="14.25" x14ac:dyDescent="0.15">
      <c r="A32" s="7" t="s">
        <v>65</v>
      </c>
      <c r="G32" s="7" t="s">
        <v>295</v>
      </c>
    </row>
    <row r="33" spans="1:23" s="9" customFormat="1" x14ac:dyDescent="0.1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6">
        <v>0</v>
      </c>
      <c r="D34" s="1" t="s">
        <v>78</v>
      </c>
      <c r="E34" s="2">
        <v>-662938</v>
      </c>
      <c r="G34" s="16" t="s">
        <v>296</v>
      </c>
      <c r="H34" s="2">
        <f>E40</f>
        <v>17321964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138</v>
      </c>
      <c r="B35" s="36">
        <v>0</v>
      </c>
      <c r="D35" s="1" t="s">
        <v>182</v>
      </c>
      <c r="E35" s="10">
        <v>-415735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6">
        <v>1939</v>
      </c>
      <c r="D36" s="1" t="s">
        <v>80</v>
      </c>
      <c r="E36" s="10">
        <v>-6616</v>
      </c>
      <c r="G36" s="40" t="s">
        <v>298</v>
      </c>
      <c r="H36" s="41">
        <f>H34+H35</f>
        <v>17327121.605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132</v>
      </c>
      <c r="B37" s="36">
        <v>2097</v>
      </c>
      <c r="D37" s="1" t="s">
        <v>81</v>
      </c>
      <c r="E37" s="2">
        <v>452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15">
      <c r="A38" s="1" t="s">
        <v>19</v>
      </c>
      <c r="B38" s="36">
        <f>SUM(B34:B37)</f>
        <v>4036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15">
      <c r="A39" s="1" t="s">
        <v>102</v>
      </c>
      <c r="B39" s="3"/>
      <c r="D39" s="8" t="s">
        <v>379</v>
      </c>
    </row>
    <row r="40" spans="1:23" x14ac:dyDescent="0.15">
      <c r="A40" s="1" t="s">
        <v>103</v>
      </c>
      <c r="B40" s="3"/>
      <c r="D40" s="1" t="s">
        <v>74</v>
      </c>
      <c r="E40" s="2">
        <v>17321964</v>
      </c>
    </row>
    <row r="41" spans="1:23" s="9" customFormat="1" x14ac:dyDescent="0.15">
      <c r="A41"/>
      <c r="B41"/>
      <c r="D41" s="1" t="s">
        <v>75</v>
      </c>
      <c r="E41" s="2">
        <v>17175826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 s="1" t="s">
        <v>76</v>
      </c>
      <c r="E42" s="2">
        <v>18212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15">
      <c r="D43" s="1" t="s">
        <v>77</v>
      </c>
      <c r="E43" s="2">
        <v>-5904</v>
      </c>
    </row>
    <row r="44" spans="1:23" x14ac:dyDescent="0.15">
      <c r="A44" s="8" t="s">
        <v>233</v>
      </c>
      <c r="D44" s="1" t="s">
        <v>375</v>
      </c>
      <c r="E44" s="2">
        <v>0</v>
      </c>
    </row>
    <row r="45" spans="1:23" x14ac:dyDescent="0.15">
      <c r="A45" s="16" t="s">
        <v>5</v>
      </c>
      <c r="B45" s="2">
        <v>1000000</v>
      </c>
      <c r="C45" s="2"/>
      <c r="D45" s="1" t="s">
        <v>376</v>
      </c>
      <c r="E45" s="10">
        <v>0</v>
      </c>
    </row>
    <row r="46" spans="1:23" x14ac:dyDescent="0.1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282366</v>
      </c>
    </row>
    <row r="47" spans="1:23" x14ac:dyDescent="0.1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1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1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1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3" sqref="D23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8563492.3000000007</v>
      </c>
      <c r="D3" s="1" t="s">
        <v>1</v>
      </c>
      <c r="E3" s="18">
        <v>48984253.479999997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162079587.31</v>
      </c>
      <c r="D4" s="1" t="s">
        <v>11</v>
      </c>
      <c r="E4" s="38">
        <v>11645364.48</v>
      </c>
      <c r="H4" s="1" t="s">
        <v>300</v>
      </c>
      <c r="I4" s="13">
        <v>22</v>
      </c>
      <c r="J4" s="13"/>
    </row>
    <row r="5" spans="1:10" x14ac:dyDescent="0.15">
      <c r="A5" s="1" t="s">
        <v>3</v>
      </c>
      <c r="B5" s="2">
        <v>191644996.31999999</v>
      </c>
      <c r="D5" s="1" t="s">
        <v>12</v>
      </c>
      <c r="E5" s="2">
        <v>37338889</v>
      </c>
      <c r="H5" s="1" t="s">
        <v>185</v>
      </c>
      <c r="I5" s="13">
        <v>14</v>
      </c>
      <c r="J5" s="13"/>
    </row>
    <row r="6" spans="1:10" x14ac:dyDescent="0.15">
      <c r="A6" s="1" t="s">
        <v>11</v>
      </c>
      <c r="B6" s="37">
        <v>29565409.010000002</v>
      </c>
      <c r="D6" s="1" t="s">
        <v>4</v>
      </c>
      <c r="E6" s="2">
        <v>8000000</v>
      </c>
      <c r="H6" s="1" t="s">
        <v>238</v>
      </c>
      <c r="I6" s="13">
        <v>55</v>
      </c>
      <c r="J6" s="13"/>
    </row>
    <row r="7" spans="1:10" x14ac:dyDescent="0.1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>
        <v>1</v>
      </c>
      <c r="J7" s="13">
        <v>-5</v>
      </c>
    </row>
    <row r="8" spans="1:10" x14ac:dyDescent="0.15">
      <c r="A8" s="1" t="s">
        <v>5</v>
      </c>
      <c r="B8" s="2">
        <v>177000000</v>
      </c>
      <c r="D8" s="1" t="s">
        <v>86</v>
      </c>
      <c r="E8" s="2">
        <v>1028.8</v>
      </c>
      <c r="G8" s="1"/>
    </row>
    <row r="9" spans="1:10" x14ac:dyDescent="0.15">
      <c r="A9" s="1" t="s">
        <v>82</v>
      </c>
      <c r="B9" s="2">
        <v>1916.71</v>
      </c>
      <c r="D9" s="1" t="s">
        <v>88</v>
      </c>
      <c r="E9" s="3">
        <v>1127</v>
      </c>
      <c r="H9" s="1"/>
    </row>
    <row r="10" spans="1:10" x14ac:dyDescent="0.15">
      <c r="A10" s="1" t="s">
        <v>83</v>
      </c>
      <c r="B10" s="2">
        <v>21000000</v>
      </c>
      <c r="D10" s="1" t="s">
        <v>85</v>
      </c>
      <c r="E10" s="2">
        <f>'20170811'!E10+'20170814'!E8</f>
        <v>683169.1</v>
      </c>
      <c r="G10" s="1"/>
      <c r="H10" s="1" t="s">
        <v>42</v>
      </c>
      <c r="I10" s="3">
        <f>SUMIF(I4:I8,"&gt;=0")</f>
        <v>92</v>
      </c>
    </row>
    <row r="11" spans="1:10" x14ac:dyDescent="0.15">
      <c r="A11" s="1" t="s">
        <v>84</v>
      </c>
      <c r="B11" s="2">
        <f>'20170811'!B11+'20170814'!B9</f>
        <v>1175610.23</v>
      </c>
      <c r="E11" s="2"/>
      <c r="G11" s="1"/>
      <c r="H11" s="1" t="s">
        <v>43</v>
      </c>
      <c r="I11" s="3">
        <f>SUM(J4:J7)</f>
        <v>-5</v>
      </c>
    </row>
    <row r="12" spans="1:10" x14ac:dyDescent="0.15">
      <c r="A12" s="1" t="s">
        <v>86</v>
      </c>
      <c r="B12" s="18">
        <v>774.59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'20170811'!B13+'20170814'!B12</f>
        <v>182793.84000000003</v>
      </c>
      <c r="E13" s="2"/>
      <c r="G13" s="1"/>
      <c r="H13" s="1" t="s">
        <v>30</v>
      </c>
      <c r="I13" s="15">
        <v>70958220</v>
      </c>
    </row>
    <row r="14" spans="1:10" x14ac:dyDescent="0.15">
      <c r="B14" s="2"/>
      <c r="G14" s="1"/>
      <c r="H14" s="1" t="s">
        <v>31</v>
      </c>
      <c r="I14" s="15">
        <v>-3862500</v>
      </c>
    </row>
    <row r="15" spans="1:10" x14ac:dyDescent="0.15">
      <c r="A15" s="1"/>
      <c r="B15" s="2"/>
      <c r="G15" s="1"/>
      <c r="H15" s="1" t="s">
        <v>32</v>
      </c>
      <c r="I15" s="15">
        <f>I14+I13</f>
        <v>67095720</v>
      </c>
    </row>
    <row r="16" spans="1:10" x14ac:dyDescent="0.15">
      <c r="A16" s="1"/>
      <c r="B16" s="2"/>
      <c r="G16" s="1" t="s">
        <v>5</v>
      </c>
      <c r="H16" s="2"/>
      <c r="I16" s="15">
        <v>6000000</v>
      </c>
    </row>
    <row r="17" spans="1:22" x14ac:dyDescent="0.15">
      <c r="A17" s="6"/>
      <c r="B17" s="2"/>
      <c r="G17" s="1" t="s">
        <v>26</v>
      </c>
      <c r="H17" s="2"/>
      <c r="I17" s="15">
        <v>3651911.96</v>
      </c>
    </row>
    <row r="18" spans="1:22" x14ac:dyDescent="0.15">
      <c r="G18" s="1" t="s">
        <v>12</v>
      </c>
      <c r="H18" s="2"/>
      <c r="I18" s="15">
        <v>14191644</v>
      </c>
    </row>
    <row r="19" spans="1:22" x14ac:dyDescent="0.15">
      <c r="A19" s="2"/>
      <c r="G19" s="1" t="s">
        <v>24</v>
      </c>
      <c r="H19" s="2"/>
      <c r="I19" s="15">
        <f>I18+I17-I16</f>
        <v>11843555.960000001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289534.58</v>
      </c>
      <c r="N21" s="2"/>
    </row>
    <row r="22" spans="1:22" x14ac:dyDescent="0.15">
      <c r="G22" s="1"/>
      <c r="H22" s="1" t="s">
        <v>39</v>
      </c>
      <c r="I22" s="15">
        <v>68026.509999999995</v>
      </c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240000000</v>
      </c>
      <c r="H25" s="1" t="s">
        <v>19</v>
      </c>
      <c r="I25" s="15">
        <f>SUM(I21:I24)</f>
        <v>385002.81000000006</v>
      </c>
    </row>
    <row r="26" spans="1:22" x14ac:dyDescent="0.15">
      <c r="A26" s="1" t="s">
        <v>71</v>
      </c>
      <c r="B26" s="2">
        <f>B4+E5+I18</f>
        <v>213610120.31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1250965.75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16</v>
      </c>
      <c r="B33" s="36">
        <v>2982</v>
      </c>
      <c r="D33" s="1" t="s">
        <v>74</v>
      </c>
      <c r="E33" s="2">
        <v>12896675</v>
      </c>
      <c r="G33" s="16" t="s">
        <v>296</v>
      </c>
      <c r="H33" s="2">
        <f>E33</f>
        <v>12896675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17</v>
      </c>
      <c r="B34" s="36">
        <v>3718</v>
      </c>
      <c r="D34" s="1" t="s">
        <v>75</v>
      </c>
      <c r="E34" s="2">
        <v>12396259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6">
        <v>8122</v>
      </c>
      <c r="D35" s="1" t="s">
        <v>76</v>
      </c>
      <c r="E35" s="2">
        <v>69403</v>
      </c>
      <c r="G35" s="40" t="s">
        <v>298</v>
      </c>
      <c r="H35" s="41">
        <f>H33+H34</f>
        <v>12901832.605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6">
        <v>777</v>
      </c>
      <c r="D36" s="1" t="s">
        <v>77</v>
      </c>
      <c r="E36" s="2">
        <v>-11794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15599</v>
      </c>
      <c r="D37" s="1" t="s">
        <v>78</v>
      </c>
      <c r="E37" s="2">
        <v>1091536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60574</v>
      </c>
    </row>
    <row r="39" spans="1:23" x14ac:dyDescent="0.15">
      <c r="A39" s="1" t="s">
        <v>103</v>
      </c>
      <c r="B39" s="3"/>
      <c r="D39" s="1" t="s">
        <v>80</v>
      </c>
      <c r="E39" s="10">
        <v>-25383</v>
      </c>
    </row>
    <row r="40" spans="1:23" s="9" customFormat="1" x14ac:dyDescent="0.15">
      <c r="A40"/>
      <c r="B40"/>
      <c r="D40" s="1" t="s">
        <v>81</v>
      </c>
      <c r="E40" s="2">
        <v>-3256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9" sqref="E19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6703967.71</v>
      </c>
      <c r="D3" s="1" t="s">
        <v>1</v>
      </c>
      <c r="E3" s="18">
        <v>52944801.280000001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164598705.63</v>
      </c>
      <c r="D4" s="1" t="s">
        <v>11</v>
      </c>
      <c r="E4" s="38">
        <v>13949643.779999999</v>
      </c>
      <c r="H4" s="1" t="s">
        <v>300</v>
      </c>
      <c r="I4" s="13">
        <v>24</v>
      </c>
      <c r="J4" s="13"/>
    </row>
    <row r="5" spans="1:10" x14ac:dyDescent="0.15">
      <c r="A5" s="1" t="s">
        <v>3</v>
      </c>
      <c r="B5" s="2">
        <v>190307526.75</v>
      </c>
      <c r="D5" s="1" t="s">
        <v>12</v>
      </c>
      <c r="E5" s="2">
        <v>38995157</v>
      </c>
      <c r="H5" s="1" t="s">
        <v>185</v>
      </c>
      <c r="I5" s="13"/>
      <c r="J5" s="13">
        <v>-3</v>
      </c>
    </row>
    <row r="6" spans="1:10" x14ac:dyDescent="0.15">
      <c r="A6" s="1" t="s">
        <v>11</v>
      </c>
      <c r="B6" s="37">
        <v>25708821.120000001</v>
      </c>
      <c r="D6" s="1" t="s">
        <v>4</v>
      </c>
      <c r="E6" s="2">
        <v>8000000</v>
      </c>
      <c r="H6" s="1" t="s">
        <v>238</v>
      </c>
      <c r="I6" s="13">
        <v>51</v>
      </c>
      <c r="J6" s="13"/>
    </row>
    <row r="7" spans="1:10" x14ac:dyDescent="0.1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>
        <v>4</v>
      </c>
      <c r="J7" s="13"/>
    </row>
    <row r="8" spans="1:10" x14ac:dyDescent="0.15">
      <c r="A8" s="1" t="s">
        <v>5</v>
      </c>
      <c r="B8" s="2">
        <v>177000000</v>
      </c>
      <c r="D8" s="1" t="s">
        <v>86</v>
      </c>
      <c r="E8" s="2">
        <v>968</v>
      </c>
      <c r="G8" s="1"/>
    </row>
    <row r="9" spans="1:10" x14ac:dyDescent="0.15">
      <c r="A9" s="1" t="s">
        <v>82</v>
      </c>
      <c r="B9" s="2">
        <v>4853.41</v>
      </c>
      <c r="D9" s="1" t="s">
        <v>88</v>
      </c>
      <c r="E9" s="3">
        <v>717</v>
      </c>
      <c r="H9" s="1"/>
    </row>
    <row r="10" spans="1:10" x14ac:dyDescent="0.15">
      <c r="A10" s="1" t="s">
        <v>83</v>
      </c>
      <c r="B10" s="2">
        <v>19000000</v>
      </c>
      <c r="D10" s="1" t="s">
        <v>85</v>
      </c>
      <c r="E10" s="2">
        <f>'20170810'!E10+'20170811'!E8</f>
        <v>682140.29999999993</v>
      </c>
      <c r="G10" s="1"/>
      <c r="H10" s="1" t="s">
        <v>42</v>
      </c>
      <c r="I10" s="3">
        <f>SUMIF(I4:I8,"&gt;=0")</f>
        <v>79</v>
      </c>
    </row>
    <row r="11" spans="1:10" x14ac:dyDescent="0.15">
      <c r="A11" s="1" t="s">
        <v>84</v>
      </c>
      <c r="B11" s="2">
        <f>'20170810'!B11+'20170811'!B9</f>
        <v>1173693.52</v>
      </c>
      <c r="E11" s="2"/>
      <c r="G11" s="1"/>
      <c r="H11" s="1" t="s">
        <v>43</v>
      </c>
      <c r="I11" s="3">
        <f>SUM(J4:J7)</f>
        <v>-3</v>
      </c>
    </row>
    <row r="12" spans="1:10" x14ac:dyDescent="0.15">
      <c r="A12" s="1" t="s">
        <v>86</v>
      </c>
      <c r="B12" s="18">
        <v>873.98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'20170810'!B13+'20170811'!B12</f>
        <v>182019.25000000003</v>
      </c>
      <c r="E13" s="2"/>
      <c r="G13" s="1"/>
      <c r="H13" s="1" t="s">
        <v>30</v>
      </c>
      <c r="I13" s="15">
        <v>58731660</v>
      </c>
    </row>
    <row r="14" spans="1:10" x14ac:dyDescent="0.15">
      <c r="B14" s="2"/>
      <c r="G14" s="1"/>
      <c r="H14" s="1" t="s">
        <v>31</v>
      </c>
      <c r="I14" s="15">
        <v>-5486760</v>
      </c>
    </row>
    <row r="15" spans="1:10" x14ac:dyDescent="0.15">
      <c r="A15" s="1"/>
      <c r="B15" s="2"/>
      <c r="G15" s="1"/>
      <c r="H15" s="1" t="s">
        <v>32</v>
      </c>
      <c r="I15" s="15">
        <f>I14+I13</f>
        <v>53244900</v>
      </c>
    </row>
    <row r="16" spans="1:10" x14ac:dyDescent="0.15">
      <c r="A16" s="1"/>
      <c r="B16" s="2"/>
      <c r="G16" s="1" t="s">
        <v>5</v>
      </c>
      <c r="H16" s="2"/>
      <c r="I16" s="15">
        <v>6000000</v>
      </c>
    </row>
    <row r="17" spans="1:22" x14ac:dyDescent="0.15">
      <c r="A17" s="6"/>
      <c r="B17" s="2"/>
      <c r="G17" s="1" t="s">
        <v>26</v>
      </c>
      <c r="H17" s="2"/>
      <c r="I17" s="15">
        <v>6858979.9800000004</v>
      </c>
    </row>
    <row r="18" spans="1:22" x14ac:dyDescent="0.15">
      <c r="G18" s="1" t="s">
        <v>12</v>
      </c>
      <c r="H18" s="2"/>
      <c r="I18" s="15">
        <v>11746332</v>
      </c>
    </row>
    <row r="19" spans="1:22" x14ac:dyDescent="0.15">
      <c r="A19" s="2"/>
      <c r="G19" s="1" t="s">
        <v>24</v>
      </c>
      <c r="H19" s="2"/>
      <c r="I19" s="15">
        <f>I18+I17-I16</f>
        <v>12605311.98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286985.73</v>
      </c>
      <c r="N21" s="2"/>
    </row>
    <row r="22" spans="1:22" x14ac:dyDescent="0.15">
      <c r="G22" s="1"/>
      <c r="H22" s="1" t="s">
        <v>39</v>
      </c>
      <c r="I22" s="15">
        <v>67438.490000000005</v>
      </c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240000000</v>
      </c>
      <c r="H25" s="1" t="s">
        <v>19</v>
      </c>
      <c r="I25" s="15">
        <f>SUM(I21:I24)</f>
        <v>381865.93999999994</v>
      </c>
    </row>
    <row r="26" spans="1:22" x14ac:dyDescent="0.15">
      <c r="A26" s="1" t="s">
        <v>71</v>
      </c>
      <c r="B26" s="2">
        <f>B4+E5+I18</f>
        <v>215340194.63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1246025.4899999998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16</v>
      </c>
      <c r="B33" s="36">
        <v>2699</v>
      </c>
      <c r="D33" s="1" t="s">
        <v>74</v>
      </c>
      <c r="E33" s="2">
        <v>12827272</v>
      </c>
      <c r="G33" s="16" t="s">
        <v>296</v>
      </c>
      <c r="H33" s="2">
        <f>E33</f>
        <v>12827272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17</v>
      </c>
      <c r="B34" s="36">
        <v>3405</v>
      </c>
      <c r="D34" s="1" t="s">
        <v>75</v>
      </c>
      <c r="E34" s="2">
        <v>12408053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6">
        <v>8095</v>
      </c>
      <c r="D35" s="1" t="s">
        <v>76</v>
      </c>
      <c r="E35" s="2">
        <v>187577</v>
      </c>
      <c r="G35" s="40" t="s">
        <v>298</v>
      </c>
      <c r="H35" s="41">
        <f>H33+H34</f>
        <v>12832429.605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6">
        <v>717</v>
      </c>
      <c r="D36" s="1" t="s">
        <v>77</v>
      </c>
      <c r="E36" s="2">
        <v>50795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14916</v>
      </c>
      <c r="D37" s="1" t="s">
        <v>78</v>
      </c>
      <c r="E37" s="2">
        <v>-42275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1226307</v>
      </c>
    </row>
    <row r="39" spans="1:23" x14ac:dyDescent="0.15">
      <c r="A39" s="1" t="s">
        <v>103</v>
      </c>
      <c r="B39" s="3"/>
      <c r="D39" s="1" t="s">
        <v>80</v>
      </c>
      <c r="E39" s="10">
        <v>-10967</v>
      </c>
    </row>
    <row r="40" spans="1:23" s="9" customFormat="1" x14ac:dyDescent="0.15">
      <c r="A40"/>
      <c r="B40"/>
      <c r="D40" s="1" t="s">
        <v>81</v>
      </c>
      <c r="E40" s="2">
        <v>-4467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39" sqref="D39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5406170.8799999999</v>
      </c>
      <c r="D3" s="1" t="s">
        <v>1</v>
      </c>
      <c r="E3" s="18">
        <v>53045110.280000001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173453961.74000001</v>
      </c>
      <c r="D4" s="1" t="s">
        <v>11</v>
      </c>
      <c r="E4" s="38">
        <v>12182906.880000001</v>
      </c>
      <c r="H4" s="1" t="s">
        <v>300</v>
      </c>
      <c r="I4" s="13">
        <v>21</v>
      </c>
      <c r="J4" s="13"/>
    </row>
    <row r="5" spans="1:10" x14ac:dyDescent="0.15">
      <c r="A5" s="1" t="s">
        <v>3</v>
      </c>
      <c r="B5" s="2">
        <v>190861159.46000001</v>
      </c>
      <c r="D5" s="1" t="s">
        <v>12</v>
      </c>
      <c r="E5" s="2">
        <v>40862203.399999999</v>
      </c>
      <c r="H5" s="1" t="s">
        <v>185</v>
      </c>
      <c r="I5" s="13"/>
      <c r="J5" s="13">
        <v>-7</v>
      </c>
    </row>
    <row r="6" spans="1:10" x14ac:dyDescent="0.15">
      <c r="A6" s="1" t="s">
        <v>11</v>
      </c>
      <c r="B6" s="37">
        <v>17407197.719999999</v>
      </c>
      <c r="D6" s="1" t="s">
        <v>4</v>
      </c>
      <c r="E6" s="2">
        <v>8000000</v>
      </c>
      <c r="H6" s="1" t="s">
        <v>238</v>
      </c>
      <c r="I6" s="13">
        <v>53</v>
      </c>
      <c r="J6" s="13"/>
    </row>
    <row r="7" spans="1:10" x14ac:dyDescent="0.1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>
        <v>-3</v>
      </c>
    </row>
    <row r="8" spans="1:10" x14ac:dyDescent="0.15">
      <c r="A8" s="1" t="s">
        <v>5</v>
      </c>
      <c r="B8" s="2">
        <v>177000000</v>
      </c>
      <c r="D8" s="1" t="s">
        <v>86</v>
      </c>
      <c r="E8" s="2">
        <v>281.60000000000002</v>
      </c>
      <c r="G8" s="1"/>
    </row>
    <row r="9" spans="1:10" x14ac:dyDescent="0.15">
      <c r="A9" s="1" t="s">
        <v>82</v>
      </c>
      <c r="B9" s="2">
        <v>1026.8399999999999</v>
      </c>
      <c r="D9" s="1" t="s">
        <v>88</v>
      </c>
      <c r="E9" s="3">
        <v>305</v>
      </c>
      <c r="H9" s="1"/>
    </row>
    <row r="10" spans="1:10" x14ac:dyDescent="0.15">
      <c r="A10" s="1" t="s">
        <v>83</v>
      </c>
      <c r="B10" s="2">
        <v>12000000</v>
      </c>
      <c r="D10" s="1" t="s">
        <v>85</v>
      </c>
      <c r="E10" s="2">
        <f>'20170809'!E10+'20170810'!E8</f>
        <v>681172.29999999993</v>
      </c>
      <c r="G10" s="1"/>
      <c r="H10" s="1" t="s">
        <v>42</v>
      </c>
      <c r="I10" s="3">
        <f>SUMIF(I4:I8,"&gt;=0")</f>
        <v>74</v>
      </c>
    </row>
    <row r="11" spans="1:10" x14ac:dyDescent="0.15">
      <c r="A11" s="1" t="s">
        <v>84</v>
      </c>
      <c r="B11" s="2">
        <f>'20170809'!B11+'20170810'!B9</f>
        <v>1168840.1100000001</v>
      </c>
      <c r="E11" s="2"/>
      <c r="G11" s="1"/>
      <c r="H11" s="1" t="s">
        <v>43</v>
      </c>
      <c r="I11" s="3">
        <f>SUM(J4:J7)</f>
        <v>-10</v>
      </c>
    </row>
    <row r="12" spans="1:10" x14ac:dyDescent="0.15">
      <c r="A12" s="1" t="s">
        <v>86</v>
      </c>
      <c r="B12" s="18">
        <v>425.12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'20170809'!B13+'20170810'!B12</f>
        <v>181145.27000000002</v>
      </c>
      <c r="E13" s="2"/>
      <c r="G13" s="1"/>
      <c r="H13" s="1" t="s">
        <v>30</v>
      </c>
      <c r="I13" s="15">
        <v>58280340</v>
      </c>
    </row>
    <row r="14" spans="1:10" x14ac:dyDescent="0.15">
      <c r="B14" s="2"/>
      <c r="G14" s="1"/>
      <c r="H14" s="1" t="s">
        <v>31</v>
      </c>
      <c r="I14" s="15">
        <v>-7876440</v>
      </c>
    </row>
    <row r="15" spans="1:10" x14ac:dyDescent="0.15">
      <c r="A15" s="1"/>
      <c r="B15" s="2"/>
      <c r="G15" s="1"/>
      <c r="H15" s="1" t="s">
        <v>32</v>
      </c>
      <c r="I15" s="15">
        <f>I14+I13</f>
        <v>50403900</v>
      </c>
    </row>
    <row r="16" spans="1:10" x14ac:dyDescent="0.15">
      <c r="A16" s="1"/>
      <c r="B16" s="2"/>
      <c r="G16" s="1" t="s">
        <v>5</v>
      </c>
      <c r="H16" s="2"/>
      <c r="I16" s="15">
        <v>6000000</v>
      </c>
    </row>
    <row r="17" spans="1:22" x14ac:dyDescent="0.15">
      <c r="A17" s="6"/>
      <c r="B17" s="2"/>
      <c r="G17" s="1" t="s">
        <v>26</v>
      </c>
      <c r="H17" s="2"/>
      <c r="I17" s="15">
        <v>7255803.9800000004</v>
      </c>
    </row>
    <row r="18" spans="1:22" x14ac:dyDescent="0.15">
      <c r="G18" s="1" t="s">
        <v>12</v>
      </c>
      <c r="H18" s="2"/>
      <c r="I18" s="15">
        <v>11656068</v>
      </c>
    </row>
    <row r="19" spans="1:22" x14ac:dyDescent="0.15">
      <c r="A19" s="2"/>
      <c r="G19" s="1" t="s">
        <v>24</v>
      </c>
      <c r="H19" s="2"/>
      <c r="I19" s="15">
        <f>I18+I17-I16</f>
        <v>12911871.98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286045.06</v>
      </c>
      <c r="N21" s="2"/>
    </row>
    <row r="22" spans="1:22" x14ac:dyDescent="0.15">
      <c r="G22" s="1"/>
      <c r="H22" s="1" t="s">
        <v>39</v>
      </c>
      <c r="I22" s="15">
        <v>67221.490000000005</v>
      </c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240000000</v>
      </c>
      <c r="H25" s="1" t="s">
        <v>19</v>
      </c>
      <c r="I25" s="15">
        <f>SUM(I21:I24)</f>
        <v>380708.27</v>
      </c>
    </row>
    <row r="26" spans="1:22" x14ac:dyDescent="0.15">
      <c r="A26" s="1" t="s">
        <v>71</v>
      </c>
      <c r="B26" s="2">
        <f>B4+E5+I18</f>
        <v>225972233.14000002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1243025.8399999999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16</v>
      </c>
      <c r="B33" s="36">
        <v>2915</v>
      </c>
      <c r="D33" s="1" t="s">
        <v>74</v>
      </c>
      <c r="E33" s="2">
        <v>12639695</v>
      </c>
      <c r="G33" s="16" t="s">
        <v>296</v>
      </c>
      <c r="H33" s="2">
        <f>E33</f>
        <v>12639695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17</v>
      </c>
      <c r="B34" s="36">
        <v>3404</v>
      </c>
      <c r="D34" s="1" t="s">
        <v>75</v>
      </c>
      <c r="E34" s="2">
        <v>12357259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6">
        <v>8171</v>
      </c>
      <c r="D35" s="1" t="s">
        <v>76</v>
      </c>
      <c r="E35" s="2">
        <v>35758</v>
      </c>
      <c r="G35" s="40" t="s">
        <v>298</v>
      </c>
      <c r="H35" s="41">
        <f>H33+H34</f>
        <v>12644852.605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6">
        <v>705</v>
      </c>
      <c r="D36" s="1" t="s">
        <v>77</v>
      </c>
      <c r="E36" s="2">
        <v>-197049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15195</v>
      </c>
      <c r="D37" s="1" t="s">
        <v>78</v>
      </c>
      <c r="E37" s="2">
        <v>-49602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136813</v>
      </c>
    </row>
    <row r="39" spans="1:23" x14ac:dyDescent="0.15">
      <c r="A39" s="1" t="s">
        <v>103</v>
      </c>
      <c r="B39" s="3"/>
      <c r="D39" s="1" t="s">
        <v>80</v>
      </c>
      <c r="E39" s="10">
        <v>-7832</v>
      </c>
    </row>
    <row r="40" spans="1:23" s="9" customFormat="1" x14ac:dyDescent="0.15">
      <c r="A40"/>
      <c r="B40"/>
      <c r="D40" s="1" t="s">
        <v>81</v>
      </c>
      <c r="E40" s="2">
        <v>-2598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3" zoomScale="80" zoomScaleNormal="80" workbookViewId="0">
      <selection activeCell="E16" sqref="E16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7398614.7300000004</v>
      </c>
      <c r="D3" s="1" t="s">
        <v>1</v>
      </c>
      <c r="E3" s="18">
        <v>53070777.880000003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174638285.16999999</v>
      </c>
      <c r="D4" s="1" t="s">
        <v>11</v>
      </c>
      <c r="E4" s="38">
        <v>10594102.880000001</v>
      </c>
      <c r="H4" s="1" t="s">
        <v>300</v>
      </c>
      <c r="I4" s="13">
        <v>19</v>
      </c>
      <c r="J4" s="13"/>
    </row>
    <row r="5" spans="1:10" x14ac:dyDescent="0.15">
      <c r="A5" s="1" t="s">
        <v>3</v>
      </c>
      <c r="B5" s="2">
        <v>192037676.06999999</v>
      </c>
      <c r="D5" s="1" t="s">
        <v>12</v>
      </c>
      <c r="E5" s="2">
        <v>42476675</v>
      </c>
      <c r="H5" s="1" t="s">
        <v>185</v>
      </c>
      <c r="I5" s="13"/>
      <c r="J5" s="13">
        <v>-8</v>
      </c>
    </row>
    <row r="6" spans="1:10" x14ac:dyDescent="0.15">
      <c r="A6" s="1" t="s">
        <v>11</v>
      </c>
      <c r="B6" s="37">
        <v>17399390.899999999</v>
      </c>
      <c r="D6" s="1" t="s">
        <v>4</v>
      </c>
      <c r="E6" s="2">
        <v>8000000</v>
      </c>
      <c r="H6" s="1" t="s">
        <v>238</v>
      </c>
      <c r="I6" s="13">
        <v>55</v>
      </c>
      <c r="J6" s="13"/>
    </row>
    <row r="7" spans="1:10" x14ac:dyDescent="0.1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>
        <v>-3</v>
      </c>
    </row>
    <row r="8" spans="1:10" x14ac:dyDescent="0.15">
      <c r="A8" s="1" t="s">
        <v>5</v>
      </c>
      <c r="B8" s="2">
        <v>177000000</v>
      </c>
      <c r="D8" s="1" t="s">
        <v>86</v>
      </c>
      <c r="E8" s="2">
        <v>540</v>
      </c>
      <c r="G8" s="1"/>
    </row>
    <row r="9" spans="1:10" x14ac:dyDescent="0.15">
      <c r="A9" s="1" t="s">
        <v>82</v>
      </c>
      <c r="B9" s="2">
        <v>776.17</v>
      </c>
      <c r="D9" s="1" t="s">
        <v>88</v>
      </c>
      <c r="E9" s="3">
        <v>479</v>
      </c>
      <c r="H9" s="1"/>
    </row>
    <row r="10" spans="1:10" x14ac:dyDescent="0.15">
      <c r="A10" s="1" t="s">
        <v>83</v>
      </c>
      <c r="B10" s="2">
        <v>10000000</v>
      </c>
      <c r="D10" s="1" t="s">
        <v>85</v>
      </c>
      <c r="E10" s="2">
        <f>'20170808'!E10+'20170809'!E8</f>
        <v>680890.7</v>
      </c>
      <c r="G10" s="1"/>
      <c r="H10" s="1" t="s">
        <v>42</v>
      </c>
      <c r="I10" s="3">
        <f>SUMIF(I4:I8,"&gt;=0")</f>
        <v>74</v>
      </c>
    </row>
    <row r="11" spans="1:10" x14ac:dyDescent="0.15">
      <c r="A11" s="1" t="s">
        <v>84</v>
      </c>
      <c r="B11" s="2">
        <f>'20170808'!B11+'20170809'!B9</f>
        <v>1167813.27</v>
      </c>
      <c r="E11" s="2"/>
      <c r="G11" s="1"/>
      <c r="H11" s="1" t="s">
        <v>43</v>
      </c>
      <c r="I11" s="3">
        <f>SUM(J4:J7)</f>
        <v>-11</v>
      </c>
    </row>
    <row r="12" spans="1:10" x14ac:dyDescent="0.15">
      <c r="A12" s="1" t="s">
        <v>86</v>
      </c>
      <c r="B12" s="18">
        <v>369.33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'20170808'!B13+'20170809'!B12</f>
        <v>180720.15000000002</v>
      </c>
      <c r="E13" s="2"/>
      <c r="G13" s="1"/>
      <c r="H13" s="1" t="s">
        <v>30</v>
      </c>
      <c r="I13" s="15">
        <v>58602960</v>
      </c>
    </row>
    <row r="14" spans="1:10" x14ac:dyDescent="0.15">
      <c r="B14" s="2"/>
      <c r="G14" s="1"/>
      <c r="H14" s="1" t="s">
        <v>31</v>
      </c>
      <c r="I14" s="15">
        <v>-8712720</v>
      </c>
    </row>
    <row r="15" spans="1:10" x14ac:dyDescent="0.15">
      <c r="A15" s="1"/>
      <c r="B15" s="2"/>
      <c r="G15" s="1"/>
      <c r="H15" s="1" t="s">
        <v>32</v>
      </c>
      <c r="I15" s="15">
        <f>I14+I13</f>
        <v>49890240</v>
      </c>
    </row>
    <row r="16" spans="1:10" x14ac:dyDescent="0.15">
      <c r="A16" s="1"/>
      <c r="B16" s="2"/>
      <c r="G16" s="1" t="s">
        <v>5</v>
      </c>
      <c r="H16" s="2"/>
      <c r="I16" s="15">
        <v>6000000</v>
      </c>
    </row>
    <row r="17" spans="1:22" x14ac:dyDescent="0.15">
      <c r="A17" s="6"/>
      <c r="B17" s="2"/>
      <c r="G17" s="1" t="s">
        <v>26</v>
      </c>
      <c r="H17" s="2"/>
      <c r="I17" s="15">
        <v>7451153.8099999996</v>
      </c>
    </row>
    <row r="18" spans="1:22" x14ac:dyDescent="0.15">
      <c r="G18" s="1" t="s">
        <v>12</v>
      </c>
      <c r="H18" s="2"/>
      <c r="I18" s="15">
        <v>11720592</v>
      </c>
    </row>
    <row r="19" spans="1:22" x14ac:dyDescent="0.15">
      <c r="A19" s="2"/>
      <c r="G19" s="1" t="s">
        <v>24</v>
      </c>
      <c r="H19" s="2"/>
      <c r="I19" s="15">
        <f>I18+I17-I16</f>
        <v>13171745.809999999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285651.31</v>
      </c>
      <c r="N21" s="2"/>
    </row>
    <row r="22" spans="1:22" x14ac:dyDescent="0.15">
      <c r="G22" s="1"/>
      <c r="H22" s="1" t="s">
        <v>39</v>
      </c>
      <c r="I22" s="15">
        <v>67130.66</v>
      </c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240000000</v>
      </c>
      <c r="H25" s="1" t="s">
        <v>19</v>
      </c>
      <c r="I25" s="15">
        <f>SUM(I21:I24)</f>
        <v>380223.68999999994</v>
      </c>
    </row>
    <row r="26" spans="1:22" x14ac:dyDescent="0.15">
      <c r="A26" s="1" t="s">
        <v>71</v>
      </c>
      <c r="B26" s="2">
        <f>B4+E5+I18</f>
        <v>228835552.16999999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1241834.54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16</v>
      </c>
      <c r="B33" s="36">
        <v>2961</v>
      </c>
      <c r="D33" s="1" t="s">
        <v>74</v>
      </c>
      <c r="E33" s="2">
        <v>12603937</v>
      </c>
      <c r="G33" s="16" t="s">
        <v>296</v>
      </c>
      <c r="H33" s="2">
        <f>E33</f>
        <v>12603937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17</v>
      </c>
      <c r="B34" s="36">
        <v>3346</v>
      </c>
      <c r="D34" s="1" t="s">
        <v>75</v>
      </c>
      <c r="E34" s="2">
        <v>12554308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6">
        <v>8150</v>
      </c>
      <c r="D35" s="1" t="s">
        <v>76</v>
      </c>
      <c r="E35" s="2">
        <v>158415</v>
      </c>
      <c r="G35" s="40" t="s">
        <v>298</v>
      </c>
      <c r="H35" s="41">
        <f>H33+H34</f>
        <v>12609094.605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6">
        <v>705</v>
      </c>
      <c r="D36" s="1" t="s">
        <v>77</v>
      </c>
      <c r="E36" s="2">
        <v>280026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15162</v>
      </c>
      <c r="D37" s="1" t="s">
        <v>78</v>
      </c>
      <c r="E37" s="2">
        <v>-90517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307078</v>
      </c>
    </row>
    <row r="39" spans="1:23" x14ac:dyDescent="0.15">
      <c r="A39" s="1" t="s">
        <v>103</v>
      </c>
      <c r="B39" s="3"/>
      <c r="D39" s="1" t="s">
        <v>80</v>
      </c>
      <c r="E39" s="10">
        <v>-5709</v>
      </c>
    </row>
    <row r="40" spans="1:23" s="9" customFormat="1" x14ac:dyDescent="0.15">
      <c r="A40"/>
      <c r="B40"/>
      <c r="D40" s="1" t="s">
        <v>81</v>
      </c>
      <c r="E40" s="2">
        <v>-2132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7" zoomScale="80" zoomScaleNormal="80" workbookViewId="0">
      <selection activeCell="D34" sqref="D34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6370331.8399999999</v>
      </c>
      <c r="D3" s="1" t="s">
        <v>1</v>
      </c>
      <c r="E3" s="18">
        <v>53499714.68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172465034.63</v>
      </c>
      <c r="D4" s="1" t="s">
        <v>11</v>
      </c>
      <c r="E4" s="38">
        <v>10279207.58</v>
      </c>
      <c r="H4" s="1" t="s">
        <v>300</v>
      </c>
      <c r="I4" s="13">
        <v>20</v>
      </c>
      <c r="J4" s="13"/>
    </row>
    <row r="5" spans="1:10" x14ac:dyDescent="0.15">
      <c r="A5" s="1" t="s">
        <v>3</v>
      </c>
      <c r="B5" s="2">
        <v>181835610.58000001</v>
      </c>
      <c r="D5" s="1" t="s">
        <v>12</v>
      </c>
      <c r="E5" s="2">
        <v>43220507.100000001</v>
      </c>
      <c r="H5" s="1" t="s">
        <v>185</v>
      </c>
      <c r="I5" s="13"/>
      <c r="J5" s="13">
        <v>-12</v>
      </c>
    </row>
    <row r="6" spans="1:10" x14ac:dyDescent="0.15">
      <c r="A6" s="1" t="s">
        <v>11</v>
      </c>
      <c r="B6" s="37">
        <v>9370575.9499999993</v>
      </c>
      <c r="D6" s="1" t="s">
        <v>4</v>
      </c>
      <c r="E6" s="2">
        <v>8000000</v>
      </c>
      <c r="H6" s="1" t="s">
        <v>238</v>
      </c>
      <c r="I6" s="13">
        <v>62</v>
      </c>
      <c r="J6" s="13"/>
    </row>
    <row r="7" spans="1:10" x14ac:dyDescent="0.1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>
        <v>-4</v>
      </c>
    </row>
    <row r="8" spans="1:10" x14ac:dyDescent="0.15">
      <c r="A8" s="1" t="s">
        <v>5</v>
      </c>
      <c r="B8" s="2">
        <v>167000000</v>
      </c>
      <c r="D8" s="1" t="s">
        <v>86</v>
      </c>
      <c r="E8" s="2">
        <v>524.79999999999995</v>
      </c>
      <c r="G8" s="1"/>
    </row>
    <row r="9" spans="1:10" x14ac:dyDescent="0.15">
      <c r="A9" s="1" t="s">
        <v>82</v>
      </c>
      <c r="B9" s="2">
        <v>244.11</v>
      </c>
      <c r="D9" s="1" t="s">
        <v>88</v>
      </c>
      <c r="E9" s="3">
        <v>422</v>
      </c>
      <c r="H9" s="1"/>
    </row>
    <row r="10" spans="1:10" x14ac:dyDescent="0.15">
      <c r="A10" s="1" t="s">
        <v>83</v>
      </c>
      <c r="B10" s="2">
        <v>3000000</v>
      </c>
      <c r="D10" s="1" t="s">
        <v>85</v>
      </c>
      <c r="E10" s="2">
        <f>'20170807'!E10+'20170808'!E8</f>
        <v>680350.7</v>
      </c>
      <c r="G10" s="1"/>
      <c r="H10" s="1" t="s">
        <v>42</v>
      </c>
      <c r="I10" s="3">
        <f>SUMIF(I4:I8,"&gt;=0")</f>
        <v>82</v>
      </c>
    </row>
    <row r="11" spans="1:10" x14ac:dyDescent="0.15">
      <c r="A11" s="1" t="s">
        <v>84</v>
      </c>
      <c r="B11" s="2">
        <f>'20170807'!B11+'20170808'!B9</f>
        <v>1167037.1000000001</v>
      </c>
      <c r="E11" s="2"/>
      <c r="G11" s="1"/>
      <c r="H11" s="1" t="s">
        <v>43</v>
      </c>
      <c r="I11" s="3">
        <f>SUM(J4:J7)</f>
        <v>-16</v>
      </c>
    </row>
    <row r="12" spans="1:10" x14ac:dyDescent="0.15">
      <c r="A12" s="1" t="s">
        <v>86</v>
      </c>
      <c r="B12" s="18">
        <v>677.71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'20170807'!B13+'20170808'!B12</f>
        <v>180350.82000000004</v>
      </c>
      <c r="E13" s="2"/>
      <c r="G13" s="1"/>
      <c r="H13" s="1" t="s">
        <v>30</v>
      </c>
      <c r="I13" s="15">
        <v>64964400</v>
      </c>
    </row>
    <row r="14" spans="1:10" x14ac:dyDescent="0.15">
      <c r="B14" s="2"/>
      <c r="G14" s="1"/>
      <c r="H14" s="1" t="s">
        <v>31</v>
      </c>
      <c r="I14" s="15">
        <v>-12680160</v>
      </c>
    </row>
    <row r="15" spans="1:10" x14ac:dyDescent="0.15">
      <c r="A15" s="1"/>
      <c r="B15" s="2"/>
      <c r="G15" s="1"/>
      <c r="H15" s="1" t="s">
        <v>32</v>
      </c>
      <c r="I15" s="15">
        <f>I14+I13</f>
        <v>52284240</v>
      </c>
    </row>
    <row r="16" spans="1:10" x14ac:dyDescent="0.15">
      <c r="A16" s="1"/>
      <c r="B16" s="2"/>
      <c r="G16" s="1" t="s">
        <v>5</v>
      </c>
      <c r="H16" s="2"/>
      <c r="I16" s="15">
        <v>6000000</v>
      </c>
    </row>
    <row r="17" spans="1:22" x14ac:dyDescent="0.15">
      <c r="A17" s="6"/>
      <c r="B17" s="2"/>
      <c r="G17" s="1" t="s">
        <v>26</v>
      </c>
      <c r="H17" s="2"/>
      <c r="I17" s="15">
        <v>6173981.1299999999</v>
      </c>
    </row>
    <row r="18" spans="1:22" x14ac:dyDescent="0.15">
      <c r="G18" s="1" t="s">
        <v>12</v>
      </c>
      <c r="H18" s="2"/>
      <c r="I18" s="15">
        <v>12992880</v>
      </c>
    </row>
    <row r="19" spans="1:22" x14ac:dyDescent="0.15">
      <c r="A19" s="2"/>
      <c r="G19" s="1" t="s">
        <v>24</v>
      </c>
      <c r="H19" s="2"/>
      <c r="I19" s="15">
        <f>I18+I17-I16</f>
        <v>13166861.129999999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284466.65000000002</v>
      </c>
      <c r="N21" s="2"/>
    </row>
    <row r="22" spans="1:22" x14ac:dyDescent="0.15">
      <c r="G22" s="1"/>
      <c r="H22" s="1" t="s">
        <v>39</v>
      </c>
      <c r="I22" s="15">
        <v>66857.34</v>
      </c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230000000</v>
      </c>
      <c r="H25" s="1" t="s">
        <v>19</v>
      </c>
      <c r="I25" s="15">
        <f>SUM(I21:I24)</f>
        <v>378765.70999999996</v>
      </c>
    </row>
    <row r="26" spans="1:22" x14ac:dyDescent="0.15">
      <c r="A26" s="1" t="s">
        <v>71</v>
      </c>
      <c r="B26" s="2">
        <f>B4+E5+I18</f>
        <v>228678421.72999999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1239467.23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16</v>
      </c>
      <c r="B33" s="36">
        <v>2867</v>
      </c>
      <c r="D33" s="1" t="s">
        <v>74</v>
      </c>
      <c r="E33" s="2">
        <v>12445522</v>
      </c>
      <c r="G33" s="16" t="s">
        <v>296</v>
      </c>
      <c r="H33" s="2">
        <f>E33</f>
        <v>12445522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17</v>
      </c>
      <c r="B34" s="36">
        <v>3349</v>
      </c>
      <c r="D34" s="1" t="s">
        <v>75</v>
      </c>
      <c r="E34" s="2">
        <v>12274282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6">
        <v>8327</v>
      </c>
      <c r="D35" s="1" t="s">
        <v>76</v>
      </c>
      <c r="E35" s="2">
        <v>181961</v>
      </c>
      <c r="G35" s="40" t="s">
        <v>298</v>
      </c>
      <c r="H35" s="41">
        <f>H33+H34</f>
        <v>12450679.605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6">
        <v>662</v>
      </c>
      <c r="D36" s="1" t="s">
        <v>77</v>
      </c>
      <c r="E36" s="2">
        <v>371738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15205</v>
      </c>
      <c r="D37" s="1" t="s">
        <v>78</v>
      </c>
      <c r="E37" s="2">
        <v>-883550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267078</v>
      </c>
    </row>
    <row r="39" spans="1:23" x14ac:dyDescent="0.15">
      <c r="A39" s="1" t="s">
        <v>103</v>
      </c>
      <c r="B39" s="3"/>
      <c r="D39" s="1" t="s">
        <v>80</v>
      </c>
      <c r="E39" s="10">
        <v>-15892</v>
      </c>
    </row>
    <row r="40" spans="1:23" s="9" customFormat="1" x14ac:dyDescent="0.15">
      <c r="A40"/>
      <c r="B40"/>
      <c r="D40" s="1" t="s">
        <v>81</v>
      </c>
      <c r="E40" s="2">
        <v>-1791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0" zoomScale="80" zoomScaleNormal="80" workbookViewId="0">
      <selection activeCell="A86" sqref="A86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11647887.880000001</v>
      </c>
      <c r="D3" s="1" t="s">
        <v>1</v>
      </c>
      <c r="E3" s="18">
        <v>53586273.479999997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169664980.97</v>
      </c>
      <c r="D4" s="1" t="s">
        <v>11</v>
      </c>
      <c r="E4" s="38">
        <v>10404607.779999999</v>
      </c>
      <c r="H4" s="1" t="s">
        <v>300</v>
      </c>
      <c r="I4" s="13">
        <v>24</v>
      </c>
      <c r="J4" s="13"/>
    </row>
    <row r="5" spans="1:10" x14ac:dyDescent="0.15">
      <c r="A5" s="1" t="s">
        <v>3</v>
      </c>
      <c r="B5" s="2">
        <v>181312868.84999999</v>
      </c>
      <c r="D5" s="1" t="s">
        <v>12</v>
      </c>
      <c r="E5" s="2">
        <v>43181665.700000003</v>
      </c>
      <c r="H5" s="1" t="s">
        <v>185</v>
      </c>
      <c r="I5" s="13"/>
      <c r="J5" s="13">
        <v>-12</v>
      </c>
    </row>
    <row r="6" spans="1:10" x14ac:dyDescent="0.15">
      <c r="A6" s="1" t="s">
        <v>11</v>
      </c>
      <c r="B6" s="37">
        <v>11647887.880000001</v>
      </c>
      <c r="D6" s="1" t="s">
        <v>4</v>
      </c>
      <c r="E6" s="2">
        <v>8000000</v>
      </c>
      <c r="H6" s="1" t="s">
        <v>238</v>
      </c>
      <c r="I6" s="13">
        <v>64</v>
      </c>
      <c r="J6" s="13"/>
    </row>
    <row r="7" spans="1:10" x14ac:dyDescent="0.15">
      <c r="A7" s="1" t="s">
        <v>4</v>
      </c>
      <c r="B7" s="2">
        <v>50000000</v>
      </c>
      <c r="D7" s="1" t="s">
        <v>5</v>
      </c>
      <c r="E7" s="18">
        <v>55000000</v>
      </c>
      <c r="H7" s="1" t="s">
        <v>323</v>
      </c>
      <c r="I7" s="13"/>
      <c r="J7" s="13">
        <v>-4</v>
      </c>
    </row>
    <row r="8" spans="1:10" x14ac:dyDescent="0.15">
      <c r="A8" s="1" t="s">
        <v>5</v>
      </c>
      <c r="B8" s="2">
        <v>169000000</v>
      </c>
      <c r="D8" s="1" t="s">
        <v>86</v>
      </c>
      <c r="E8" s="2">
        <v>203.2</v>
      </c>
      <c r="G8" s="1"/>
    </row>
    <row r="9" spans="1:10" x14ac:dyDescent="0.15">
      <c r="A9" s="1" t="s">
        <v>82</v>
      </c>
      <c r="B9" s="2">
        <v>0</v>
      </c>
      <c r="D9" s="1" t="s">
        <v>88</v>
      </c>
      <c r="E9" s="3">
        <v>278</v>
      </c>
      <c r="H9" s="1"/>
    </row>
    <row r="10" spans="1:10" x14ac:dyDescent="0.15">
      <c r="A10" s="1" t="s">
        <v>83</v>
      </c>
      <c r="B10" s="2">
        <v>0</v>
      </c>
      <c r="D10" s="1" t="s">
        <v>85</v>
      </c>
      <c r="E10" s="2">
        <f>'20170804'!E10+'20170807'!E8</f>
        <v>679825.89999999991</v>
      </c>
      <c r="G10" s="1"/>
      <c r="H10" s="1" t="s">
        <v>42</v>
      </c>
      <c r="I10" s="3">
        <f>SUMIF(I4:I8,"&gt;=0")</f>
        <v>88</v>
      </c>
    </row>
    <row r="11" spans="1:10" x14ac:dyDescent="0.15">
      <c r="A11" s="1" t="s">
        <v>84</v>
      </c>
      <c r="B11" s="2">
        <f>'20170804'!B11+'20170807'!B9</f>
        <v>1166792.99</v>
      </c>
      <c r="E11" s="2"/>
      <c r="G11" s="1"/>
      <c r="H11" s="1" t="s">
        <v>43</v>
      </c>
      <c r="I11" s="3">
        <f>SUM(J4:J7)</f>
        <v>-16</v>
      </c>
    </row>
    <row r="12" spans="1:10" x14ac:dyDescent="0.15">
      <c r="A12" s="1" t="s">
        <v>86</v>
      </c>
      <c r="B12" s="18">
        <v>765.46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'20170804'!B13+'20170807'!B12</f>
        <v>179673.11000000004</v>
      </c>
      <c r="E13" s="2"/>
      <c r="G13" s="1"/>
      <c r="H13" s="1" t="s">
        <v>30</v>
      </c>
      <c r="I13" s="15">
        <v>69679680</v>
      </c>
    </row>
    <row r="14" spans="1:10" x14ac:dyDescent="0.15">
      <c r="B14" s="2"/>
      <c r="G14" s="1"/>
      <c r="H14" s="1" t="s">
        <v>31</v>
      </c>
      <c r="I14" s="15">
        <v>-12668400</v>
      </c>
    </row>
    <row r="15" spans="1:10" x14ac:dyDescent="0.15">
      <c r="A15" s="1"/>
      <c r="B15" s="2"/>
      <c r="G15" s="1"/>
      <c r="H15" s="1" t="s">
        <v>32</v>
      </c>
      <c r="I15" s="15">
        <f>I14+I13</f>
        <v>57011280</v>
      </c>
    </row>
    <row r="16" spans="1:10" x14ac:dyDescent="0.15">
      <c r="A16" s="1"/>
      <c r="B16" s="2"/>
      <c r="G16" s="1" t="s">
        <v>5</v>
      </c>
      <c r="H16" s="2"/>
      <c r="I16" s="15">
        <v>3000000</v>
      </c>
    </row>
    <row r="17" spans="1:22" x14ac:dyDescent="0.15">
      <c r="A17" s="6"/>
      <c r="B17" s="2"/>
      <c r="G17" s="1" t="s">
        <v>26</v>
      </c>
      <c r="H17" s="2"/>
      <c r="I17" s="15">
        <v>3230108.66</v>
      </c>
    </row>
    <row r="18" spans="1:22" x14ac:dyDescent="0.15">
      <c r="G18" s="1" t="s">
        <v>12</v>
      </c>
      <c r="H18" s="2"/>
      <c r="I18" s="15">
        <v>13935936</v>
      </c>
    </row>
    <row r="19" spans="1:22" x14ac:dyDescent="0.15">
      <c r="A19" s="2"/>
      <c r="G19" s="1" t="s">
        <v>24</v>
      </c>
      <c r="H19" s="2"/>
      <c r="I19" s="15">
        <f>I18+I17-I16</f>
        <v>14166044.66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283991.84999999998</v>
      </c>
      <c r="N21" s="2"/>
    </row>
    <row r="22" spans="1:22" x14ac:dyDescent="0.15">
      <c r="G22" s="1"/>
      <c r="H22" s="1" t="s">
        <v>39</v>
      </c>
      <c r="I22" s="15">
        <v>66747.81</v>
      </c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230000000</v>
      </c>
      <c r="H25" s="1" t="s">
        <v>19</v>
      </c>
      <c r="I25" s="15">
        <f>SUM(I21:I24)</f>
        <v>378181.38</v>
      </c>
    </row>
    <row r="26" spans="1:22" x14ac:dyDescent="0.15">
      <c r="A26" s="1" t="s">
        <v>71</v>
      </c>
      <c r="B26" s="2">
        <f>B4+E5+I18</f>
        <v>226782582.67000002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1237680.3900000001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16</v>
      </c>
      <c r="B33" s="3">
        <v>2797</v>
      </c>
      <c r="D33" s="1" t="s">
        <v>74</v>
      </c>
      <c r="E33" s="2">
        <v>12263562</v>
      </c>
      <c r="G33" s="16" t="s">
        <v>296</v>
      </c>
      <c r="H33" s="2">
        <f>E33</f>
        <v>12263562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17</v>
      </c>
      <c r="B34" s="25">
        <v>3594</v>
      </c>
      <c r="D34" s="1" t="s">
        <v>75</v>
      </c>
      <c r="E34" s="2">
        <v>11320868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">
        <v>8298</v>
      </c>
      <c r="D35" s="1" t="s">
        <v>76</v>
      </c>
      <c r="E35" s="2">
        <v>37568</v>
      </c>
      <c r="G35" s="40" t="s">
        <v>298</v>
      </c>
      <c r="H35" s="41">
        <f>H33+H34</f>
        <v>12268719.605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9">
        <v>652</v>
      </c>
      <c r="D36" s="1" t="s">
        <v>77</v>
      </c>
      <c r="E36" s="2">
        <v>58695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15341</v>
      </c>
      <c r="D37" s="1" t="s">
        <v>78</v>
      </c>
      <c r="E37" s="2">
        <v>188781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331359</v>
      </c>
    </row>
    <row r="39" spans="1:23" x14ac:dyDescent="0.15">
      <c r="A39" s="1" t="s">
        <v>103</v>
      </c>
      <c r="B39" s="3"/>
      <c r="D39" s="1" t="s">
        <v>80</v>
      </c>
      <c r="E39" s="10">
        <v>-18096</v>
      </c>
    </row>
    <row r="40" spans="1:23" s="9" customFormat="1" x14ac:dyDescent="0.15">
      <c r="A40"/>
      <c r="B40"/>
      <c r="D40" s="1" t="s">
        <v>81</v>
      </c>
      <c r="E40" s="2">
        <v>-3458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3000000</v>
      </c>
      <c r="C44" s="2"/>
    </row>
    <row r="45" spans="1:23" x14ac:dyDescent="0.15">
      <c r="A45" s="16" t="s">
        <v>234</v>
      </c>
      <c r="B45" s="2">
        <v>3005157.605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43" sqref="B43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10647255.84</v>
      </c>
      <c r="D3" s="1" t="s">
        <v>1</v>
      </c>
      <c r="E3" s="18">
        <v>53510926.68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169809129.19</v>
      </c>
      <c r="D4" s="1" t="s">
        <v>11</v>
      </c>
      <c r="E4" s="38">
        <v>8898394.6799999997</v>
      </c>
      <c r="H4" s="1" t="s">
        <v>300</v>
      </c>
      <c r="I4" s="13">
        <v>23</v>
      </c>
      <c r="J4" s="13"/>
    </row>
    <row r="5" spans="1:10" x14ac:dyDescent="0.15">
      <c r="A5" s="1" t="s">
        <v>3</v>
      </c>
      <c r="B5" s="2">
        <v>180456385.03</v>
      </c>
      <c r="D5" s="1" t="s">
        <v>12</v>
      </c>
      <c r="E5" s="2">
        <v>44612532</v>
      </c>
      <c r="H5" s="1" t="s">
        <v>185</v>
      </c>
      <c r="I5" s="13"/>
      <c r="J5" s="13">
        <v>-13</v>
      </c>
    </row>
    <row r="6" spans="1:10" x14ac:dyDescent="0.15">
      <c r="A6" s="1" t="s">
        <v>11</v>
      </c>
      <c r="B6" s="37">
        <v>10647255.84</v>
      </c>
      <c r="D6" s="1" t="s">
        <v>4</v>
      </c>
      <c r="E6" s="2">
        <v>8000000</v>
      </c>
      <c r="H6" s="1" t="s">
        <v>238</v>
      </c>
      <c r="I6" s="13">
        <v>64</v>
      </c>
      <c r="J6" s="13"/>
    </row>
    <row r="7" spans="1:10" x14ac:dyDescent="0.15">
      <c r="A7" s="1" t="s">
        <v>4</v>
      </c>
      <c r="B7" s="2">
        <v>50000000</v>
      </c>
      <c r="D7" s="1" t="s">
        <v>5</v>
      </c>
      <c r="E7" s="18">
        <v>55000000</v>
      </c>
      <c r="H7" s="1" t="s">
        <v>323</v>
      </c>
      <c r="I7" s="13"/>
      <c r="J7" s="13">
        <v>-4</v>
      </c>
    </row>
    <row r="8" spans="1:10" x14ac:dyDescent="0.15">
      <c r="A8" s="1" t="s">
        <v>5</v>
      </c>
      <c r="B8" s="2">
        <v>169000000</v>
      </c>
      <c r="D8" s="1" t="s">
        <v>86</v>
      </c>
      <c r="E8" s="2">
        <v>635.20000000000005</v>
      </c>
      <c r="G8" s="1"/>
    </row>
    <row r="9" spans="1:10" x14ac:dyDescent="0.15">
      <c r="A9" s="1" t="s">
        <v>82</v>
      </c>
      <c r="B9" s="2">
        <v>0</v>
      </c>
      <c r="D9" s="1" t="s">
        <v>88</v>
      </c>
      <c r="E9" s="3">
        <v>798</v>
      </c>
      <c r="H9" s="1"/>
    </row>
    <row r="10" spans="1:10" x14ac:dyDescent="0.15">
      <c r="A10" s="1" t="s">
        <v>83</v>
      </c>
      <c r="B10" s="2">
        <v>0</v>
      </c>
      <c r="D10" s="1" t="s">
        <v>85</v>
      </c>
      <c r="E10" s="2">
        <f>'20170803'!E10+'20170804'!E8</f>
        <v>679622.7</v>
      </c>
      <c r="G10" s="1"/>
      <c r="H10" s="1" t="s">
        <v>42</v>
      </c>
      <c r="I10" s="3">
        <f>SUMIF(I4:I8,"&gt;=0")</f>
        <v>87</v>
      </c>
    </row>
    <row r="11" spans="1:10" x14ac:dyDescent="0.15">
      <c r="A11" s="1" t="s">
        <v>84</v>
      </c>
      <c r="B11" s="2">
        <f>'20170803'!B11+'20170804'!B9</f>
        <v>1166792.99</v>
      </c>
      <c r="E11" s="2"/>
      <c r="G11" s="1"/>
      <c r="H11" s="1" t="s">
        <v>43</v>
      </c>
      <c r="I11" s="3">
        <f>SUM(J4:J7)</f>
        <v>-17</v>
      </c>
    </row>
    <row r="12" spans="1:10" x14ac:dyDescent="0.15">
      <c r="A12" s="1" t="s">
        <v>86</v>
      </c>
      <c r="B12" s="18">
        <v>791.44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'20170803'!B13+'20170804'!B12</f>
        <v>178907.65000000005</v>
      </c>
      <c r="E13" s="2"/>
      <c r="G13" s="1"/>
      <c r="H13" s="1" t="s">
        <v>30</v>
      </c>
      <c r="I13" s="15">
        <v>69100380</v>
      </c>
    </row>
    <row r="14" spans="1:10" x14ac:dyDescent="0.15">
      <c r="B14" s="2"/>
      <c r="G14" s="1"/>
      <c r="H14" s="1" t="s">
        <v>31</v>
      </c>
      <c r="I14" s="15">
        <v>-13517520</v>
      </c>
    </row>
    <row r="15" spans="1:10" x14ac:dyDescent="0.15">
      <c r="A15" s="1"/>
      <c r="B15" s="2"/>
      <c r="G15" s="1"/>
      <c r="H15" s="1" t="s">
        <v>32</v>
      </c>
      <c r="I15" s="15">
        <f>I14+I13</f>
        <v>55582860</v>
      </c>
    </row>
    <row r="16" spans="1:10" x14ac:dyDescent="0.15">
      <c r="A16" s="1"/>
      <c r="B16" s="2"/>
      <c r="G16" s="1" t="s">
        <v>5</v>
      </c>
      <c r="H16" s="2"/>
      <c r="I16" s="15">
        <v>3000000</v>
      </c>
    </row>
    <row r="17" spans="1:22" x14ac:dyDescent="0.15">
      <c r="A17" s="6"/>
      <c r="B17" s="2"/>
      <c r="G17" s="1" t="s">
        <v>26</v>
      </c>
      <c r="H17" s="2"/>
      <c r="I17" s="15">
        <v>5441805.1699999999</v>
      </c>
    </row>
    <row r="18" spans="1:22" x14ac:dyDescent="0.15">
      <c r="G18" s="1" t="s">
        <v>12</v>
      </c>
      <c r="H18" s="2"/>
      <c r="I18" s="15">
        <v>13878612</v>
      </c>
    </row>
    <row r="19" spans="1:22" x14ac:dyDescent="0.15">
      <c r="A19" s="2"/>
      <c r="G19" s="1" t="s">
        <v>24</v>
      </c>
      <c r="H19" s="2"/>
      <c r="I19" s="15">
        <f>I18+I17-I16</f>
        <v>16320417.170000002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283833.57</v>
      </c>
      <c r="N21" s="2"/>
    </row>
    <row r="22" spans="1:22" x14ac:dyDescent="0.15">
      <c r="G22" s="1"/>
      <c r="H22" s="1" t="s">
        <v>39</v>
      </c>
      <c r="I22" s="15">
        <v>66711.3</v>
      </c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230000000</v>
      </c>
      <c r="H25" s="1" t="s">
        <v>19</v>
      </c>
      <c r="I25" s="15">
        <f>SUM(I21:I24)</f>
        <v>377986.58999999997</v>
      </c>
    </row>
    <row r="26" spans="1:22" x14ac:dyDescent="0.15">
      <c r="A26" s="1" t="s">
        <v>71</v>
      </c>
      <c r="B26" s="2">
        <f>B4+E5+I18</f>
        <v>228300273.19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1236516.94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16</v>
      </c>
      <c r="B33" s="3">
        <v>2743</v>
      </c>
      <c r="D33" s="1" t="s">
        <v>74</v>
      </c>
      <c r="E33" s="2">
        <v>12225994</v>
      </c>
      <c r="G33" s="16" t="s">
        <v>296</v>
      </c>
      <c r="H33" s="2">
        <f>E33</f>
        <v>12225994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17</v>
      </c>
      <c r="B34" s="25">
        <v>3620</v>
      </c>
      <c r="D34" s="1" t="s">
        <v>75</v>
      </c>
      <c r="E34" s="2">
        <v>11843849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">
        <v>8294</v>
      </c>
      <c r="D35" s="1" t="s">
        <v>76</v>
      </c>
      <c r="E35" s="2">
        <v>-370518</v>
      </c>
      <c r="G35" s="40" t="s">
        <v>298</v>
      </c>
      <c r="H35" s="41">
        <f>H33+H34</f>
        <v>12231151.605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9">
        <v>580</v>
      </c>
      <c r="D36" s="1" t="s">
        <v>77</v>
      </c>
      <c r="E36" s="2">
        <v>-279888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15237</v>
      </c>
      <c r="D37" s="1" t="s">
        <v>78</v>
      </c>
      <c r="E37" s="2">
        <v>-83229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356494</v>
      </c>
    </row>
    <row r="39" spans="1:23" x14ac:dyDescent="0.15">
      <c r="A39" s="1" t="s">
        <v>103</v>
      </c>
      <c r="B39" s="3"/>
      <c r="D39" s="1" t="s">
        <v>80</v>
      </c>
      <c r="E39" s="10">
        <v>-9263</v>
      </c>
    </row>
    <row r="40" spans="1:23" s="9" customFormat="1" x14ac:dyDescent="0.15">
      <c r="A40"/>
      <c r="B40"/>
      <c r="D40" s="1" t="s">
        <v>81</v>
      </c>
      <c r="E40" s="2">
        <v>-1911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3000000</v>
      </c>
      <c r="C44" s="2"/>
    </row>
    <row r="45" spans="1:23" x14ac:dyDescent="0.15">
      <c r="A45" s="16" t="s">
        <v>234</v>
      </c>
      <c r="B45" s="2">
        <v>3005157.605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37" sqref="B37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20004179.68</v>
      </c>
      <c r="D3" s="1" t="s">
        <v>1</v>
      </c>
      <c r="E3" s="18">
        <v>53383327.880000003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159853014.28999999</v>
      </c>
      <c r="D4" s="1" t="s">
        <v>11</v>
      </c>
      <c r="E4" s="38">
        <v>6945112.6799999997</v>
      </c>
      <c r="H4" s="1" t="s">
        <v>300</v>
      </c>
      <c r="I4" s="13">
        <v>21</v>
      </c>
      <c r="J4" s="13"/>
    </row>
    <row r="5" spans="1:10" x14ac:dyDescent="0.15">
      <c r="A5" s="1" t="s">
        <v>3</v>
      </c>
      <c r="B5" s="2">
        <v>179857193.97</v>
      </c>
      <c r="D5" s="1" t="s">
        <v>12</v>
      </c>
      <c r="E5" s="2">
        <v>46438215.200000003</v>
      </c>
      <c r="H5" s="1" t="s">
        <v>185</v>
      </c>
      <c r="I5" s="13"/>
      <c r="J5" s="13">
        <v>-13</v>
      </c>
    </row>
    <row r="6" spans="1:10" x14ac:dyDescent="0.15">
      <c r="A6" s="1" t="s">
        <v>11</v>
      </c>
      <c r="B6" s="37">
        <v>20004176.68</v>
      </c>
      <c r="D6" s="1" t="s">
        <v>4</v>
      </c>
      <c r="E6" s="2">
        <v>8000000</v>
      </c>
      <c r="H6" s="1" t="s">
        <v>238</v>
      </c>
      <c r="I6" s="13">
        <v>64</v>
      </c>
      <c r="J6" s="13"/>
    </row>
    <row r="7" spans="1:10" x14ac:dyDescent="0.15">
      <c r="A7" s="1" t="s">
        <v>4</v>
      </c>
      <c r="B7" s="2">
        <v>50000000</v>
      </c>
      <c r="D7" s="1" t="s">
        <v>5</v>
      </c>
      <c r="E7" s="18">
        <v>55000000</v>
      </c>
      <c r="H7" s="1" t="s">
        <v>323</v>
      </c>
      <c r="I7" s="13"/>
      <c r="J7" s="13">
        <v>-1</v>
      </c>
    </row>
    <row r="8" spans="1:10" x14ac:dyDescent="0.15">
      <c r="A8" s="1" t="s">
        <v>5</v>
      </c>
      <c r="B8" s="2">
        <v>169000000</v>
      </c>
      <c r="D8" s="1" t="s">
        <v>86</v>
      </c>
      <c r="E8" s="2">
        <v>587.20000000000005</v>
      </c>
      <c r="G8" s="1"/>
    </row>
    <row r="9" spans="1:10" x14ac:dyDescent="0.15">
      <c r="A9" s="1" t="s">
        <v>82</v>
      </c>
      <c r="B9" s="2">
        <v>0</v>
      </c>
      <c r="D9" s="1" t="s">
        <v>88</v>
      </c>
      <c r="E9" s="3">
        <v>592</v>
      </c>
      <c r="H9" s="1"/>
    </row>
    <row r="10" spans="1:10" x14ac:dyDescent="0.15">
      <c r="A10" s="1" t="s">
        <v>83</v>
      </c>
      <c r="B10" s="2">
        <v>0</v>
      </c>
      <c r="D10" s="1" t="s">
        <v>85</v>
      </c>
      <c r="E10" s="2">
        <f>'20170802'!E10+'20170803'!E8</f>
        <v>678987.5</v>
      </c>
      <c r="G10" s="1"/>
      <c r="H10" s="1" t="s">
        <v>42</v>
      </c>
      <c r="I10" s="3">
        <f>SUMIF(I4:I8,"&gt;=0")</f>
        <v>85</v>
      </c>
    </row>
    <row r="11" spans="1:10" x14ac:dyDescent="0.15">
      <c r="A11" s="1" t="s">
        <v>84</v>
      </c>
      <c r="B11" s="2">
        <f>'20170802'!B11+'20170803'!B9</f>
        <v>1166792.99</v>
      </c>
      <c r="E11" s="2"/>
      <c r="G11" s="1"/>
      <c r="H11" s="1" t="s">
        <v>43</v>
      </c>
      <c r="I11" s="3">
        <f>SUM(J4:J7)</f>
        <v>-14</v>
      </c>
    </row>
    <row r="12" spans="1:10" x14ac:dyDescent="0.15">
      <c r="A12" s="1" t="s">
        <v>86</v>
      </c>
      <c r="B12" s="18">
        <v>708.66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'20170802'!B13+'20170803'!B12</f>
        <v>178116.21000000005</v>
      </c>
      <c r="E13" s="2"/>
      <c r="G13" s="1"/>
      <c r="H13" s="1" t="s">
        <v>30</v>
      </c>
      <c r="I13" s="15">
        <v>68604120</v>
      </c>
    </row>
    <row r="14" spans="1:10" x14ac:dyDescent="0.15">
      <c r="B14" s="2"/>
      <c r="G14" s="1"/>
      <c r="H14" s="1" t="s">
        <v>31</v>
      </c>
      <c r="I14" s="15">
        <v>-11300160</v>
      </c>
    </row>
    <row r="15" spans="1:10" x14ac:dyDescent="0.15">
      <c r="A15" s="1"/>
      <c r="B15" s="2"/>
      <c r="G15" s="1"/>
      <c r="H15" s="1" t="s">
        <v>32</v>
      </c>
      <c r="I15" s="15">
        <f>I14+I13</f>
        <v>57303960</v>
      </c>
    </row>
    <row r="16" spans="1:10" x14ac:dyDescent="0.15">
      <c r="A16" s="1"/>
      <c r="B16" s="2"/>
      <c r="G16" s="1" t="s">
        <v>5</v>
      </c>
      <c r="H16" s="2"/>
      <c r="I16" s="15">
        <v>3000000</v>
      </c>
    </row>
    <row r="17" spans="1:22" x14ac:dyDescent="0.15">
      <c r="A17" s="6"/>
      <c r="B17" s="2"/>
      <c r="G17" s="1" t="s">
        <v>26</v>
      </c>
      <c r="H17" s="2"/>
      <c r="I17" s="15">
        <v>9514762.4900000002</v>
      </c>
    </row>
    <row r="18" spans="1:22" x14ac:dyDescent="0.15">
      <c r="G18" s="1" t="s">
        <v>12</v>
      </c>
      <c r="H18" s="2"/>
      <c r="I18" s="15">
        <v>13720824</v>
      </c>
    </row>
    <row r="19" spans="1:22" x14ac:dyDescent="0.15">
      <c r="A19" s="2"/>
      <c r="G19" s="1" t="s">
        <v>24</v>
      </c>
      <c r="H19" s="2"/>
      <c r="I19" s="15">
        <f>I18+I17-I16</f>
        <v>20235586.490000002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283433.38</v>
      </c>
      <c r="N21" s="2"/>
    </row>
    <row r="22" spans="1:22" x14ac:dyDescent="0.15">
      <c r="G22" s="1"/>
      <c r="H22" s="1" t="s">
        <v>39</v>
      </c>
      <c r="I22" s="15">
        <v>66618.98</v>
      </c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230000000</v>
      </c>
      <c r="H25" s="1" t="s">
        <v>19</v>
      </c>
      <c r="I25" s="15">
        <f>SUM(I21:I24)</f>
        <v>377494.07999999996</v>
      </c>
    </row>
    <row r="26" spans="1:22" x14ac:dyDescent="0.15">
      <c r="A26" s="1" t="s">
        <v>71</v>
      </c>
      <c r="B26" s="2">
        <f>B4+E5+I18</f>
        <v>220012053.49000001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1234597.79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16</v>
      </c>
      <c r="B33" s="3">
        <v>2607</v>
      </c>
      <c r="D33" s="1" t="s">
        <v>74</v>
      </c>
      <c r="E33" s="2">
        <v>12596512</v>
      </c>
      <c r="G33" s="16" t="s">
        <v>296</v>
      </c>
      <c r="H33" s="2">
        <f>E33</f>
        <v>12596512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17</v>
      </c>
      <c r="B34" s="3">
        <v>3320</v>
      </c>
      <c r="D34" s="1" t="s">
        <v>75</v>
      </c>
      <c r="E34" s="2">
        <v>12123737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25">
        <v>8214</v>
      </c>
      <c r="D35" s="1" t="s">
        <v>76</v>
      </c>
      <c r="E35" s="2">
        <v>-167930</v>
      </c>
      <c r="G35" s="40" t="s">
        <v>298</v>
      </c>
      <c r="H35" s="41">
        <f>H33+H34</f>
        <v>12601669.605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">
        <v>434</v>
      </c>
      <c r="D36" s="1" t="s">
        <v>77</v>
      </c>
      <c r="E36" s="2">
        <v>-148732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14575</v>
      </c>
      <c r="D37" s="1" t="s">
        <v>78</v>
      </c>
      <c r="E37" s="2">
        <v>-496764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239218</v>
      </c>
    </row>
    <row r="39" spans="1:23" x14ac:dyDescent="0.15">
      <c r="A39" s="1" t="s">
        <v>103</v>
      </c>
      <c r="B39" s="3"/>
      <c r="D39" s="1" t="s">
        <v>80</v>
      </c>
      <c r="E39" s="10">
        <v>-4553</v>
      </c>
    </row>
    <row r="40" spans="1:23" s="9" customFormat="1" x14ac:dyDescent="0.15">
      <c r="A40"/>
      <c r="B40"/>
      <c r="D40" s="1" t="s">
        <v>81</v>
      </c>
      <c r="E40" s="2">
        <v>-1582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3000000</v>
      </c>
      <c r="C44" s="2"/>
    </row>
    <row r="45" spans="1:23" x14ac:dyDescent="0.15">
      <c r="A45" s="16" t="s">
        <v>234</v>
      </c>
      <c r="B45" s="2">
        <v>3005157.605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26" sqref="B26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18600808.969999999</v>
      </c>
      <c r="D3" s="1" t="s">
        <v>1</v>
      </c>
      <c r="E3" s="18">
        <v>48302019.079999998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155019617.50999999</v>
      </c>
      <c r="D4" s="1" t="s">
        <v>11</v>
      </c>
      <c r="E4" s="38">
        <v>2862340.08</v>
      </c>
      <c r="H4" s="1" t="s">
        <v>300</v>
      </c>
      <c r="I4" s="13">
        <v>21</v>
      </c>
      <c r="J4" s="13">
        <v>-1</v>
      </c>
    </row>
    <row r="5" spans="1:10" x14ac:dyDescent="0.15">
      <c r="A5" s="1" t="s">
        <v>3</v>
      </c>
      <c r="B5" s="2">
        <v>182621741.55000001</v>
      </c>
      <c r="D5" s="1" t="s">
        <v>12</v>
      </c>
      <c r="E5" s="2">
        <v>45439679</v>
      </c>
      <c r="H5" s="1" t="s">
        <v>185</v>
      </c>
      <c r="I5" s="13"/>
      <c r="J5" s="13">
        <v>-12</v>
      </c>
    </row>
    <row r="6" spans="1:10" x14ac:dyDescent="0.15">
      <c r="A6" s="1" t="s">
        <v>11</v>
      </c>
      <c r="B6" s="37">
        <v>27602124.039999999</v>
      </c>
      <c r="D6" s="1" t="s">
        <v>4</v>
      </c>
      <c r="E6" s="2">
        <v>8000000</v>
      </c>
      <c r="H6" s="1" t="s">
        <v>238</v>
      </c>
      <c r="I6" s="13">
        <v>63</v>
      </c>
      <c r="J6" s="13"/>
    </row>
    <row r="7" spans="1:10" x14ac:dyDescent="0.1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>
        <v>-1</v>
      </c>
    </row>
    <row r="8" spans="1:10" x14ac:dyDescent="0.15">
      <c r="A8" s="1" t="s">
        <v>5</v>
      </c>
      <c r="B8" s="2">
        <v>172000000</v>
      </c>
      <c r="D8" s="1" t="s">
        <v>86</v>
      </c>
      <c r="E8" s="2">
        <v>1017.6</v>
      </c>
      <c r="G8" s="1"/>
    </row>
    <row r="9" spans="1:10" x14ac:dyDescent="0.15">
      <c r="A9" s="1" t="s">
        <v>82</v>
      </c>
      <c r="B9" s="2">
        <v>1315.07</v>
      </c>
      <c r="D9" s="1" t="s">
        <v>88</v>
      </c>
      <c r="E9" s="3">
        <v>978</v>
      </c>
      <c r="H9" s="1"/>
    </row>
    <row r="10" spans="1:10" x14ac:dyDescent="0.15">
      <c r="A10" s="1" t="s">
        <v>83</v>
      </c>
      <c r="B10" s="2">
        <v>9000000</v>
      </c>
      <c r="D10" s="1" t="s">
        <v>85</v>
      </c>
      <c r="E10" s="2">
        <f>'20170801'!E10+'20170802'!E8</f>
        <v>678400.3</v>
      </c>
      <c r="G10" s="1"/>
      <c r="H10" s="1" t="s">
        <v>42</v>
      </c>
      <c r="I10" s="3">
        <f>SUMIF(I4:I8,"&gt;=0")</f>
        <v>84</v>
      </c>
    </row>
    <row r="11" spans="1:10" x14ac:dyDescent="0.15">
      <c r="A11" s="1" t="s">
        <v>84</v>
      </c>
      <c r="B11" s="2">
        <f>'20170801'!B11+'20170802'!B9</f>
        <v>1166792.99</v>
      </c>
      <c r="E11" s="2"/>
      <c r="G11" s="1"/>
      <c r="H11" s="1" t="s">
        <v>43</v>
      </c>
      <c r="I11" s="3">
        <f>SUM(J4:J7)</f>
        <v>-14</v>
      </c>
    </row>
    <row r="12" spans="1:10" x14ac:dyDescent="0.15">
      <c r="A12" s="1" t="s">
        <v>86</v>
      </c>
      <c r="B12" s="18">
        <v>749.41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'20170801'!B13+'20170802'!B12</f>
        <v>177407.55000000005</v>
      </c>
      <c r="E13" s="2"/>
      <c r="G13" s="1"/>
      <c r="H13" s="1" t="s">
        <v>30</v>
      </c>
      <c r="I13" s="15">
        <v>67411260</v>
      </c>
    </row>
    <row r="14" spans="1:10" x14ac:dyDescent="0.15">
      <c r="B14" s="2"/>
      <c r="G14" s="1"/>
      <c r="H14" s="1" t="s">
        <v>31</v>
      </c>
      <c r="I14" s="15">
        <v>-11227920</v>
      </c>
    </row>
    <row r="15" spans="1:10" x14ac:dyDescent="0.15">
      <c r="A15" s="1"/>
      <c r="B15" s="2"/>
      <c r="G15" s="1"/>
      <c r="H15" s="1" t="s">
        <v>32</v>
      </c>
      <c r="I15" s="15">
        <f>I14+I13</f>
        <v>56183340</v>
      </c>
    </row>
    <row r="16" spans="1:10" x14ac:dyDescent="0.15">
      <c r="A16" s="1"/>
      <c r="B16" s="2"/>
      <c r="G16" s="1" t="s">
        <v>5</v>
      </c>
      <c r="H16" s="2"/>
      <c r="I16" s="15">
        <v>3000000</v>
      </c>
    </row>
    <row r="17" spans="1:22" x14ac:dyDescent="0.15">
      <c r="A17" s="6"/>
      <c r="B17" s="2"/>
      <c r="G17" s="1" t="s">
        <v>26</v>
      </c>
      <c r="H17" s="2"/>
      <c r="I17" s="15">
        <v>9436698.4600000009</v>
      </c>
    </row>
    <row r="18" spans="1:22" x14ac:dyDescent="0.15">
      <c r="G18" s="1" t="s">
        <v>12</v>
      </c>
      <c r="H18" s="2"/>
      <c r="I18" s="15">
        <v>13482252</v>
      </c>
    </row>
    <row r="19" spans="1:22" x14ac:dyDescent="0.15">
      <c r="A19" s="2"/>
      <c r="G19" s="1" t="s">
        <v>24</v>
      </c>
      <c r="H19" s="2"/>
      <c r="I19" s="15">
        <f>I18+I17-I16</f>
        <v>19918950.460000001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283030.40999999997</v>
      </c>
      <c r="N21" s="2"/>
    </row>
    <row r="22" spans="1:22" x14ac:dyDescent="0.15">
      <c r="G22" s="1"/>
      <c r="H22" s="1" t="s">
        <v>39</v>
      </c>
      <c r="I22" s="15">
        <v>66526.009999999995</v>
      </c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230000000</v>
      </c>
      <c r="H25" s="1" t="s">
        <v>19</v>
      </c>
      <c r="I25" s="15">
        <f>SUM(I21:I24)</f>
        <v>376998.14</v>
      </c>
    </row>
    <row r="26" spans="1:22" x14ac:dyDescent="0.15">
      <c r="A26" s="1" t="s">
        <v>71</v>
      </c>
      <c r="B26" s="2">
        <f>B4+E5+I18</f>
        <v>213941548.50999999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1232805.9900000002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16</v>
      </c>
      <c r="B33" s="3">
        <v>2559</v>
      </c>
      <c r="D33" s="1" t="s">
        <v>74</v>
      </c>
      <c r="E33" s="2">
        <v>12764442</v>
      </c>
      <c r="G33" s="16" t="s">
        <v>296</v>
      </c>
      <c r="H33" s="2">
        <f>E33</f>
        <v>12764442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17</v>
      </c>
      <c r="B34" s="3">
        <v>3189</v>
      </c>
      <c r="D34" s="1" t="s">
        <v>75</v>
      </c>
      <c r="E34" s="2">
        <v>12272469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25">
        <v>8190</v>
      </c>
      <c r="D35" s="1" t="s">
        <v>76</v>
      </c>
      <c r="E35" s="2">
        <v>100098</v>
      </c>
      <c r="G35" s="40" t="s">
        <v>298</v>
      </c>
      <c r="H35" s="41">
        <f>H33+H34</f>
        <v>12769599.605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">
        <v>395</v>
      </c>
      <c r="D36" s="1" t="s">
        <v>77</v>
      </c>
      <c r="E36" s="2">
        <v>-12938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14333</v>
      </c>
      <c r="D37" s="1" t="s">
        <v>78</v>
      </c>
      <c r="E37" s="2">
        <v>-1516107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91216</v>
      </c>
    </row>
    <row r="39" spans="1:23" x14ac:dyDescent="0.15">
      <c r="A39" s="1" t="s">
        <v>103</v>
      </c>
      <c r="B39" s="3"/>
      <c r="D39" s="1" t="s">
        <v>80</v>
      </c>
      <c r="E39" s="10">
        <v>-5994</v>
      </c>
    </row>
    <row r="40" spans="1:23" s="9" customFormat="1" x14ac:dyDescent="0.15">
      <c r="A40"/>
      <c r="B40"/>
      <c r="D40" s="1" t="s">
        <v>81</v>
      </c>
      <c r="E40" s="2">
        <v>-756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5000000</v>
      </c>
      <c r="C44" s="2"/>
    </row>
    <row r="45" spans="1:23" x14ac:dyDescent="0.15">
      <c r="A45" s="16" t="s">
        <v>234</v>
      </c>
      <c r="B45" s="2">
        <v>5005157.6050000004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4" sqref="I4:J7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23239834.370000001</v>
      </c>
      <c r="D3" s="1" t="s">
        <v>1</v>
      </c>
      <c r="E3" s="18">
        <v>48055901.68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152979179.99000001</v>
      </c>
      <c r="D4" s="1" t="s">
        <v>11</v>
      </c>
      <c r="E4" s="38">
        <v>6413250.0800000001</v>
      </c>
      <c r="H4" s="1" t="s">
        <v>300</v>
      </c>
      <c r="I4" s="13">
        <v>16</v>
      </c>
      <c r="J4" s="13"/>
    </row>
    <row r="5" spans="1:10" x14ac:dyDescent="0.15">
      <c r="A5" s="1" t="s">
        <v>3</v>
      </c>
      <c r="B5" s="2">
        <v>180219663.66999999</v>
      </c>
      <c r="D5" s="1" t="s">
        <v>12</v>
      </c>
      <c r="E5" s="2">
        <v>41642651.600000001</v>
      </c>
      <c r="H5" s="1" t="s">
        <v>185</v>
      </c>
      <c r="I5" s="13"/>
      <c r="J5" s="13">
        <v>-13</v>
      </c>
    </row>
    <row r="6" spans="1:10" x14ac:dyDescent="0.15">
      <c r="A6" s="1" t="s">
        <v>11</v>
      </c>
      <c r="B6" s="37">
        <v>27240483.68</v>
      </c>
      <c r="D6" s="1" t="s">
        <v>4</v>
      </c>
      <c r="E6" s="2">
        <v>8000000</v>
      </c>
      <c r="H6" s="1" t="s">
        <v>238</v>
      </c>
      <c r="I6" s="13">
        <v>67</v>
      </c>
      <c r="J6" s="13"/>
    </row>
    <row r="7" spans="1:10" x14ac:dyDescent="0.1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>
        <v>-2</v>
      </c>
    </row>
    <row r="8" spans="1:10" x14ac:dyDescent="0.15">
      <c r="A8" s="1" t="s">
        <v>5</v>
      </c>
      <c r="B8" s="2">
        <v>172000000</v>
      </c>
      <c r="D8" s="1" t="s">
        <v>86</v>
      </c>
      <c r="E8" s="2">
        <v>102.4</v>
      </c>
      <c r="G8" s="1"/>
    </row>
    <row r="9" spans="1:10" x14ac:dyDescent="0.15">
      <c r="A9" s="1" t="s">
        <v>82</v>
      </c>
      <c r="B9" s="2">
        <v>649.30999999999995</v>
      </c>
      <c r="D9" s="1" t="s">
        <v>88</v>
      </c>
      <c r="E9" s="3">
        <v>196</v>
      </c>
      <c r="H9" s="1"/>
    </row>
    <row r="10" spans="1:10" x14ac:dyDescent="0.15">
      <c r="A10" s="1" t="s">
        <v>83</v>
      </c>
      <c r="B10" s="2">
        <v>4000000</v>
      </c>
      <c r="D10" s="1" t="s">
        <v>85</v>
      </c>
      <c r="E10" s="2">
        <f>'20170731'!E10+'20170801'!E8</f>
        <v>677382.70000000007</v>
      </c>
      <c r="G10" s="1"/>
      <c r="H10" s="1" t="s">
        <v>42</v>
      </c>
      <c r="I10" s="3">
        <f>SUMIF(I4:I8,"&gt;=0")</f>
        <v>83</v>
      </c>
    </row>
    <row r="11" spans="1:10" x14ac:dyDescent="0.15">
      <c r="A11" s="1" t="s">
        <v>84</v>
      </c>
      <c r="B11" s="2">
        <f>'20170731'!B11+'20170801'!B9</f>
        <v>1165477.92</v>
      </c>
      <c r="E11" s="2"/>
      <c r="G11" s="1"/>
      <c r="H11" s="1" t="s">
        <v>43</v>
      </c>
      <c r="I11" s="3">
        <f>SUM(J4:J7)</f>
        <v>-15</v>
      </c>
    </row>
    <row r="12" spans="1:10" x14ac:dyDescent="0.15">
      <c r="A12" s="1" t="s">
        <v>86</v>
      </c>
      <c r="B12" s="18">
        <v>232.66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'20170731'!B13+'20170801'!B12</f>
        <v>176658.14000000004</v>
      </c>
      <c r="E13" s="2"/>
      <c r="G13" s="1"/>
      <c r="H13" s="1" t="s">
        <v>30</v>
      </c>
      <c r="I13" s="15">
        <v>68815260</v>
      </c>
    </row>
    <row r="14" spans="1:10" x14ac:dyDescent="0.15">
      <c r="B14" s="2"/>
      <c r="G14" s="1"/>
      <c r="H14" s="1" t="s">
        <v>31</v>
      </c>
      <c r="I14" s="15">
        <v>-11887260</v>
      </c>
    </row>
    <row r="15" spans="1:10" x14ac:dyDescent="0.15">
      <c r="A15" s="1"/>
      <c r="B15" s="2"/>
      <c r="G15" s="1"/>
      <c r="H15" s="1" t="s">
        <v>32</v>
      </c>
      <c r="I15" s="15">
        <f>I14+I13</f>
        <v>56928000</v>
      </c>
    </row>
    <row r="16" spans="1:10" x14ac:dyDescent="0.15">
      <c r="A16" s="1"/>
      <c r="B16" s="2"/>
      <c r="G16" s="1" t="s">
        <v>5</v>
      </c>
      <c r="H16" s="2"/>
      <c r="I16" s="15">
        <v>3000000</v>
      </c>
    </row>
    <row r="17" spans="1:22" x14ac:dyDescent="0.15">
      <c r="A17" s="6"/>
      <c r="B17" s="2"/>
      <c r="G17" s="1" t="s">
        <v>26</v>
      </c>
      <c r="H17" s="2"/>
      <c r="I17" s="15">
        <v>9109968.8699999992</v>
      </c>
    </row>
    <row r="18" spans="1:22" x14ac:dyDescent="0.15">
      <c r="G18" s="1" t="s">
        <v>12</v>
      </c>
      <c r="H18" s="2"/>
      <c r="I18" s="15">
        <v>13163052</v>
      </c>
    </row>
    <row r="19" spans="1:22" x14ac:dyDescent="0.15">
      <c r="A19" s="2"/>
      <c r="G19" s="1" t="s">
        <v>24</v>
      </c>
      <c r="H19" s="2"/>
      <c r="I19" s="15">
        <f>I18+I17-I16</f>
        <v>19273020.869999997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282070.74</v>
      </c>
      <c r="N21" s="2"/>
    </row>
    <row r="22" spans="1:22" x14ac:dyDescent="0.15">
      <c r="G22" s="1"/>
      <c r="H22" s="1" t="s">
        <v>39</v>
      </c>
      <c r="I22" s="15">
        <v>66304.600000000006</v>
      </c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230000000</v>
      </c>
      <c r="H25" s="1" t="s">
        <v>19</v>
      </c>
      <c r="I25" s="15">
        <f>SUM(I21:I24)</f>
        <v>375817.05999999994</v>
      </c>
    </row>
    <row r="26" spans="1:22" x14ac:dyDescent="0.15">
      <c r="A26" s="1" t="s">
        <v>71</v>
      </c>
      <c r="B26" s="2">
        <f>B4+E5+I18</f>
        <v>207784883.59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1229857.8999999999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16</v>
      </c>
      <c r="B33" s="3">
        <v>2776</v>
      </c>
      <c r="D33" s="1" t="s">
        <v>74</v>
      </c>
      <c r="E33" s="2">
        <v>12664344</v>
      </c>
      <c r="G33" s="16" t="s">
        <v>296</v>
      </c>
      <c r="H33" s="2">
        <f>E33</f>
        <v>12664344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17</v>
      </c>
      <c r="B34" s="3">
        <v>3128</v>
      </c>
      <c r="D34" s="1" t="s">
        <v>75</v>
      </c>
      <c r="E34" s="2">
        <v>4094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25">
        <v>8267</v>
      </c>
      <c r="D35" s="1" t="s">
        <v>76</v>
      </c>
      <c r="E35" s="2">
        <v>12285407</v>
      </c>
      <c r="G35" s="40" t="s">
        <v>298</v>
      </c>
      <c r="H35" s="41">
        <f>H33+H34</f>
        <v>12669501.605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">
        <v>200</v>
      </c>
      <c r="D36" s="1" t="s">
        <v>77</v>
      </c>
      <c r="E36" s="2">
        <v>-109997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14371</v>
      </c>
      <c r="D37" s="1" t="s">
        <v>78</v>
      </c>
      <c r="E37" s="2">
        <v>-321530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62294</v>
      </c>
    </row>
    <row r="39" spans="1:23" x14ac:dyDescent="0.15">
      <c r="A39" s="1" t="s">
        <v>103</v>
      </c>
      <c r="B39" s="3"/>
      <c r="D39" s="1" t="s">
        <v>80</v>
      </c>
      <c r="E39" s="10">
        <v>-7928</v>
      </c>
    </row>
    <row r="40" spans="1:23" s="9" customFormat="1" x14ac:dyDescent="0.15">
      <c r="A40"/>
      <c r="B40"/>
      <c r="D40" s="1" t="s">
        <v>81</v>
      </c>
      <c r="E40" s="2">
        <v>304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5000000</v>
      </c>
      <c r="C44" s="2"/>
    </row>
    <row r="45" spans="1:23" x14ac:dyDescent="0.15">
      <c r="A45" s="16" t="s">
        <v>234</v>
      </c>
      <c r="B45" s="2">
        <v>5005157.6050000004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A16" sqref="A16:B16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2.1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199097460.25999999</v>
      </c>
      <c r="D3" s="1" t="s">
        <v>1</v>
      </c>
      <c r="E3" s="18">
        <v>31823374.850000001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56473852.950000003</v>
      </c>
      <c r="D4" s="1" t="s">
        <v>11</v>
      </c>
      <c r="E4" s="38">
        <v>21150263.879999999</v>
      </c>
      <c r="H4" s="1" t="s">
        <v>370</v>
      </c>
      <c r="I4" s="13"/>
      <c r="J4" s="13"/>
    </row>
    <row r="5" spans="1:10" x14ac:dyDescent="0.15">
      <c r="A5" s="1" t="s">
        <v>3</v>
      </c>
      <c r="B5" s="2">
        <f>B4+B3</f>
        <v>255571313.20999998</v>
      </c>
      <c r="D5" s="1" t="s">
        <v>12</v>
      </c>
      <c r="E5" s="2">
        <v>10673110.970000001</v>
      </c>
      <c r="H5" s="1" t="s">
        <v>372</v>
      </c>
      <c r="I5" s="13"/>
      <c r="J5" s="13"/>
    </row>
    <row r="6" spans="1:10" x14ac:dyDescent="0.15">
      <c r="A6" s="1" t="s">
        <v>11</v>
      </c>
      <c r="B6" s="2">
        <v>199097460.25999999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1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15">
      <c r="A8" s="1" t="s">
        <v>5</v>
      </c>
      <c r="B8" s="2">
        <v>201980000</v>
      </c>
      <c r="D8" s="1" t="s">
        <v>86</v>
      </c>
      <c r="E8" s="18">
        <v>0</v>
      </c>
      <c r="G8" s="1"/>
      <c r="H8" s="1"/>
    </row>
    <row r="9" spans="1:10" x14ac:dyDescent="0.15">
      <c r="A9" s="1" t="s">
        <v>82</v>
      </c>
      <c r="B9" s="2">
        <v>0</v>
      </c>
      <c r="D9" s="1" t="s">
        <v>88</v>
      </c>
      <c r="E9" s="3">
        <v>0</v>
      </c>
      <c r="H9" s="1"/>
    </row>
    <row r="10" spans="1:10" x14ac:dyDescent="0.15">
      <c r="A10" s="1" t="s">
        <v>83</v>
      </c>
      <c r="B10" s="2">
        <v>0</v>
      </c>
      <c r="D10" s="1" t="s">
        <v>85</v>
      </c>
      <c r="E10" s="2">
        <f>'20180202'!E10+'20180205'!E8</f>
        <v>779167.49999999942</v>
      </c>
      <c r="G10" s="1"/>
      <c r="H10" s="1" t="s">
        <v>42</v>
      </c>
      <c r="I10" s="3">
        <f>SUMIF(I4:I9,"&gt;=0")</f>
        <v>0</v>
      </c>
    </row>
    <row r="11" spans="1:10" x14ac:dyDescent="0.15">
      <c r="A11" s="1" t="s">
        <v>84</v>
      </c>
      <c r="B11" s="2">
        <f>'20180202'!B11+'20180205'!B9</f>
        <v>1786917.8</v>
      </c>
      <c r="D11" s="1" t="s">
        <v>381</v>
      </c>
      <c r="E11" s="2">
        <f>E8+'20180202'!E11</f>
        <v>24150.400000000001</v>
      </c>
      <c r="G11" s="1"/>
      <c r="H11" s="1" t="s">
        <v>43</v>
      </c>
      <c r="I11" s="3">
        <v>0</v>
      </c>
    </row>
    <row r="12" spans="1:10" x14ac:dyDescent="0.1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'20180202'!B13+'20180205'!B12</f>
        <v>280710.40999999997</v>
      </c>
      <c r="E13" s="2"/>
      <c r="G13" s="1"/>
      <c r="H13" s="1" t="s">
        <v>30</v>
      </c>
      <c r="I13" s="15">
        <v>0</v>
      </c>
    </row>
    <row r="14" spans="1:10" x14ac:dyDescent="0.15">
      <c r="A14" s="1" t="s">
        <v>333</v>
      </c>
      <c r="B14" s="3"/>
      <c r="G14" s="1"/>
      <c r="H14" s="1" t="s">
        <v>31</v>
      </c>
      <c r="I14" s="3">
        <v>-2842200</v>
      </c>
    </row>
    <row r="15" spans="1:10" x14ac:dyDescent="0.15">
      <c r="A15" s="1" t="s">
        <v>380</v>
      </c>
      <c r="B15" s="2">
        <f>B12+'20180202'!B15</f>
        <v>12220.479999999998</v>
      </c>
      <c r="G15" s="1"/>
      <c r="H15" s="1" t="s">
        <v>32</v>
      </c>
      <c r="I15" s="15">
        <f>I14+I13</f>
        <v>-2842200</v>
      </c>
    </row>
    <row r="16" spans="1:10" x14ac:dyDescent="0.15">
      <c r="A16" s="1" t="s">
        <v>392</v>
      </c>
      <c r="B16" s="2">
        <f>B11-'20180101'!B11</f>
        <v>187450.91999999993</v>
      </c>
      <c r="G16" s="1" t="s">
        <v>5</v>
      </c>
      <c r="H16" s="2"/>
      <c r="I16" s="15">
        <v>-2000000</v>
      </c>
    </row>
    <row r="17" spans="1:14" x14ac:dyDescent="0.15">
      <c r="A17" s="6"/>
      <c r="B17" s="2"/>
      <c r="G17" s="1" t="s">
        <v>26</v>
      </c>
      <c r="H17" s="2"/>
      <c r="I17" s="15">
        <v>11150176.869999999</v>
      </c>
    </row>
    <row r="18" spans="1:14" x14ac:dyDescent="0.15">
      <c r="G18" s="1" t="s">
        <v>12</v>
      </c>
      <c r="H18" s="2"/>
      <c r="I18" s="15">
        <v>425601</v>
      </c>
    </row>
    <row r="19" spans="1:14" x14ac:dyDescent="0.15">
      <c r="A19" s="2"/>
      <c r="G19" s="1" t="s">
        <v>24</v>
      </c>
      <c r="H19" s="2"/>
      <c r="I19" s="15">
        <f>I18+I17-I16</f>
        <v>13575777.869999999</v>
      </c>
    </row>
    <row r="20" spans="1:14" x14ac:dyDescent="0.15">
      <c r="D20" s="2"/>
      <c r="G20" s="1" t="s">
        <v>33</v>
      </c>
      <c r="I20" s="15"/>
    </row>
    <row r="21" spans="1:14" x14ac:dyDescent="0.15">
      <c r="G21" s="1"/>
      <c r="H21" s="1" t="s">
        <v>38</v>
      </c>
      <c r="I21" s="15">
        <v>467093.08</v>
      </c>
      <c r="N21" s="2"/>
    </row>
    <row r="22" spans="1:14" x14ac:dyDescent="0.15">
      <c r="G22" s="1"/>
      <c r="H22" s="1" t="s">
        <v>39</v>
      </c>
      <c r="I22" s="15">
        <v>109640.57</v>
      </c>
    </row>
    <row r="23" spans="1:14" x14ac:dyDescent="0.15">
      <c r="G23" s="1"/>
      <c r="H23" s="1" t="s">
        <v>106</v>
      </c>
      <c r="I23" s="15">
        <v>24054.85</v>
      </c>
      <c r="N23" s="2"/>
    </row>
    <row r="24" spans="1:14" x14ac:dyDescent="0.15">
      <c r="A24" s="8" t="s">
        <v>69</v>
      </c>
      <c r="H24" s="1" t="s">
        <v>107</v>
      </c>
      <c r="I24" s="15">
        <v>11184</v>
      </c>
    </row>
    <row r="25" spans="1:14" x14ac:dyDescent="0.15">
      <c r="A25" s="1" t="s">
        <v>70</v>
      </c>
      <c r="B25" s="2">
        <f>B8+E7+I16+B45</f>
        <v>280980000</v>
      </c>
      <c r="H25" s="1" t="s">
        <v>19</v>
      </c>
      <c r="I25" s="15">
        <f>SUM(I21:I24)</f>
        <v>611972.5</v>
      </c>
    </row>
    <row r="26" spans="1:14" x14ac:dyDescent="0.15">
      <c r="A26" s="1" t="s">
        <v>71</v>
      </c>
      <c r="B26" s="2">
        <f>B4+E5+I18</f>
        <v>67572564.920000002</v>
      </c>
      <c r="G26" s="1"/>
      <c r="H26" s="1" t="s">
        <v>355</v>
      </c>
      <c r="I26" s="2">
        <v>0</v>
      </c>
    </row>
    <row r="27" spans="1:14" x14ac:dyDescent="0.15">
      <c r="A27" s="1" t="s">
        <v>90</v>
      </c>
      <c r="B27" s="2">
        <f>$B$13+$E$10+$I$25</f>
        <v>1671850.4099999995</v>
      </c>
      <c r="H27" s="1" t="s">
        <v>382</v>
      </c>
      <c r="I27" s="2">
        <f>I22-'20180102'!I22</f>
        <v>6758.3600000000006</v>
      </c>
    </row>
    <row r="28" spans="1:14" x14ac:dyDescent="0.15">
      <c r="A28" s="1" t="s">
        <v>356</v>
      </c>
      <c r="B28" s="2">
        <f>B12+E8+I26</f>
        <v>0</v>
      </c>
    </row>
    <row r="29" spans="1:14" x14ac:dyDescent="0.15">
      <c r="A29" s="1" t="s">
        <v>383</v>
      </c>
      <c r="B29" s="2">
        <f>B15+E11+I27</f>
        <v>43129.24</v>
      </c>
    </row>
    <row r="30" spans="1:14" x14ac:dyDescent="0.15">
      <c r="G30" s="1"/>
      <c r="H30" s="1"/>
      <c r="I30" s="2"/>
    </row>
    <row r="31" spans="1:14" s="9" customFormat="1" x14ac:dyDescent="0.15">
      <c r="J31"/>
    </row>
    <row r="32" spans="1:14" ht="14.25" x14ac:dyDescent="0.15">
      <c r="A32" s="7" t="s">
        <v>65</v>
      </c>
      <c r="G32" s="7" t="s">
        <v>295</v>
      </c>
    </row>
    <row r="33" spans="1:23" s="9" customFormat="1" x14ac:dyDescent="0.1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6">
        <v>0</v>
      </c>
      <c r="D34" s="1" t="s">
        <v>78</v>
      </c>
      <c r="E34" s="2">
        <v>-178505</v>
      </c>
      <c r="G34" s="16" t="s">
        <v>296</v>
      </c>
      <c r="H34" s="2">
        <f>E40</f>
        <v>17303753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138</v>
      </c>
      <c r="B35" s="36">
        <v>0</v>
      </c>
      <c r="D35" s="1" t="s">
        <v>182</v>
      </c>
      <c r="E35" s="10">
        <v>-429864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6">
        <v>1939</v>
      </c>
      <c r="D36" s="1" t="s">
        <v>80</v>
      </c>
      <c r="E36" s="10">
        <v>-6678</v>
      </c>
      <c r="G36" s="40" t="s">
        <v>298</v>
      </c>
      <c r="H36" s="41">
        <f>H34+H35</f>
        <v>17308910.605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132</v>
      </c>
      <c r="B37" s="36">
        <v>2097</v>
      </c>
      <c r="D37" s="1" t="s">
        <v>81</v>
      </c>
      <c r="E37" s="2">
        <v>546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15">
      <c r="A38" s="1" t="s">
        <v>19</v>
      </c>
      <c r="B38" s="36">
        <f>SUM(B34:B37)</f>
        <v>4036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15">
      <c r="A39" s="1" t="s">
        <v>102</v>
      </c>
      <c r="B39" s="3"/>
      <c r="D39" s="8" t="s">
        <v>379</v>
      </c>
    </row>
    <row r="40" spans="1:23" x14ac:dyDescent="0.15">
      <c r="A40" s="1" t="s">
        <v>103</v>
      </c>
      <c r="B40" s="3"/>
      <c r="D40" s="1" t="s">
        <v>74</v>
      </c>
      <c r="E40" s="2">
        <v>17303753</v>
      </c>
    </row>
    <row r="41" spans="1:23" s="9" customFormat="1" x14ac:dyDescent="0.15">
      <c r="A41"/>
      <c r="B41"/>
      <c r="D41" s="1" t="s">
        <v>75</v>
      </c>
      <c r="E41" s="2">
        <v>17181730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 s="1" t="s">
        <v>76</v>
      </c>
      <c r="E42" s="2">
        <v>-114519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15">
      <c r="D43" s="1" t="s">
        <v>77</v>
      </c>
      <c r="E43" s="2">
        <v>-156185</v>
      </c>
    </row>
    <row r="44" spans="1:23" x14ac:dyDescent="0.15">
      <c r="A44" s="8" t="s">
        <v>233</v>
      </c>
      <c r="D44" s="1" t="s">
        <v>375</v>
      </c>
      <c r="E44" s="2">
        <v>0</v>
      </c>
    </row>
    <row r="45" spans="1:23" x14ac:dyDescent="0.15">
      <c r="A45" s="16" t="s">
        <v>5</v>
      </c>
      <c r="B45" s="2">
        <v>1000000</v>
      </c>
      <c r="C45" s="2"/>
      <c r="D45" s="1" t="s">
        <v>376</v>
      </c>
      <c r="E45" s="10">
        <v>0</v>
      </c>
    </row>
    <row r="46" spans="1:23" x14ac:dyDescent="0.1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264155</v>
      </c>
    </row>
    <row r="47" spans="1:23" x14ac:dyDescent="0.1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1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1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1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B1" zoomScale="80" zoomScaleNormal="80" workbookViewId="0">
      <selection activeCell="I23" sqref="I23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5330776.08</v>
      </c>
      <c r="D3" s="1" t="s">
        <v>1</v>
      </c>
      <c r="E3" s="18">
        <v>47928313.079999998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148773009.56</v>
      </c>
      <c r="D4" s="1" t="s">
        <v>11</v>
      </c>
      <c r="E4" s="38">
        <v>6952644.0800000001</v>
      </c>
      <c r="H4" s="1" t="s">
        <v>300</v>
      </c>
      <c r="I4" s="13">
        <v>14</v>
      </c>
      <c r="J4" s="13"/>
    </row>
    <row r="5" spans="1:10" x14ac:dyDescent="0.15">
      <c r="A5" s="1" t="s">
        <v>3</v>
      </c>
      <c r="B5" s="2">
        <v>180108452.75999999</v>
      </c>
      <c r="D5" s="1" t="s">
        <v>12</v>
      </c>
      <c r="E5" s="2">
        <v>40975669</v>
      </c>
      <c r="H5" s="1" t="s">
        <v>185</v>
      </c>
      <c r="I5" s="13"/>
      <c r="J5" s="13">
        <v>-14</v>
      </c>
    </row>
    <row r="6" spans="1:10" x14ac:dyDescent="0.15">
      <c r="A6" s="1" t="s">
        <v>11</v>
      </c>
      <c r="B6" s="37">
        <v>31335443.199999999</v>
      </c>
      <c r="D6" s="1" t="s">
        <v>4</v>
      </c>
      <c r="E6" s="2">
        <v>8000000</v>
      </c>
      <c r="H6" s="1" t="s">
        <v>238</v>
      </c>
      <c r="I6" s="13">
        <v>70</v>
      </c>
      <c r="J6" s="13"/>
    </row>
    <row r="7" spans="1:10" x14ac:dyDescent="0.1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>
        <v>-1</v>
      </c>
    </row>
    <row r="8" spans="1:10" x14ac:dyDescent="0.15">
      <c r="A8" s="1" t="s">
        <v>5</v>
      </c>
      <c r="B8" s="2">
        <v>172000000</v>
      </c>
      <c r="D8" s="1" t="s">
        <v>86</v>
      </c>
      <c r="E8" s="2">
        <v>96</v>
      </c>
      <c r="G8" s="1"/>
    </row>
    <row r="9" spans="1:10" x14ac:dyDescent="0.15">
      <c r="A9" s="1" t="s">
        <v>82</v>
      </c>
      <c r="B9" s="2">
        <v>4667.12</v>
      </c>
      <c r="D9" s="1" t="s">
        <v>88</v>
      </c>
      <c r="E9" s="3">
        <v>226</v>
      </c>
      <c r="H9" s="1"/>
    </row>
    <row r="10" spans="1:10" x14ac:dyDescent="0.15">
      <c r="A10" s="1" t="s">
        <v>83</v>
      </c>
      <c r="B10" s="2">
        <v>26000000</v>
      </c>
      <c r="D10" s="1" t="s">
        <v>85</v>
      </c>
      <c r="E10" s="2">
        <f>'20170728'!E10+'20170731'!E8</f>
        <v>677280.3</v>
      </c>
      <c r="G10" s="1"/>
      <c r="H10" s="1" t="s">
        <v>42</v>
      </c>
      <c r="I10" s="3">
        <f>SUMIF(I4:I8,"&gt;=0")</f>
        <v>84</v>
      </c>
    </row>
    <row r="11" spans="1:10" x14ac:dyDescent="0.15">
      <c r="A11" s="1" t="s">
        <v>84</v>
      </c>
      <c r="B11" s="2">
        <f>'20170728'!B11+'20170731'!B9</f>
        <v>1164828.6099999999</v>
      </c>
      <c r="E11" s="2"/>
      <c r="G11" s="1"/>
      <c r="H11" s="1" t="s">
        <v>43</v>
      </c>
      <c r="I11" s="3">
        <f>SUM(J4:J7)</f>
        <v>-15</v>
      </c>
    </row>
    <row r="12" spans="1:10" x14ac:dyDescent="0.15">
      <c r="A12" s="1" t="s">
        <v>86</v>
      </c>
      <c r="B12" s="18">
        <v>494.61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'20170728'!B13+'20170731'!B12</f>
        <v>176425.48000000004</v>
      </c>
      <c r="E13" s="2"/>
      <c r="G13" s="1"/>
      <c r="H13" s="1" t="s">
        <v>30</v>
      </c>
      <c r="I13" s="15">
        <v>66417960</v>
      </c>
    </row>
    <row r="14" spans="1:10" x14ac:dyDescent="0.15">
      <c r="B14" s="2"/>
      <c r="G14" s="1"/>
      <c r="H14" s="1" t="s">
        <v>31</v>
      </c>
      <c r="I14" s="15">
        <v>-11859780</v>
      </c>
    </row>
    <row r="15" spans="1:10" x14ac:dyDescent="0.15">
      <c r="A15" s="1"/>
      <c r="B15" s="2"/>
      <c r="G15" s="1"/>
      <c r="H15" s="1" t="s">
        <v>32</v>
      </c>
      <c r="I15" s="15">
        <f>I14+I13</f>
        <v>54558180</v>
      </c>
    </row>
    <row r="16" spans="1:10" x14ac:dyDescent="0.15">
      <c r="A16" s="1"/>
      <c r="B16" s="2"/>
      <c r="G16" s="1" t="s">
        <v>5</v>
      </c>
      <c r="H16" s="2"/>
      <c r="I16" s="15">
        <v>3000000</v>
      </c>
    </row>
    <row r="17" spans="1:22" x14ac:dyDescent="0.15">
      <c r="A17" s="6"/>
      <c r="B17" s="2"/>
      <c r="G17" s="1" t="s">
        <v>26</v>
      </c>
      <c r="H17" s="2"/>
      <c r="I17" s="15">
        <v>8815657.5999999996</v>
      </c>
    </row>
    <row r="18" spans="1:22" x14ac:dyDescent="0.15">
      <c r="G18" s="1" t="s">
        <v>12</v>
      </c>
      <c r="H18" s="2"/>
      <c r="I18" s="15">
        <v>13283592</v>
      </c>
    </row>
    <row r="19" spans="1:22" x14ac:dyDescent="0.15">
      <c r="A19" s="2"/>
      <c r="G19" s="1" t="s">
        <v>24</v>
      </c>
      <c r="H19" s="2"/>
      <c r="I19" s="15">
        <f>I18+I17-I16</f>
        <v>19099249.600000001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281517.07</v>
      </c>
      <c r="N21" s="2"/>
    </row>
    <row r="22" spans="1:22" x14ac:dyDescent="0.15">
      <c r="G22" s="1"/>
      <c r="H22" s="1" t="s">
        <v>39</v>
      </c>
      <c r="I22" s="15">
        <v>66176.87</v>
      </c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230000000</v>
      </c>
      <c r="H25" s="1" t="s">
        <v>19</v>
      </c>
      <c r="I25" s="15">
        <f>SUM(I21:I24)</f>
        <v>375135.66000000003</v>
      </c>
    </row>
    <row r="26" spans="1:22" x14ac:dyDescent="0.15">
      <c r="A26" s="1" t="s">
        <v>71</v>
      </c>
      <c r="B26" s="2">
        <f>B4+E5+I18</f>
        <v>203032270.56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1228841.44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16</v>
      </c>
      <c r="B33" s="3">
        <v>2704</v>
      </c>
      <c r="D33" s="1" t="s">
        <v>74</v>
      </c>
      <c r="E33" s="2">
        <v>12660250</v>
      </c>
      <c r="G33" s="16" t="s">
        <v>296</v>
      </c>
      <c r="H33" s="2">
        <f>E33</f>
        <v>12660250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17</v>
      </c>
      <c r="B34" s="3">
        <v>3093</v>
      </c>
      <c r="D34" s="1" t="s">
        <v>75</v>
      </c>
      <c r="E34" s="2">
        <v>12395403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25">
        <v>8268</v>
      </c>
      <c r="D35" s="1" t="s">
        <v>76</v>
      </c>
      <c r="E35" s="2">
        <v>12622</v>
      </c>
      <c r="G35" s="40" t="s">
        <v>298</v>
      </c>
      <c r="H35" s="41">
        <f>H33+H34</f>
        <v>12665407.605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">
        <v>150</v>
      </c>
      <c r="D36" s="1" t="s">
        <v>77</v>
      </c>
      <c r="E36" s="2">
        <v>51899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14215</v>
      </c>
      <c r="D37" s="1" t="s">
        <v>78</v>
      </c>
      <c r="E37" s="2">
        <v>-587531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47001</v>
      </c>
    </row>
    <row r="39" spans="1:23" x14ac:dyDescent="0.15">
      <c r="A39" s="1" t="s">
        <v>103</v>
      </c>
      <c r="B39" s="3"/>
      <c r="D39" s="1" t="s">
        <v>80</v>
      </c>
      <c r="E39" s="10">
        <v>-9014</v>
      </c>
    </row>
    <row r="40" spans="1:23" s="9" customFormat="1" x14ac:dyDescent="0.15">
      <c r="A40"/>
      <c r="B40"/>
      <c r="D40" s="1" t="s">
        <v>81</v>
      </c>
      <c r="E40" s="2">
        <v>958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5000000</v>
      </c>
      <c r="C44" s="2"/>
    </row>
    <row r="45" spans="1:23" x14ac:dyDescent="0.15">
      <c r="A45" s="16" t="s">
        <v>234</v>
      </c>
      <c r="B45" s="2">
        <v>5005157.6050000004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C16" sqref="C16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8693105.0299999993</v>
      </c>
      <c r="D3" s="1" t="s">
        <v>1</v>
      </c>
      <c r="E3" s="18">
        <v>47885863.079999998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146227958.11000001</v>
      </c>
      <c r="D4" s="1" t="s">
        <v>11</v>
      </c>
      <c r="E4" s="38">
        <v>7463639.6799999997</v>
      </c>
      <c r="H4" s="1" t="s">
        <v>300</v>
      </c>
      <c r="I4" s="13">
        <v>8</v>
      </c>
      <c r="J4" s="13"/>
    </row>
    <row r="5" spans="1:10" x14ac:dyDescent="0.15">
      <c r="A5" s="1" t="s">
        <v>3</v>
      </c>
      <c r="B5" s="2">
        <v>179929493.53999999</v>
      </c>
      <c r="D5" s="1" t="s">
        <v>12</v>
      </c>
      <c r="E5" s="2">
        <v>40422223.399999999</v>
      </c>
      <c r="H5" s="1" t="s">
        <v>185</v>
      </c>
      <c r="I5" s="13"/>
      <c r="J5" s="13">
        <v>-14</v>
      </c>
    </row>
    <row r="6" spans="1:10" x14ac:dyDescent="0.15">
      <c r="A6" s="1" t="s">
        <v>11</v>
      </c>
      <c r="B6" s="37">
        <v>33701535.43</v>
      </c>
      <c r="D6" s="1" t="s">
        <v>4</v>
      </c>
      <c r="E6" s="2">
        <v>8000000</v>
      </c>
      <c r="H6" s="1" t="s">
        <v>238</v>
      </c>
      <c r="I6" s="13">
        <v>76</v>
      </c>
      <c r="J6" s="13"/>
    </row>
    <row r="7" spans="1:10" x14ac:dyDescent="0.1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>
        <v>-1</v>
      </c>
    </row>
    <row r="8" spans="1:10" x14ac:dyDescent="0.15">
      <c r="A8" s="1" t="s">
        <v>5</v>
      </c>
      <c r="B8" s="2">
        <v>172000000</v>
      </c>
      <c r="D8" s="1" t="s">
        <v>86</v>
      </c>
      <c r="E8" s="2">
        <v>264</v>
      </c>
      <c r="G8" s="1"/>
    </row>
    <row r="9" spans="1:10" x14ac:dyDescent="0.15">
      <c r="A9" s="1" t="s">
        <v>82</v>
      </c>
      <c r="B9" s="2">
        <v>8430.4</v>
      </c>
      <c r="D9" s="1" t="s">
        <v>88</v>
      </c>
      <c r="E9" s="3">
        <v>297</v>
      </c>
      <c r="H9" s="1"/>
    </row>
    <row r="10" spans="1:10" x14ac:dyDescent="0.15">
      <c r="A10" s="1" t="s">
        <v>83</v>
      </c>
      <c r="B10" s="2">
        <v>25000000</v>
      </c>
      <c r="D10" s="1" t="s">
        <v>85</v>
      </c>
      <c r="E10" s="2">
        <f>'20170727'!E10+'20170728'!E8</f>
        <v>677184.3</v>
      </c>
      <c r="G10" s="1"/>
      <c r="H10" s="1" t="s">
        <v>42</v>
      </c>
      <c r="I10" s="3">
        <f>SUMIF(I4:I8,"&gt;=0")</f>
        <v>84</v>
      </c>
    </row>
    <row r="11" spans="1:10" x14ac:dyDescent="0.15">
      <c r="A11" s="1" t="s">
        <v>84</v>
      </c>
      <c r="B11" s="2">
        <f>'20170727'!B11+'20170728'!B9</f>
        <v>1160161.4899999998</v>
      </c>
      <c r="E11" s="2"/>
      <c r="G11" s="1"/>
      <c r="H11" s="1" t="s">
        <v>43</v>
      </c>
      <c r="I11" s="3">
        <f>SUM(J4:J7)</f>
        <v>-15</v>
      </c>
    </row>
    <row r="12" spans="1:10" x14ac:dyDescent="0.15">
      <c r="A12" s="1" t="s">
        <v>86</v>
      </c>
      <c r="B12" s="18">
        <v>671.33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'20170727'!B13+'20170728'!B12</f>
        <v>175930.87000000005</v>
      </c>
      <c r="E13" s="2"/>
      <c r="G13" s="1"/>
      <c r="H13" s="1" t="s">
        <v>30</v>
      </c>
      <c r="I13" s="15">
        <v>66409200</v>
      </c>
    </row>
    <row r="14" spans="1:10" x14ac:dyDescent="0.15">
      <c r="B14" s="2"/>
      <c r="G14" s="1"/>
      <c r="H14" s="1" t="s">
        <v>31</v>
      </c>
      <c r="I14" s="15">
        <v>-11860620</v>
      </c>
    </row>
    <row r="15" spans="1:10" x14ac:dyDescent="0.15">
      <c r="A15" s="1"/>
      <c r="B15" s="2"/>
      <c r="G15" s="1"/>
      <c r="H15" s="1" t="s">
        <v>32</v>
      </c>
      <c r="I15" s="15">
        <f>I14+I13</f>
        <v>54548580</v>
      </c>
    </row>
    <row r="16" spans="1:10" x14ac:dyDescent="0.15">
      <c r="A16" s="1"/>
      <c r="B16" s="2"/>
      <c r="G16" s="1" t="s">
        <v>5</v>
      </c>
      <c r="H16" s="2"/>
      <c r="I16" s="15">
        <v>3000000</v>
      </c>
    </row>
    <row r="17" spans="1:22" x14ac:dyDescent="0.15">
      <c r="A17" s="6"/>
      <c r="B17" s="2"/>
      <c r="G17" s="1" t="s">
        <v>26</v>
      </c>
      <c r="H17" s="2"/>
      <c r="I17" s="15">
        <v>8806514.3499999996</v>
      </c>
    </row>
    <row r="18" spans="1:22" x14ac:dyDescent="0.15">
      <c r="G18" s="1" t="s">
        <v>12</v>
      </c>
      <c r="H18" s="2"/>
      <c r="I18" s="15">
        <v>13281840</v>
      </c>
    </row>
    <row r="19" spans="1:22" x14ac:dyDescent="0.15">
      <c r="A19" s="2"/>
      <c r="G19" s="1" t="s">
        <v>24</v>
      </c>
      <c r="H19" s="2"/>
      <c r="I19" s="15">
        <f>I18+I17-I16</f>
        <v>19088354.350000001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280568.81</v>
      </c>
      <c r="N21" s="2"/>
    </row>
    <row r="22" spans="1:22" x14ac:dyDescent="0.15">
      <c r="G22" s="1"/>
      <c r="H22" s="1" t="s">
        <v>322</v>
      </c>
      <c r="I22" s="15">
        <v>65958.12</v>
      </c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230000000</v>
      </c>
      <c r="H25" s="1" t="s">
        <v>19</v>
      </c>
      <c r="I25" s="15">
        <f>SUM(I21:I24)</f>
        <v>373968.65</v>
      </c>
    </row>
    <row r="26" spans="1:22" x14ac:dyDescent="0.15">
      <c r="A26" s="1" t="s">
        <v>71</v>
      </c>
      <c r="B26" s="2">
        <f>B4+E5+I18</f>
        <v>199932021.51000002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1227083.8200000003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301</v>
      </c>
      <c r="B33" s="3">
        <v>2643</v>
      </c>
      <c r="D33" s="1" t="s">
        <v>74</v>
      </c>
      <c r="E33" s="2">
        <v>12647628</v>
      </c>
      <c r="G33" s="16" t="s">
        <v>296</v>
      </c>
      <c r="H33" s="2">
        <f>E33</f>
        <v>12647628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17</v>
      </c>
      <c r="B34" s="3">
        <v>2968</v>
      </c>
      <c r="D34" s="1" t="s">
        <v>75</v>
      </c>
      <c r="E34" s="2">
        <v>12343505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25">
        <v>8248</v>
      </c>
      <c r="D35" s="1" t="s">
        <v>76</v>
      </c>
      <c r="E35" s="2">
        <v>72782</v>
      </c>
      <c r="G35" s="40" t="s">
        <v>298</v>
      </c>
      <c r="H35" s="41">
        <f>H33+H34</f>
        <v>12652785.605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179</v>
      </c>
      <c r="B36" s="3">
        <v>130</v>
      </c>
      <c r="D36" s="1" t="s">
        <v>77</v>
      </c>
      <c r="E36" s="2">
        <v>13090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13989</v>
      </c>
      <c r="D37" s="1" t="s">
        <v>78</v>
      </c>
      <c r="E37" s="2">
        <v>-81256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59499</v>
      </c>
    </row>
    <row r="39" spans="1:23" x14ac:dyDescent="0.15">
      <c r="A39" s="1" t="s">
        <v>103</v>
      </c>
      <c r="B39" s="3"/>
      <c r="D39" s="1" t="s">
        <v>80</v>
      </c>
      <c r="E39" s="10">
        <v>-8415</v>
      </c>
    </row>
    <row r="40" spans="1:23" s="9" customFormat="1" x14ac:dyDescent="0.15">
      <c r="A40"/>
      <c r="B40"/>
      <c r="D40" s="1" t="s">
        <v>81</v>
      </c>
      <c r="E40" s="2">
        <v>-789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5000000</v>
      </c>
      <c r="C44" s="2"/>
    </row>
    <row r="45" spans="1:23" x14ac:dyDescent="0.15">
      <c r="A45" s="16" t="s">
        <v>234</v>
      </c>
      <c r="B45" s="2">
        <v>5005157.6050000004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2"/>
  <sheetViews>
    <sheetView topLeftCell="A37" zoomScale="80" zoomScaleNormal="80" workbookViewId="0">
      <selection activeCell="A57" sqref="A57:I62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30241229.879999999</v>
      </c>
      <c r="D3" s="1" t="s">
        <v>1</v>
      </c>
      <c r="E3" s="18">
        <v>48681737.079999998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140657656.50999999</v>
      </c>
      <c r="D4" s="1" t="s">
        <v>11</v>
      </c>
      <c r="E4" s="38">
        <v>8650768.4800000004</v>
      </c>
      <c r="H4" s="1" t="s">
        <v>300</v>
      </c>
      <c r="I4" s="13">
        <v>5</v>
      </c>
      <c r="J4" s="13"/>
    </row>
    <row r="5" spans="1:10" x14ac:dyDescent="0.15">
      <c r="A5" s="1" t="s">
        <v>3</v>
      </c>
      <c r="B5" s="2">
        <v>179899782.28</v>
      </c>
      <c r="D5" s="1" t="s">
        <v>12</v>
      </c>
      <c r="E5" s="2">
        <v>40030968.600000001</v>
      </c>
      <c r="H5" s="1" t="s">
        <v>185</v>
      </c>
      <c r="I5" s="13"/>
      <c r="J5" s="13">
        <v>-12</v>
      </c>
    </row>
    <row r="6" spans="1:10" x14ac:dyDescent="0.15">
      <c r="A6" s="1" t="s">
        <v>11</v>
      </c>
      <c r="B6" s="37">
        <v>39242125.770000003</v>
      </c>
      <c r="D6" s="1" t="s">
        <v>4</v>
      </c>
      <c r="E6" s="2">
        <v>8000000</v>
      </c>
      <c r="H6" s="1" t="s">
        <v>238</v>
      </c>
      <c r="I6" s="13">
        <v>78</v>
      </c>
      <c r="J6" s="13"/>
    </row>
    <row r="7" spans="1:10" x14ac:dyDescent="0.1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/>
    </row>
    <row r="8" spans="1:10" x14ac:dyDescent="0.15">
      <c r="A8" s="1" t="s">
        <v>5</v>
      </c>
      <c r="B8" s="2">
        <v>172000000</v>
      </c>
      <c r="D8" s="1" t="s">
        <v>86</v>
      </c>
      <c r="E8" s="2">
        <v>564.79999999999995</v>
      </c>
      <c r="G8" s="1"/>
    </row>
    <row r="9" spans="1:10" x14ac:dyDescent="0.15">
      <c r="A9" s="1" t="s">
        <v>82</v>
      </c>
      <c r="B9" s="2">
        <v>895.89</v>
      </c>
      <c r="D9" s="1" t="s">
        <v>88</v>
      </c>
      <c r="E9" s="3">
        <v>557</v>
      </c>
      <c r="H9" s="1"/>
    </row>
    <row r="10" spans="1:10" x14ac:dyDescent="0.15">
      <c r="A10" s="1" t="s">
        <v>83</v>
      </c>
      <c r="B10" s="2">
        <v>9000000</v>
      </c>
      <c r="D10" s="1" t="s">
        <v>85</v>
      </c>
      <c r="E10" s="2">
        <f>'20170726'!E10+'20170727'!E8</f>
        <v>676920.3</v>
      </c>
      <c r="G10" s="1"/>
      <c r="H10" s="1" t="s">
        <v>42</v>
      </c>
      <c r="I10" s="3">
        <f>SUMIF(I4:I8,"&gt;=0")</f>
        <v>83</v>
      </c>
    </row>
    <row r="11" spans="1:10" x14ac:dyDescent="0.15">
      <c r="A11" s="1" t="s">
        <v>84</v>
      </c>
      <c r="B11" s="2">
        <f>'20170726'!B11+'20170727'!B9</f>
        <v>1151731.0899999999</v>
      </c>
      <c r="E11" s="2"/>
      <c r="G11" s="1"/>
      <c r="H11" s="1" t="s">
        <v>43</v>
      </c>
      <c r="I11" s="3">
        <f>SUM(J4:J7)</f>
        <v>-12</v>
      </c>
    </row>
    <row r="12" spans="1:10" x14ac:dyDescent="0.15">
      <c r="A12" s="1" t="s">
        <v>86</v>
      </c>
      <c r="B12" s="18">
        <v>734.79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'20170726'!B13+'20170727'!B12</f>
        <v>175259.54000000007</v>
      </c>
      <c r="E13" s="2"/>
      <c r="G13" s="1"/>
      <c r="H13" s="1" t="s">
        <v>30</v>
      </c>
      <c r="I13" s="15">
        <v>65536800</v>
      </c>
    </row>
    <row r="14" spans="1:10" x14ac:dyDescent="0.15">
      <c r="B14" s="2"/>
      <c r="G14" s="1"/>
      <c r="H14" s="1" t="s">
        <v>31</v>
      </c>
      <c r="I14" s="15">
        <v>-9474480</v>
      </c>
    </row>
    <row r="15" spans="1:10" x14ac:dyDescent="0.15">
      <c r="A15" s="1"/>
      <c r="B15" s="2"/>
      <c r="G15" s="1"/>
      <c r="H15" s="1" t="s">
        <v>32</v>
      </c>
      <c r="I15" s="15">
        <f>I14+I13</f>
        <v>56062320</v>
      </c>
    </row>
    <row r="16" spans="1:10" x14ac:dyDescent="0.15">
      <c r="A16" s="1"/>
      <c r="B16" s="2"/>
      <c r="G16" s="1" t="s">
        <v>5</v>
      </c>
      <c r="H16" s="2"/>
      <c r="I16" s="15">
        <v>3000000</v>
      </c>
    </row>
    <row r="17" spans="1:22" x14ac:dyDescent="0.15">
      <c r="A17" s="6"/>
      <c r="B17" s="2"/>
      <c r="G17" s="1" t="s">
        <v>26</v>
      </c>
      <c r="H17" s="2"/>
      <c r="I17" s="15">
        <v>8948175.8900000006</v>
      </c>
    </row>
    <row r="18" spans="1:22" x14ac:dyDescent="0.15">
      <c r="G18" s="1" t="s">
        <v>12</v>
      </c>
      <c r="H18" s="2"/>
      <c r="I18" s="15">
        <v>13081128</v>
      </c>
    </row>
    <row r="19" spans="1:22" x14ac:dyDescent="0.15">
      <c r="A19" s="2"/>
      <c r="G19" s="1" t="s">
        <v>24</v>
      </c>
      <c r="H19" s="2"/>
      <c r="I19" s="15">
        <f>I18+I17-I16</f>
        <v>19029303.890000001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279937.99</v>
      </c>
      <c r="N21" s="2"/>
    </row>
    <row r="22" spans="1:22" x14ac:dyDescent="0.15">
      <c r="G22" s="1"/>
      <c r="H22" s="1" t="s">
        <v>322</v>
      </c>
      <c r="I22" s="15">
        <v>65812.58</v>
      </c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230000000</v>
      </c>
      <c r="H25" s="1" t="s">
        <v>19</v>
      </c>
      <c r="I25" s="15">
        <f>SUM(I21:I24)</f>
        <v>373192.29000000004</v>
      </c>
    </row>
    <row r="26" spans="1:22" x14ac:dyDescent="0.15">
      <c r="A26" s="1" t="s">
        <v>71</v>
      </c>
      <c r="B26" s="2">
        <f>B4+E5+I18</f>
        <v>193769753.10999998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1225372.1300000001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301</v>
      </c>
      <c r="B33" s="3">
        <v>2573</v>
      </c>
      <c r="D33" s="1" t="s">
        <v>74</v>
      </c>
      <c r="E33" s="2">
        <v>12574843</v>
      </c>
      <c r="G33" s="16" t="s">
        <v>296</v>
      </c>
      <c r="H33" s="2">
        <f>E33</f>
        <v>12574843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17</v>
      </c>
      <c r="B34" s="3">
        <v>2972</v>
      </c>
      <c r="D34" s="1" t="s">
        <v>75</v>
      </c>
      <c r="E34" s="2">
        <v>12329625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25">
        <v>8253</v>
      </c>
      <c r="D35" s="1" t="s">
        <v>76</v>
      </c>
      <c r="E35" s="2">
        <v>-179011</v>
      </c>
      <c r="G35" s="40" t="s">
        <v>298</v>
      </c>
      <c r="H35" s="41">
        <f>H33+H34</f>
        <v>12580000.605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179</v>
      </c>
      <c r="B36" s="3"/>
      <c r="D36" s="1" t="s">
        <v>77</v>
      </c>
      <c r="E36" s="2">
        <v>162903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13798</v>
      </c>
      <c r="D37" s="1" t="s">
        <v>78</v>
      </c>
      <c r="E37" s="2">
        <v>-257825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93195</v>
      </c>
    </row>
    <row r="39" spans="1:23" x14ac:dyDescent="0.15">
      <c r="A39" s="1" t="s">
        <v>103</v>
      </c>
      <c r="B39" s="3"/>
      <c r="D39" s="1" t="s">
        <v>80</v>
      </c>
      <c r="E39" s="10">
        <v>-14856</v>
      </c>
    </row>
    <row r="40" spans="1:23" s="9" customFormat="1" x14ac:dyDescent="0.15">
      <c r="A40"/>
      <c r="B40"/>
      <c r="D40" s="1" t="s">
        <v>81</v>
      </c>
      <c r="E40" s="2">
        <v>-751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5000000</v>
      </c>
      <c r="C44" s="2"/>
    </row>
    <row r="45" spans="1:23" x14ac:dyDescent="0.15">
      <c r="A45" s="16" t="s">
        <v>234</v>
      </c>
      <c r="B45" s="2">
        <v>5005157.6050000004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7" spans="1:14" ht="14.25" x14ac:dyDescent="0.15">
      <c r="A57" s="7" t="s">
        <v>109</v>
      </c>
    </row>
    <row r="58" spans="1:14" x14ac:dyDescent="0.15">
      <c r="A58" s="16" t="s">
        <v>51</v>
      </c>
      <c r="B58" s="16" t="s">
        <v>52</v>
      </c>
      <c r="C58" s="26"/>
      <c r="D58" s="16" t="s">
        <v>157</v>
      </c>
      <c r="E58" s="28" t="s">
        <v>53</v>
      </c>
      <c r="F58" s="26"/>
      <c r="G58" s="29" t="s">
        <v>54</v>
      </c>
      <c r="H58" s="29" t="s">
        <v>55</v>
      </c>
      <c r="I58" s="29" t="s">
        <v>144</v>
      </c>
    </row>
    <row r="59" spans="1:14" x14ac:dyDescent="0.15">
      <c r="A59" s="47" t="s">
        <v>324</v>
      </c>
      <c r="B59" s="48" t="s">
        <v>327</v>
      </c>
      <c r="C59" s="26"/>
      <c r="D59" s="49" t="s">
        <v>197</v>
      </c>
      <c r="E59" s="50" t="s">
        <v>246</v>
      </c>
      <c r="F59" s="26"/>
      <c r="G59" s="43">
        <v>2.5</v>
      </c>
      <c r="H59" s="51">
        <v>-20000</v>
      </c>
      <c r="I59" s="52">
        <v>50000</v>
      </c>
    </row>
    <row r="60" spans="1:14" x14ac:dyDescent="0.15">
      <c r="A60" s="47" t="s">
        <v>325</v>
      </c>
      <c r="B60" s="48" t="s">
        <v>328</v>
      </c>
      <c r="C60" s="26"/>
      <c r="D60" s="49" t="s">
        <v>196</v>
      </c>
      <c r="E60" s="50" t="s">
        <v>330</v>
      </c>
      <c r="F60" s="26"/>
      <c r="G60" s="43">
        <v>2.5499999999999998</v>
      </c>
      <c r="H60" s="51">
        <v>200000</v>
      </c>
      <c r="I60" s="52">
        <v>-510000</v>
      </c>
    </row>
    <row r="61" spans="1:14" x14ac:dyDescent="0.15">
      <c r="A61" s="47" t="s">
        <v>326</v>
      </c>
      <c r="B61" s="48" t="s">
        <v>329</v>
      </c>
      <c r="C61" s="26"/>
      <c r="D61" s="49" t="s">
        <v>197</v>
      </c>
      <c r="E61" s="50" t="s">
        <v>261</v>
      </c>
      <c r="F61" s="26"/>
      <c r="G61" s="43">
        <v>2.65</v>
      </c>
      <c r="H61" s="51">
        <v>-180000</v>
      </c>
      <c r="I61" s="52">
        <v>477000</v>
      </c>
    </row>
    <row r="62" spans="1:14" x14ac:dyDescent="0.15">
      <c r="A62" s="39" t="s">
        <v>152</v>
      </c>
      <c r="B62" s="22"/>
      <c r="C62" s="15"/>
      <c r="D62" s="22"/>
      <c r="E62" s="22"/>
      <c r="F62" s="15"/>
      <c r="G62" s="22"/>
      <c r="H62" s="46">
        <f>SUM(H59:H61)</f>
        <v>0</v>
      </c>
      <c r="I62" s="46">
        <f>SUM(I59:I61)</f>
        <v>17000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6" zoomScale="80" zoomScaleNormal="80" workbookViewId="0">
      <selection activeCell="B28" sqref="B28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21454964.850000001</v>
      </c>
      <c r="D3" s="1" t="s">
        <v>1</v>
      </c>
      <c r="E3" s="18">
        <v>48630869.880000003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134921676.41</v>
      </c>
      <c r="D4" s="1" t="s">
        <v>11</v>
      </c>
      <c r="E4" s="38">
        <v>8486942.8800000008</v>
      </c>
      <c r="H4" s="1" t="s">
        <v>300</v>
      </c>
      <c r="I4" s="13">
        <v>1</v>
      </c>
      <c r="J4" s="13">
        <v>-1</v>
      </c>
    </row>
    <row r="5" spans="1:10" x14ac:dyDescent="0.15">
      <c r="A5" s="1" t="s">
        <v>3</v>
      </c>
      <c r="B5" s="2">
        <v>159376908.38</v>
      </c>
      <c r="D5" s="1" t="s">
        <v>12</v>
      </c>
      <c r="E5" s="2">
        <v>40143927</v>
      </c>
      <c r="H5" s="1" t="s">
        <v>185</v>
      </c>
      <c r="I5" s="13"/>
      <c r="J5" s="13">
        <v>-12</v>
      </c>
    </row>
    <row r="6" spans="1:10" x14ac:dyDescent="0.15">
      <c r="A6" s="1" t="s">
        <v>11</v>
      </c>
      <c r="B6" s="37">
        <v>24455231.969999999</v>
      </c>
      <c r="D6" s="1" t="s">
        <v>4</v>
      </c>
      <c r="E6" s="2">
        <v>8000000</v>
      </c>
      <c r="H6" s="1" t="s">
        <v>238</v>
      </c>
      <c r="I6" s="13">
        <v>81</v>
      </c>
      <c r="J6" s="13"/>
    </row>
    <row r="7" spans="1:10" x14ac:dyDescent="0.1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/>
    </row>
    <row r="8" spans="1:10" x14ac:dyDescent="0.15">
      <c r="A8" s="1" t="s">
        <v>5</v>
      </c>
      <c r="B8" s="2">
        <v>152000000</v>
      </c>
      <c r="D8" s="1" t="s">
        <v>86</v>
      </c>
      <c r="E8" s="2">
        <v>489.6</v>
      </c>
      <c r="G8" s="1"/>
    </row>
    <row r="9" spans="1:10" x14ac:dyDescent="0.15">
      <c r="A9" s="1" t="s">
        <v>82</v>
      </c>
      <c r="B9" s="2">
        <v>267.12</v>
      </c>
      <c r="D9" s="1" t="s">
        <v>88</v>
      </c>
      <c r="E9" s="3">
        <v>401</v>
      </c>
      <c r="H9" s="1"/>
    </row>
    <row r="10" spans="1:10" x14ac:dyDescent="0.15">
      <c r="A10" s="1" t="s">
        <v>83</v>
      </c>
      <c r="B10" s="2">
        <v>3000000</v>
      </c>
      <c r="D10" s="1" t="s">
        <v>85</v>
      </c>
      <c r="E10" s="2">
        <f>'20170725'!E10+'20170726'!E8</f>
        <v>676355.5</v>
      </c>
      <c r="G10" s="1"/>
      <c r="H10" s="1" t="s">
        <v>42</v>
      </c>
      <c r="I10" s="3">
        <f>SUMIF(I4:I8,"&gt;=0")</f>
        <v>82</v>
      </c>
    </row>
    <row r="11" spans="1:10" x14ac:dyDescent="0.15">
      <c r="A11" s="1" t="s">
        <v>84</v>
      </c>
      <c r="B11" s="2">
        <f>'20170725'!B11+'20170726'!B9</f>
        <v>1150835.2</v>
      </c>
      <c r="E11" s="2"/>
      <c r="G11" s="1"/>
      <c r="H11" s="1" t="s">
        <v>43</v>
      </c>
      <c r="I11" s="3">
        <f>SUM(J4:J7)</f>
        <v>-13</v>
      </c>
    </row>
    <row r="12" spans="1:10" x14ac:dyDescent="0.15">
      <c r="A12" s="1" t="s">
        <v>86</v>
      </c>
      <c r="B12" s="18">
        <v>399.96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'20170725'!B13+'20170726'!B12</f>
        <v>174524.75000000006</v>
      </c>
      <c r="E13" s="2"/>
      <c r="G13" s="1"/>
      <c r="H13" s="1" t="s">
        <v>30</v>
      </c>
      <c r="I13" s="15">
        <v>65076720</v>
      </c>
    </row>
    <row r="14" spans="1:10" x14ac:dyDescent="0.15">
      <c r="B14" s="2"/>
      <c r="G14" s="1"/>
      <c r="H14" s="1" t="s">
        <v>31</v>
      </c>
      <c r="I14" s="15">
        <v>-10320540</v>
      </c>
    </row>
    <row r="15" spans="1:10" x14ac:dyDescent="0.15">
      <c r="A15" s="1"/>
      <c r="B15" s="2"/>
      <c r="G15" s="1"/>
      <c r="H15" s="1" t="s">
        <v>32</v>
      </c>
      <c r="I15" s="15">
        <f>I14+I13</f>
        <v>54756180</v>
      </c>
    </row>
    <row r="16" spans="1:10" x14ac:dyDescent="0.15">
      <c r="A16" s="1"/>
      <c r="B16" s="2"/>
      <c r="G16" s="1" t="s">
        <v>5</v>
      </c>
      <c r="H16" s="2"/>
      <c r="I16" s="15">
        <v>3000000</v>
      </c>
    </row>
    <row r="17" spans="1:22" x14ac:dyDescent="0.15">
      <c r="A17" s="6"/>
      <c r="B17" s="2"/>
      <c r="G17" s="1" t="s">
        <v>26</v>
      </c>
      <c r="H17" s="2"/>
      <c r="I17" s="15">
        <v>9285803.4900000002</v>
      </c>
    </row>
    <row r="18" spans="1:22" x14ac:dyDescent="0.15">
      <c r="G18" s="1" t="s">
        <v>12</v>
      </c>
      <c r="H18" s="2"/>
      <c r="I18" s="15">
        <v>13015344</v>
      </c>
    </row>
    <row r="19" spans="1:22" x14ac:dyDescent="0.15">
      <c r="A19" s="2"/>
      <c r="G19" s="1" t="s">
        <v>24</v>
      </c>
      <c r="H19" s="2"/>
      <c r="I19" s="15">
        <f>I18+I17-I16</f>
        <v>19301147.490000002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/>
      <c r="N21" s="2"/>
    </row>
    <row r="22" spans="1:22" x14ac:dyDescent="0.15">
      <c r="G22" s="1"/>
      <c r="H22" s="1" t="s">
        <v>322</v>
      </c>
      <c r="I22" s="15"/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15">
      <c r="A26" s="1" t="s">
        <v>71</v>
      </c>
      <c r="B26" s="2">
        <f>B4+E5+I18</f>
        <v>188080947.41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878321.97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269</v>
      </c>
      <c r="B33" s="3">
        <v>199</v>
      </c>
      <c r="D33" s="1" t="s">
        <v>74</v>
      </c>
      <c r="E33" s="2">
        <v>12753855</v>
      </c>
      <c r="G33" s="16" t="s">
        <v>296</v>
      </c>
      <c r="H33" s="2">
        <f>E33</f>
        <v>12753855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301</v>
      </c>
      <c r="B34" s="3">
        <v>2509</v>
      </c>
      <c r="D34" s="1" t="s">
        <v>75</v>
      </c>
      <c r="E34" s="2">
        <v>12166722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17</v>
      </c>
      <c r="B35" s="25">
        <v>2969</v>
      </c>
      <c r="D35" s="1" t="s">
        <v>76</v>
      </c>
      <c r="E35" s="2">
        <v>-62750</v>
      </c>
      <c r="G35" s="40" t="s">
        <v>298</v>
      </c>
      <c r="H35" s="41">
        <f>H33+H34</f>
        <v>12759012.605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18</v>
      </c>
      <c r="B36" s="3">
        <v>7981</v>
      </c>
      <c r="D36" s="1" t="s">
        <v>77</v>
      </c>
      <c r="E36" s="2">
        <v>-162159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13658</v>
      </c>
      <c r="D37" s="1" t="s">
        <v>78</v>
      </c>
      <c r="E37" s="2">
        <v>-1281809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360593</v>
      </c>
    </row>
    <row r="39" spans="1:23" x14ac:dyDescent="0.15">
      <c r="A39" s="1" t="s">
        <v>103</v>
      </c>
      <c r="B39" s="3"/>
      <c r="D39" s="1" t="s">
        <v>80</v>
      </c>
      <c r="E39" s="10">
        <v>-18990</v>
      </c>
    </row>
    <row r="40" spans="1:23" s="9" customFormat="1" x14ac:dyDescent="0.15">
      <c r="A40"/>
      <c r="B40"/>
      <c r="D40" s="1" t="s">
        <v>81</v>
      </c>
      <c r="E40" s="2">
        <v>-1666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5000000</v>
      </c>
      <c r="C44" s="2"/>
    </row>
    <row r="45" spans="1:23" x14ac:dyDescent="0.15">
      <c r="A45" s="16" t="s">
        <v>234</v>
      </c>
      <c r="B45" s="2">
        <v>5005157.6050000004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8" sqref="E8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12633672.08</v>
      </c>
      <c r="D3" s="1" t="s">
        <v>1</v>
      </c>
      <c r="E3" s="18">
        <v>48632252.479999997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129573855.90000001</v>
      </c>
      <c r="D4" s="1" t="s">
        <v>11</v>
      </c>
      <c r="E4" s="38">
        <v>7403678.4800000004</v>
      </c>
      <c r="H4" s="1" t="s">
        <v>300</v>
      </c>
      <c r="I4" s="13">
        <v>1</v>
      </c>
      <c r="J4" s="13">
        <v>-2</v>
      </c>
    </row>
    <row r="5" spans="1:10" x14ac:dyDescent="0.15">
      <c r="A5" s="1" t="s">
        <v>3</v>
      </c>
      <c r="B5" s="2">
        <v>160209726.61000001</v>
      </c>
      <c r="D5" s="1" t="s">
        <v>12</v>
      </c>
      <c r="E5" s="2">
        <v>41228574</v>
      </c>
      <c r="H5" s="1" t="s">
        <v>185</v>
      </c>
      <c r="I5" s="13"/>
      <c r="J5" s="13">
        <v>-12</v>
      </c>
    </row>
    <row r="6" spans="1:10" x14ac:dyDescent="0.15">
      <c r="A6" s="1" t="s">
        <v>11</v>
      </c>
      <c r="B6" s="37">
        <v>30635870.710000001</v>
      </c>
      <c r="D6" s="1" t="s">
        <v>4</v>
      </c>
      <c r="E6" s="2">
        <v>8000000</v>
      </c>
      <c r="H6" s="1" t="s">
        <v>238</v>
      </c>
      <c r="I6" s="13">
        <v>83</v>
      </c>
      <c r="J6" s="13"/>
    </row>
    <row r="7" spans="1:10" x14ac:dyDescent="0.1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/>
    </row>
    <row r="8" spans="1:10" x14ac:dyDescent="0.15">
      <c r="A8" s="1" t="s">
        <v>5</v>
      </c>
      <c r="B8" s="2">
        <v>152000000</v>
      </c>
      <c r="D8" s="1" t="s">
        <v>86</v>
      </c>
      <c r="E8" s="2">
        <v>1776</v>
      </c>
      <c r="G8" s="1"/>
    </row>
    <row r="9" spans="1:10" x14ac:dyDescent="0.15">
      <c r="A9" s="1" t="s">
        <v>82</v>
      </c>
      <c r="B9" s="2">
        <v>2198.63</v>
      </c>
      <c r="D9" s="1" t="s">
        <v>88</v>
      </c>
      <c r="E9" s="3">
        <v>1465</v>
      </c>
      <c r="H9" s="1"/>
    </row>
    <row r="10" spans="1:10" x14ac:dyDescent="0.15">
      <c r="A10" s="1" t="s">
        <v>83</v>
      </c>
      <c r="B10" s="2">
        <v>18000000</v>
      </c>
      <c r="D10" s="1" t="s">
        <v>85</v>
      </c>
      <c r="E10" s="2">
        <f>'20170724'!E10+'20170725'!E8</f>
        <v>675865.9</v>
      </c>
      <c r="G10" s="1"/>
      <c r="H10" s="1" t="s">
        <v>42</v>
      </c>
      <c r="I10" s="3">
        <f>SUMIF(I4:I8,"&gt;=0")</f>
        <v>84</v>
      </c>
    </row>
    <row r="11" spans="1:10" x14ac:dyDescent="0.15">
      <c r="A11" s="1" t="s">
        <v>84</v>
      </c>
      <c r="B11" s="2">
        <f>'20170724'!B11+'20170725'!B9</f>
        <v>1150568.0799999998</v>
      </c>
      <c r="E11" s="2"/>
      <c r="G11" s="1"/>
      <c r="H11" s="1" t="s">
        <v>43</v>
      </c>
      <c r="I11" s="3">
        <f>SUM(J4:J7)</f>
        <v>-14</v>
      </c>
    </row>
    <row r="12" spans="1:10" x14ac:dyDescent="0.15">
      <c r="A12" s="1" t="s">
        <v>86</v>
      </c>
      <c r="B12" s="18">
        <v>611.82000000000005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'20170724'!B13+'20170725'!B12</f>
        <v>174124.79000000007</v>
      </c>
      <c r="E13" s="2"/>
      <c r="G13" s="1"/>
      <c r="H13" s="1" t="s">
        <v>30</v>
      </c>
      <c r="I13" s="15">
        <v>67043100</v>
      </c>
    </row>
    <row r="14" spans="1:10" x14ac:dyDescent="0.15">
      <c r="B14" s="2"/>
      <c r="G14" s="1"/>
      <c r="H14" s="1" t="s">
        <v>31</v>
      </c>
      <c r="I14" s="15">
        <v>-11185800</v>
      </c>
    </row>
    <row r="15" spans="1:10" x14ac:dyDescent="0.15">
      <c r="A15" s="1"/>
      <c r="B15" s="2"/>
      <c r="G15" s="1"/>
      <c r="H15" s="1" t="s">
        <v>32</v>
      </c>
      <c r="I15" s="15">
        <f>I14+I13</f>
        <v>55857300</v>
      </c>
    </row>
    <row r="16" spans="1:10" x14ac:dyDescent="0.15">
      <c r="A16" s="1"/>
      <c r="B16" s="2"/>
      <c r="G16" s="1" t="s">
        <v>5</v>
      </c>
      <c r="H16" s="2"/>
      <c r="I16" s="15">
        <v>3000000</v>
      </c>
    </row>
    <row r="17" spans="1:22" x14ac:dyDescent="0.15">
      <c r="A17" s="6"/>
      <c r="B17" s="2"/>
      <c r="G17" s="1" t="s">
        <v>26</v>
      </c>
      <c r="H17" s="2"/>
      <c r="I17" s="15">
        <v>9193020.5199999996</v>
      </c>
    </row>
    <row r="18" spans="1:22" x14ac:dyDescent="0.15">
      <c r="G18" s="1" t="s">
        <v>12</v>
      </c>
      <c r="H18" s="2"/>
      <c r="I18" s="15">
        <v>13408620</v>
      </c>
    </row>
    <row r="19" spans="1:22" x14ac:dyDescent="0.15">
      <c r="A19" s="2"/>
      <c r="G19" s="1" t="s">
        <v>24</v>
      </c>
      <c r="H19" s="2"/>
      <c r="I19" s="15">
        <f>I18+I17-I16</f>
        <v>19601640.52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279068.40999999997</v>
      </c>
      <c r="N21" s="2"/>
    </row>
    <row r="22" spans="1:22" x14ac:dyDescent="0.15">
      <c r="G22" s="1"/>
      <c r="H22" s="1" t="s">
        <v>322</v>
      </c>
      <c r="I22" s="15">
        <v>65611.95</v>
      </c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210000000</v>
      </c>
      <c r="H25" s="1" t="s">
        <v>19</v>
      </c>
      <c r="I25" s="15">
        <f>SUM(I21:I24)</f>
        <v>372122.07999999996</v>
      </c>
    </row>
    <row r="26" spans="1:22" x14ac:dyDescent="0.15">
      <c r="A26" s="1" t="s">
        <v>71</v>
      </c>
      <c r="B26" s="2">
        <f>B4+E5+I18</f>
        <v>184211049.90000001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1222112.77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269</v>
      </c>
      <c r="B33" s="3">
        <v>312</v>
      </c>
      <c r="D33" s="1" t="s">
        <v>74</v>
      </c>
      <c r="E33" s="2">
        <v>12816605</v>
      </c>
      <c r="G33" s="16" t="s">
        <v>296</v>
      </c>
      <c r="H33" s="2">
        <f>E33</f>
        <v>12816605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301</v>
      </c>
      <c r="B34" s="3">
        <v>2502</v>
      </c>
      <c r="D34" s="1" t="s">
        <v>75</v>
      </c>
      <c r="E34" s="2">
        <v>12423533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17</v>
      </c>
      <c r="B35" s="25">
        <v>2880</v>
      </c>
      <c r="D35" s="1" t="s">
        <v>76</v>
      </c>
      <c r="E35" s="2">
        <v>60144</v>
      </c>
      <c r="G35" s="40" t="s">
        <v>298</v>
      </c>
      <c r="H35" s="41">
        <f>H33+H34</f>
        <v>12821762.605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18</v>
      </c>
      <c r="B36" s="3">
        <v>7997</v>
      </c>
      <c r="D36" s="1" t="s">
        <v>77</v>
      </c>
      <c r="E36" s="2">
        <v>-286035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13691</v>
      </c>
      <c r="D37" s="1" t="s">
        <v>78</v>
      </c>
      <c r="E37" s="2">
        <v>-3649782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826566</v>
      </c>
    </row>
    <row r="39" spans="1:23" x14ac:dyDescent="0.15">
      <c r="A39" s="1" t="s">
        <v>103</v>
      </c>
      <c r="B39" s="3"/>
      <c r="D39" s="1" t="s">
        <v>80</v>
      </c>
      <c r="E39" s="10">
        <v>-20544</v>
      </c>
    </row>
    <row r="40" spans="1:23" s="9" customFormat="1" x14ac:dyDescent="0.15">
      <c r="A40"/>
      <c r="B40"/>
      <c r="D40" s="1" t="s">
        <v>81</v>
      </c>
      <c r="E40" s="2">
        <v>-2945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5000000</v>
      </c>
      <c r="C44" s="2"/>
    </row>
    <row r="45" spans="1:23" x14ac:dyDescent="0.15">
      <c r="A45" s="16" t="s">
        <v>234</v>
      </c>
      <c r="B45" s="2">
        <v>5005157.6050000004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4" sqref="D24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9218524.6400000006</v>
      </c>
      <c r="D3" s="1" t="s">
        <v>1</v>
      </c>
      <c r="E3" s="18">
        <v>46740449.479999997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130010061.56</v>
      </c>
      <c r="D4" s="1" t="s">
        <v>11</v>
      </c>
      <c r="E4" s="38">
        <v>7639761.4800000004</v>
      </c>
      <c r="H4" s="1" t="s">
        <v>268</v>
      </c>
      <c r="I4" s="13"/>
      <c r="J4" s="13"/>
    </row>
    <row r="5" spans="1:10" x14ac:dyDescent="0.15">
      <c r="A5" s="1" t="s">
        <v>3</v>
      </c>
      <c r="B5" s="2">
        <v>159231203.46000001</v>
      </c>
      <c r="D5" s="1" t="s">
        <v>12</v>
      </c>
      <c r="E5" s="2">
        <v>39100688</v>
      </c>
      <c r="H5" s="1" t="s">
        <v>300</v>
      </c>
      <c r="I5" s="13"/>
      <c r="J5" s="13">
        <v>-1</v>
      </c>
    </row>
    <row r="6" spans="1:10" x14ac:dyDescent="0.15">
      <c r="A6" s="1" t="s">
        <v>11</v>
      </c>
      <c r="B6" s="37">
        <v>29221141.899999999</v>
      </c>
      <c r="D6" s="1" t="s">
        <v>4</v>
      </c>
      <c r="E6" s="2">
        <v>8000000</v>
      </c>
      <c r="H6" s="1" t="s">
        <v>185</v>
      </c>
      <c r="I6" s="13"/>
      <c r="J6" s="13">
        <v>-9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  <c r="I7" s="13">
        <v>81</v>
      </c>
      <c r="J7" s="13"/>
    </row>
    <row r="8" spans="1:10" x14ac:dyDescent="0.15">
      <c r="A8" s="1" t="s">
        <v>5</v>
      </c>
      <c r="B8" s="2">
        <v>152000000</v>
      </c>
      <c r="D8" s="1" t="s">
        <v>86</v>
      </c>
      <c r="E8" s="2">
        <v>2100.8000000000002</v>
      </c>
      <c r="G8" s="1"/>
    </row>
    <row r="9" spans="1:10" x14ac:dyDescent="0.15">
      <c r="A9" s="1" t="s">
        <v>82</v>
      </c>
      <c r="B9" s="2">
        <v>2617.2600000000002</v>
      </c>
      <c r="D9" s="1" t="s">
        <v>88</v>
      </c>
      <c r="E9" s="3">
        <v>1587</v>
      </c>
      <c r="H9" s="1"/>
    </row>
    <row r="10" spans="1:10" x14ac:dyDescent="0.15">
      <c r="A10" s="1" t="s">
        <v>83</v>
      </c>
      <c r="B10" s="2">
        <v>20000000</v>
      </c>
      <c r="D10" s="1" t="s">
        <v>85</v>
      </c>
      <c r="E10" s="2">
        <f>'20170721'!E10+'20170724'!E8</f>
        <v>674089.9</v>
      </c>
      <c r="G10" s="1"/>
      <c r="H10" s="1" t="s">
        <v>42</v>
      </c>
      <c r="I10" s="3">
        <f>SUMIF(I4:I8,"&gt;=0")</f>
        <v>81</v>
      </c>
    </row>
    <row r="11" spans="1:10" x14ac:dyDescent="0.15">
      <c r="A11" s="1" t="s">
        <v>84</v>
      </c>
      <c r="B11" s="2">
        <f>'20170721'!B11+'20170724'!B9</f>
        <v>1148369.45</v>
      </c>
      <c r="E11" s="2"/>
      <c r="G11" s="1"/>
      <c r="H11" s="1" t="s">
        <v>43</v>
      </c>
      <c r="I11" s="3">
        <f>SUM(J4:J7)</f>
        <v>-10</v>
      </c>
    </row>
    <row r="12" spans="1:10" x14ac:dyDescent="0.15">
      <c r="A12" s="1" t="s">
        <v>86</v>
      </c>
      <c r="B12" s="18">
        <v>509.18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'20170721'!B13+'20170724'!B12</f>
        <v>173512.97000000006</v>
      </c>
      <c r="E13" s="2"/>
      <c r="G13" s="1"/>
      <c r="H13" s="1" t="s">
        <v>30</v>
      </c>
      <c r="I13" s="15">
        <v>64254060</v>
      </c>
    </row>
    <row r="14" spans="1:10" x14ac:dyDescent="0.15">
      <c r="B14" s="2"/>
      <c r="G14" s="1"/>
      <c r="H14" s="1" t="s">
        <v>31</v>
      </c>
      <c r="I14" s="15">
        <v>-7929120</v>
      </c>
    </row>
    <row r="15" spans="1:10" x14ac:dyDescent="0.15">
      <c r="A15" s="1"/>
      <c r="B15" s="2"/>
      <c r="G15" s="1"/>
      <c r="H15" s="1" t="s">
        <v>32</v>
      </c>
      <c r="I15" s="15">
        <f>I14+I13</f>
        <v>56324940</v>
      </c>
    </row>
    <row r="16" spans="1:10" x14ac:dyDescent="0.15">
      <c r="A16" s="1"/>
      <c r="B16" s="2"/>
      <c r="G16" s="1" t="s">
        <v>5</v>
      </c>
      <c r="H16" s="2"/>
      <c r="I16" s="15">
        <v>5000000</v>
      </c>
    </row>
    <row r="17" spans="1:22" x14ac:dyDescent="0.15">
      <c r="A17" s="6"/>
      <c r="B17" s="2"/>
      <c r="G17" s="1" t="s">
        <v>26</v>
      </c>
      <c r="H17" s="2"/>
      <c r="I17" s="15">
        <v>11414438.529999999</v>
      </c>
    </row>
    <row r="18" spans="1:22" x14ac:dyDescent="0.15">
      <c r="G18" s="1" t="s">
        <v>12</v>
      </c>
      <c r="H18" s="2"/>
      <c r="I18" s="15">
        <v>12850812</v>
      </c>
    </row>
    <row r="19" spans="1:22" x14ac:dyDescent="0.15">
      <c r="A19" s="2"/>
      <c r="G19" s="1" t="s">
        <v>24</v>
      </c>
      <c r="H19" s="2"/>
      <c r="I19" s="15">
        <f>I18+I17-I16</f>
        <v>19265250.530000001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278509.17</v>
      </c>
      <c r="N21" s="2"/>
    </row>
    <row r="22" spans="1:22" x14ac:dyDescent="0.15">
      <c r="G22" s="1"/>
      <c r="H22" s="1" t="s">
        <v>322</v>
      </c>
      <c r="I22" s="15">
        <v>65482.94</v>
      </c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210000000</v>
      </c>
      <c r="H25" s="1" t="s">
        <v>19</v>
      </c>
      <c r="I25" s="15">
        <f>SUM(I21:I24)</f>
        <v>371433.82999999996</v>
      </c>
    </row>
    <row r="26" spans="1:22" x14ac:dyDescent="0.15">
      <c r="A26" s="1" t="s">
        <v>71</v>
      </c>
      <c r="B26" s="2">
        <f>B4+E5+I18</f>
        <v>181961561.56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1219036.7000000002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269</v>
      </c>
      <c r="B33" s="3">
        <v>272</v>
      </c>
      <c r="D33" s="1" t="s">
        <v>74</v>
      </c>
      <c r="E33" s="2">
        <v>12669163</v>
      </c>
      <c r="G33" s="16" t="s">
        <v>296</v>
      </c>
      <c r="H33" s="2">
        <f>E33</f>
        <v>12669163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301</v>
      </c>
      <c r="B34" s="3">
        <v>2163</v>
      </c>
      <c r="D34" s="1" t="s">
        <v>75</v>
      </c>
      <c r="E34" s="2">
        <v>12476742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17</v>
      </c>
      <c r="B35" s="25">
        <v>2823</v>
      </c>
      <c r="D35" s="1" t="s">
        <v>76</v>
      </c>
      <c r="E35" s="2">
        <v>-87298</v>
      </c>
      <c r="G35" s="40" t="s">
        <v>298</v>
      </c>
      <c r="H35" s="41">
        <f>H33+H34</f>
        <v>12674320.605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18</v>
      </c>
      <c r="B36" s="3">
        <v>7928</v>
      </c>
      <c r="D36" s="1" t="s">
        <v>77</v>
      </c>
      <c r="E36" s="2">
        <v>-232826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13186</v>
      </c>
      <c r="D37" s="1" t="s">
        <v>78</v>
      </c>
      <c r="E37" s="2">
        <v>-315894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830271</v>
      </c>
    </row>
    <row r="39" spans="1:23" x14ac:dyDescent="0.15">
      <c r="A39" s="1" t="s">
        <v>103</v>
      </c>
      <c r="B39" s="3"/>
      <c r="D39" s="1" t="s">
        <v>80</v>
      </c>
      <c r="E39" s="10">
        <v>-19125</v>
      </c>
    </row>
    <row r="40" spans="1:23" s="9" customFormat="1" x14ac:dyDescent="0.15">
      <c r="A40"/>
      <c r="B40"/>
      <c r="D40" s="1" t="s">
        <v>81</v>
      </c>
      <c r="E40" s="2">
        <v>-4500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5000000</v>
      </c>
      <c r="C44" s="2"/>
    </row>
    <row r="45" spans="1:23" x14ac:dyDescent="0.15">
      <c r="A45" s="16" t="s">
        <v>234</v>
      </c>
      <c r="B45" s="2">
        <v>5005157.6050000004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25" zoomScale="80" zoomScaleNormal="80" workbookViewId="0">
      <selection activeCell="E3" sqref="E3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12768542.039999999</v>
      </c>
      <c r="D3" s="1" t="s">
        <v>1</v>
      </c>
      <c r="E3" s="18">
        <v>46559373.280000001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120842198.06999999</v>
      </c>
      <c r="D4" s="1" t="s">
        <v>11</v>
      </c>
      <c r="E4" s="38">
        <v>6159213.2800000003</v>
      </c>
      <c r="H4" s="1" t="s">
        <v>268</v>
      </c>
      <c r="I4" s="13"/>
      <c r="J4" s="13">
        <v>-6</v>
      </c>
    </row>
    <row r="5" spans="1:10" x14ac:dyDescent="0.15">
      <c r="A5" s="1" t="s">
        <v>3</v>
      </c>
      <c r="B5" s="2">
        <v>160621771.90000001</v>
      </c>
      <c r="D5" s="1" t="s">
        <v>12</v>
      </c>
      <c r="E5" s="2">
        <v>40400160</v>
      </c>
      <c r="H5" s="1" t="s">
        <v>300</v>
      </c>
      <c r="I5" s="13">
        <v>1</v>
      </c>
      <c r="J5" s="13"/>
    </row>
    <row r="6" spans="1:10" x14ac:dyDescent="0.15">
      <c r="A6" s="1" t="s">
        <v>11</v>
      </c>
      <c r="B6" s="37">
        <v>39779573.829999998</v>
      </c>
      <c r="D6" s="1" t="s">
        <v>4</v>
      </c>
      <c r="E6" s="2">
        <v>8000000</v>
      </c>
      <c r="H6" s="1" t="s">
        <v>185</v>
      </c>
      <c r="I6" s="13">
        <v>1</v>
      </c>
      <c r="J6" s="13">
        <v>-8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  <c r="I7" s="13">
        <v>83</v>
      </c>
      <c r="J7" s="13"/>
    </row>
    <row r="8" spans="1:10" x14ac:dyDescent="0.15">
      <c r="A8" s="1" t="s">
        <v>5</v>
      </c>
      <c r="B8" s="2">
        <v>152000000</v>
      </c>
      <c r="D8" s="1" t="s">
        <v>86</v>
      </c>
      <c r="E8" s="2">
        <v>1404.8</v>
      </c>
      <c r="G8" s="1"/>
    </row>
    <row r="9" spans="1:10" x14ac:dyDescent="0.15">
      <c r="A9" s="1" t="s">
        <v>82</v>
      </c>
      <c r="B9" s="2">
        <v>11031.79</v>
      </c>
      <c r="D9" s="1" t="s">
        <v>88</v>
      </c>
      <c r="E9" s="3">
        <v>1417</v>
      </c>
      <c r="H9" s="1"/>
    </row>
    <row r="10" spans="1:10" x14ac:dyDescent="0.15">
      <c r="A10" s="1" t="s">
        <v>83</v>
      </c>
      <c r="B10" s="2">
        <v>27000000</v>
      </c>
      <c r="D10" s="1" t="s">
        <v>85</v>
      </c>
      <c r="E10" s="2">
        <f>'20170720'!E10+'20170721'!E8</f>
        <v>671989.1</v>
      </c>
      <c r="G10" s="1"/>
      <c r="H10" s="1" t="s">
        <v>42</v>
      </c>
      <c r="I10" s="3">
        <f>SUMIF(I4:I8,"&gt;=0")</f>
        <v>85</v>
      </c>
    </row>
    <row r="11" spans="1:10" x14ac:dyDescent="0.15">
      <c r="A11" s="1" t="s">
        <v>84</v>
      </c>
      <c r="B11" s="2">
        <f>'20170720'!B11+'20170721'!B9</f>
        <v>1145752.19</v>
      </c>
      <c r="E11" s="2"/>
      <c r="G11" s="1"/>
      <c r="H11" s="1" t="s">
        <v>43</v>
      </c>
      <c r="I11" s="3">
        <f>SUM(J4:J7)</f>
        <v>-14</v>
      </c>
    </row>
    <row r="12" spans="1:10" x14ac:dyDescent="0.15">
      <c r="A12" s="1" t="s">
        <v>86</v>
      </c>
      <c r="B12" s="18">
        <v>967.85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'20170720'!B13+'20170721'!B12</f>
        <v>173003.79000000007</v>
      </c>
      <c r="E13" s="2"/>
      <c r="G13" s="1"/>
      <c r="H13" s="1" t="s">
        <v>30</v>
      </c>
      <c r="I13" s="15">
        <v>67816140</v>
      </c>
    </row>
    <row r="14" spans="1:10" x14ac:dyDescent="0.15">
      <c r="B14" s="2"/>
      <c r="G14" s="1"/>
      <c r="H14" s="1" t="s">
        <v>31</v>
      </c>
      <c r="I14" s="15">
        <v>-11181120</v>
      </c>
    </row>
    <row r="15" spans="1:10" x14ac:dyDescent="0.15">
      <c r="A15" s="1"/>
      <c r="B15" s="2"/>
      <c r="G15" s="1"/>
      <c r="H15" s="1" t="s">
        <v>32</v>
      </c>
      <c r="I15" s="15">
        <f>I14+I13</f>
        <v>56635020</v>
      </c>
    </row>
    <row r="16" spans="1:10" x14ac:dyDescent="0.15">
      <c r="A16" s="1"/>
      <c r="B16" s="2"/>
      <c r="G16" s="1" t="s">
        <v>5</v>
      </c>
      <c r="H16" s="2"/>
      <c r="I16" s="15">
        <v>5000000</v>
      </c>
    </row>
    <row r="17" spans="1:22" x14ac:dyDescent="0.15">
      <c r="A17" s="6"/>
      <c r="B17" s="2"/>
      <c r="G17" s="1" t="s">
        <v>26</v>
      </c>
      <c r="H17" s="2"/>
      <c r="I17" s="15">
        <v>11012206.85</v>
      </c>
    </row>
    <row r="18" spans="1:22" x14ac:dyDescent="0.15">
      <c r="G18" s="1" t="s">
        <v>12</v>
      </c>
      <c r="H18" s="2"/>
      <c r="I18" s="15">
        <v>13563228</v>
      </c>
    </row>
    <row r="19" spans="1:22" x14ac:dyDescent="0.15">
      <c r="A19" s="2"/>
      <c r="G19" s="1" t="s">
        <v>24</v>
      </c>
      <c r="H19" s="2"/>
      <c r="I19" s="15">
        <f>I18+I17-I16</f>
        <v>19575434.850000001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277155.32</v>
      </c>
      <c r="N21" s="2"/>
    </row>
    <row r="22" spans="1:22" x14ac:dyDescent="0.15">
      <c r="G22" s="1"/>
      <c r="H22" s="1" t="s">
        <v>322</v>
      </c>
      <c r="I22" s="15">
        <v>65170.62</v>
      </c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210000000</v>
      </c>
      <c r="H25" s="1" t="s">
        <v>19</v>
      </c>
      <c r="I25" s="15">
        <f>SUM(I21:I24)</f>
        <v>369767.66000000003</v>
      </c>
    </row>
    <row r="26" spans="1:22" x14ac:dyDescent="0.15">
      <c r="A26" s="1" t="s">
        <v>71</v>
      </c>
      <c r="B26" s="2">
        <f>B4+E5+I18</f>
        <v>174805586.06999999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1214760.55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269</v>
      </c>
      <c r="B33" s="3">
        <v>398</v>
      </c>
      <c r="D33" s="1" t="s">
        <v>74</v>
      </c>
      <c r="E33" s="2">
        <v>12756461</v>
      </c>
      <c r="G33" s="16" t="s">
        <v>296</v>
      </c>
      <c r="H33" s="2">
        <f>E33</f>
        <v>12756461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301</v>
      </c>
      <c r="B34" s="3">
        <v>1970</v>
      </c>
      <c r="D34" s="1" t="s">
        <v>75</v>
      </c>
      <c r="E34" s="2">
        <v>12709569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17</v>
      </c>
      <c r="B35" s="25">
        <v>2921</v>
      </c>
      <c r="D35" s="1" t="s">
        <v>76</v>
      </c>
      <c r="E35" s="2">
        <v>-15427</v>
      </c>
      <c r="G35" s="40" t="s">
        <v>298</v>
      </c>
      <c r="H35" s="41">
        <f>H33+H34</f>
        <v>12761618.605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18</v>
      </c>
      <c r="B36" s="3">
        <v>7774</v>
      </c>
      <c r="D36" s="1" t="s">
        <v>77</v>
      </c>
      <c r="E36" s="2">
        <v>-21663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13063</v>
      </c>
      <c r="D37" s="1" t="s">
        <v>78</v>
      </c>
      <c r="E37" s="2">
        <v>-369663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313788</v>
      </c>
    </row>
    <row r="39" spans="1:23" x14ac:dyDescent="0.15">
      <c r="A39" s="1" t="s">
        <v>103</v>
      </c>
      <c r="B39" s="3"/>
      <c r="D39" s="1" t="s">
        <v>80</v>
      </c>
      <c r="E39" s="10">
        <v>-28952</v>
      </c>
    </row>
    <row r="40" spans="1:23" s="9" customFormat="1" x14ac:dyDescent="0.15">
      <c r="A40"/>
      <c r="B40"/>
      <c r="D40" s="1" t="s">
        <v>81</v>
      </c>
      <c r="E40" s="2">
        <v>-1565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5000000</v>
      </c>
      <c r="C44" s="2"/>
    </row>
    <row r="45" spans="1:23" x14ac:dyDescent="0.15">
      <c r="A45" s="16" t="s">
        <v>234</v>
      </c>
      <c r="B45" s="2">
        <v>5005157.6050000004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22" zoomScale="80" zoomScaleNormal="80" workbookViewId="0">
      <selection activeCell="D19" sqref="D19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14347484.970000001</v>
      </c>
      <c r="D3" s="1" t="s">
        <v>1</v>
      </c>
      <c r="E3" s="18">
        <v>43544096.079999998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99860832.129999995</v>
      </c>
      <c r="D4" s="1" t="s">
        <v>11</v>
      </c>
      <c r="E4" s="38">
        <v>5548481.4800000004</v>
      </c>
      <c r="H4" s="1" t="s">
        <v>268</v>
      </c>
      <c r="I4" s="13"/>
      <c r="J4" s="13">
        <v>-9</v>
      </c>
    </row>
    <row r="5" spans="1:10" x14ac:dyDescent="0.15">
      <c r="A5" s="1" t="s">
        <v>3</v>
      </c>
      <c r="B5" s="2">
        <v>132210752.44</v>
      </c>
      <c r="D5" s="1" t="s">
        <v>12</v>
      </c>
      <c r="E5" s="2">
        <v>37995614.600000001</v>
      </c>
      <c r="H5" s="1" t="s">
        <v>300</v>
      </c>
      <c r="I5" s="13">
        <v>2</v>
      </c>
      <c r="J5" s="13">
        <v>-1</v>
      </c>
    </row>
    <row r="6" spans="1:10" x14ac:dyDescent="0.15">
      <c r="A6" s="1" t="s">
        <v>11</v>
      </c>
      <c r="B6" s="37">
        <v>32349920.309999999</v>
      </c>
      <c r="D6" s="1" t="s">
        <v>4</v>
      </c>
      <c r="E6" s="2">
        <v>8000000</v>
      </c>
      <c r="H6" s="1" t="s">
        <v>185</v>
      </c>
      <c r="I6" s="13">
        <v>1</v>
      </c>
      <c r="J6" s="13">
        <v>-8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46000000</v>
      </c>
      <c r="H7" s="1" t="s">
        <v>238</v>
      </c>
      <c r="I7" s="13">
        <v>86</v>
      </c>
      <c r="J7" s="13"/>
    </row>
    <row r="8" spans="1:10" x14ac:dyDescent="0.15">
      <c r="A8" s="1" t="s">
        <v>5</v>
      </c>
      <c r="B8" s="2">
        <v>124000000</v>
      </c>
      <c r="D8" s="1" t="s">
        <v>86</v>
      </c>
      <c r="E8" s="2">
        <v>1785.6</v>
      </c>
      <c r="G8" s="1"/>
    </row>
    <row r="9" spans="1:10" x14ac:dyDescent="0.15">
      <c r="A9" s="1" t="s">
        <v>82</v>
      </c>
      <c r="B9" s="2">
        <v>2435.34</v>
      </c>
      <c r="D9" s="1" t="s">
        <v>88</v>
      </c>
      <c r="E9" s="3">
        <v>1436</v>
      </c>
      <c r="H9" s="1"/>
    </row>
    <row r="10" spans="1:10" x14ac:dyDescent="0.15">
      <c r="A10" s="1" t="s">
        <v>83</v>
      </c>
      <c r="B10" s="2">
        <v>18000000</v>
      </c>
      <c r="D10" s="1" t="s">
        <v>85</v>
      </c>
      <c r="E10" s="2">
        <f>'20170719'!E10+'20170720'!E8</f>
        <v>670584.29999999993</v>
      </c>
      <c r="G10" s="1"/>
      <c r="H10" s="1" t="s">
        <v>42</v>
      </c>
      <c r="I10" s="3">
        <f>SUMIF(I4:I8,"&gt;=0")</f>
        <v>89</v>
      </c>
    </row>
    <row r="11" spans="1:10" x14ac:dyDescent="0.15">
      <c r="A11" s="1" t="s">
        <v>84</v>
      </c>
      <c r="B11" s="2">
        <f>'20170719'!B11+'20170720'!B9</f>
        <v>1134720.3999999999</v>
      </c>
      <c r="E11" s="2"/>
      <c r="G11" s="1"/>
      <c r="H11" s="1" t="s">
        <v>43</v>
      </c>
      <c r="I11" s="3">
        <f>SUM(J4:J7)</f>
        <v>-18</v>
      </c>
    </row>
    <row r="12" spans="1:10" x14ac:dyDescent="0.15">
      <c r="A12" s="1" t="s">
        <v>86</v>
      </c>
      <c r="B12" s="18">
        <v>945.74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'20170719'!B13+'20170720'!B12</f>
        <v>172035.94000000006</v>
      </c>
      <c r="E13" s="2"/>
      <c r="G13" s="1"/>
      <c r="H13" s="1" t="s">
        <v>30</v>
      </c>
      <c r="I13" s="15">
        <v>70505340</v>
      </c>
    </row>
    <row r="14" spans="1:10" x14ac:dyDescent="0.15">
      <c r="B14" s="2"/>
      <c r="G14" s="1"/>
      <c r="H14" s="1" t="s">
        <v>31</v>
      </c>
      <c r="I14" s="15">
        <v>-14302440</v>
      </c>
    </row>
    <row r="15" spans="1:10" x14ac:dyDescent="0.15">
      <c r="A15" s="1"/>
      <c r="B15" s="2"/>
      <c r="G15" s="1"/>
      <c r="H15" s="1" t="s">
        <v>32</v>
      </c>
      <c r="I15" s="15">
        <f>I14+I13</f>
        <v>56202900</v>
      </c>
    </row>
    <row r="16" spans="1:10" x14ac:dyDescent="0.15">
      <c r="A16" s="1"/>
      <c r="B16" s="2"/>
      <c r="G16" s="1" t="s">
        <v>5</v>
      </c>
      <c r="H16" s="2"/>
      <c r="I16" s="15">
        <v>5000000</v>
      </c>
    </row>
    <row r="17" spans="1:22" x14ac:dyDescent="0.15">
      <c r="A17" s="6"/>
      <c r="B17" s="2"/>
      <c r="G17" s="1" t="s">
        <v>26</v>
      </c>
      <c r="H17" s="2"/>
      <c r="I17" s="15">
        <v>10186445.15</v>
      </c>
    </row>
    <row r="18" spans="1:22" x14ac:dyDescent="0.15">
      <c r="G18" s="1" t="s">
        <v>12</v>
      </c>
      <c r="H18" s="2"/>
      <c r="I18" s="15">
        <v>14101068</v>
      </c>
    </row>
    <row r="19" spans="1:22" x14ac:dyDescent="0.15">
      <c r="A19" s="2"/>
      <c r="G19" s="1" t="s">
        <v>24</v>
      </c>
      <c r="H19" s="2"/>
      <c r="I19" s="15">
        <f>I18+I17-I16</f>
        <v>19287513.149999999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276517.8</v>
      </c>
      <c r="N21" s="2"/>
    </row>
    <row r="22" spans="1:22" x14ac:dyDescent="0.15">
      <c r="G22" s="1"/>
      <c r="H22" s="1" t="s">
        <v>322</v>
      </c>
      <c r="I22" s="15">
        <v>65023.55</v>
      </c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180000000</v>
      </c>
      <c r="H25" s="1" t="s">
        <v>19</v>
      </c>
      <c r="I25" s="15">
        <f>SUM(I21:I24)</f>
        <v>368983.06999999995</v>
      </c>
    </row>
    <row r="26" spans="1:22" x14ac:dyDescent="0.15">
      <c r="A26" s="1" t="s">
        <v>71</v>
      </c>
      <c r="B26" s="2">
        <f>B4+E5+I18</f>
        <v>151957514.72999999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1211603.31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269</v>
      </c>
      <c r="B33" s="3">
        <v>692</v>
      </c>
      <c r="D33" s="1" t="s">
        <v>74</v>
      </c>
      <c r="E33" s="2">
        <v>12771938</v>
      </c>
      <c r="G33" s="16" t="s">
        <v>296</v>
      </c>
      <c r="H33" s="2">
        <f>E33</f>
        <v>12771938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301</v>
      </c>
      <c r="B34" s="3">
        <v>1472</v>
      </c>
      <c r="D34" s="1" t="s">
        <v>75</v>
      </c>
      <c r="E34" s="2">
        <v>12731232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17</v>
      </c>
      <c r="B35" s="25">
        <v>2913</v>
      </c>
      <c r="D35" s="1" t="s">
        <v>76</v>
      </c>
      <c r="E35" s="2">
        <v>85844</v>
      </c>
      <c r="G35" s="40" t="s">
        <v>298</v>
      </c>
      <c r="H35" s="41">
        <f>H33+H34</f>
        <v>12777095.605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18</v>
      </c>
      <c r="B36" s="3">
        <v>7695</v>
      </c>
      <c r="D36" s="1" t="s">
        <v>77</v>
      </c>
      <c r="E36" s="2">
        <v>269562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12772</v>
      </c>
      <c r="D37" s="1" t="s">
        <v>78</v>
      </c>
      <c r="E37" s="2">
        <v>-401598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986420</v>
      </c>
    </row>
    <row r="39" spans="1:23" x14ac:dyDescent="0.15">
      <c r="A39" s="1" t="s">
        <v>103</v>
      </c>
      <c r="B39" s="3"/>
      <c r="D39" s="1" t="s">
        <v>80</v>
      </c>
      <c r="E39" s="10">
        <v>-20475</v>
      </c>
    </row>
    <row r="40" spans="1:23" s="9" customFormat="1" x14ac:dyDescent="0.15">
      <c r="A40"/>
      <c r="B40"/>
      <c r="D40" s="1" t="s">
        <v>81</v>
      </c>
      <c r="E40" s="2">
        <v>-6186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5000000</v>
      </c>
      <c r="C44" s="2"/>
    </row>
    <row r="45" spans="1:23" x14ac:dyDescent="0.15">
      <c r="A45" s="16" t="s">
        <v>234</v>
      </c>
      <c r="B45" s="2">
        <v>5005157.6050000004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G42" sqref="G42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27325111.449999999</v>
      </c>
      <c r="D3" s="1" t="s">
        <v>1</v>
      </c>
      <c r="E3" s="18">
        <v>43401371.68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94297757.599999994</v>
      </c>
      <c r="D4" s="1" t="s">
        <v>11</v>
      </c>
      <c r="E4" s="38">
        <v>8288624.6799999997</v>
      </c>
      <c r="H4" s="1" t="s">
        <v>268</v>
      </c>
      <c r="I4" s="13"/>
      <c r="J4" s="13">
        <v>-9</v>
      </c>
    </row>
    <row r="5" spans="1:10" x14ac:dyDescent="0.15">
      <c r="A5" s="1" t="s">
        <v>3</v>
      </c>
      <c r="B5" s="2">
        <v>130623692.20999999</v>
      </c>
      <c r="D5" s="1" t="s">
        <v>12</v>
      </c>
      <c r="E5" s="2">
        <v>35112747</v>
      </c>
      <c r="H5" s="1" t="s">
        <v>300</v>
      </c>
      <c r="I5" s="13">
        <v>1</v>
      </c>
      <c r="J5" s="13"/>
    </row>
    <row r="6" spans="1:10" x14ac:dyDescent="0.15">
      <c r="A6" s="1" t="s">
        <v>11</v>
      </c>
      <c r="B6" s="37">
        <v>36325934.609999999</v>
      </c>
      <c r="D6" s="1" t="s">
        <v>4</v>
      </c>
      <c r="E6" s="2">
        <v>8000000</v>
      </c>
      <c r="H6" s="1" t="s">
        <v>185</v>
      </c>
      <c r="I6" s="13"/>
      <c r="J6" s="13">
        <v>-6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46000000</v>
      </c>
      <c r="H7" s="1" t="s">
        <v>238</v>
      </c>
      <c r="I7" s="13">
        <v>84</v>
      </c>
      <c r="J7" s="13"/>
    </row>
    <row r="8" spans="1:10" x14ac:dyDescent="0.15">
      <c r="A8" s="1" t="s">
        <v>5</v>
      </c>
      <c r="B8" s="2">
        <v>124000000</v>
      </c>
      <c r="D8" s="1" t="s">
        <v>86</v>
      </c>
      <c r="E8" s="2">
        <v>3395.2</v>
      </c>
      <c r="G8" s="1"/>
    </row>
    <row r="9" spans="1:10" x14ac:dyDescent="0.15">
      <c r="A9" s="1" t="s">
        <v>82</v>
      </c>
      <c r="B9" s="2">
        <v>823.16</v>
      </c>
      <c r="D9" s="1" t="s">
        <v>88</v>
      </c>
      <c r="E9" s="3">
        <v>2973</v>
      </c>
      <c r="H9" s="1"/>
    </row>
    <row r="10" spans="1:10" x14ac:dyDescent="0.15">
      <c r="A10" s="1" t="s">
        <v>83</v>
      </c>
      <c r="B10" s="2">
        <v>9000000</v>
      </c>
      <c r="D10" s="1" t="s">
        <v>85</v>
      </c>
      <c r="E10" s="2">
        <f>'20170718'!E10+'20170719'!E8</f>
        <v>668798.69999999995</v>
      </c>
      <c r="G10" s="1"/>
      <c r="H10" s="1" t="s">
        <v>42</v>
      </c>
      <c r="I10" s="3">
        <f>SUMIF(I4:I8,"&gt;=0")</f>
        <v>85</v>
      </c>
    </row>
    <row r="11" spans="1:10" x14ac:dyDescent="0.15">
      <c r="A11" s="1" t="s">
        <v>84</v>
      </c>
      <c r="B11" s="2">
        <f>'20170718'!B11+'20170719'!B9</f>
        <v>1132285.0599999998</v>
      </c>
      <c r="E11" s="2"/>
      <c r="G11" s="1"/>
      <c r="H11" s="1" t="s">
        <v>43</v>
      </c>
      <c r="I11" s="3">
        <f>SUM(J4:J7)</f>
        <v>-15</v>
      </c>
    </row>
    <row r="12" spans="1:10" x14ac:dyDescent="0.15">
      <c r="A12" s="1" t="s">
        <v>86</v>
      </c>
      <c r="B12" s="18">
        <v>1227.95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'20170718'!B13+'20170719'!B12</f>
        <v>171090.20000000007</v>
      </c>
      <c r="E13" s="2"/>
      <c r="G13" s="1"/>
      <c r="H13" s="1" t="s">
        <v>30</v>
      </c>
      <c r="I13" s="15">
        <v>66520860</v>
      </c>
    </row>
    <row r="14" spans="1:10" x14ac:dyDescent="0.15">
      <c r="B14" s="2"/>
      <c r="G14" s="1"/>
      <c r="H14" s="1" t="s">
        <v>31</v>
      </c>
      <c r="I14" s="15">
        <v>-11773800</v>
      </c>
    </row>
    <row r="15" spans="1:10" x14ac:dyDescent="0.15">
      <c r="A15" s="1"/>
      <c r="B15" s="2"/>
      <c r="G15" s="1"/>
      <c r="H15" s="1" t="s">
        <v>32</v>
      </c>
      <c r="I15" s="15">
        <f>I14+I13</f>
        <v>54747060</v>
      </c>
    </row>
    <row r="16" spans="1:10" x14ac:dyDescent="0.15">
      <c r="A16" s="1"/>
      <c r="B16" s="2"/>
      <c r="G16" s="1" t="s">
        <v>5</v>
      </c>
      <c r="H16" s="2"/>
      <c r="I16" s="15">
        <v>5000000</v>
      </c>
    </row>
    <row r="17" spans="1:22" x14ac:dyDescent="0.15">
      <c r="A17" s="6"/>
      <c r="B17" s="2"/>
      <c r="G17" s="1" t="s">
        <v>26</v>
      </c>
      <c r="H17" s="2"/>
      <c r="I17" s="15">
        <v>10186445.15</v>
      </c>
    </row>
    <row r="18" spans="1:22" x14ac:dyDescent="0.15">
      <c r="G18" s="1" t="s">
        <v>12</v>
      </c>
      <c r="H18" s="2"/>
      <c r="I18" s="15">
        <v>13304172</v>
      </c>
    </row>
    <row r="19" spans="1:22" x14ac:dyDescent="0.15">
      <c r="A19" s="2"/>
      <c r="G19" s="1" t="s">
        <v>24</v>
      </c>
      <c r="H19" s="2"/>
      <c r="I19" s="15">
        <f>I17+I18-I16</f>
        <v>18490617.149999999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275645.59999999998</v>
      </c>
      <c r="N21" s="2"/>
    </row>
    <row r="22" spans="1:22" x14ac:dyDescent="0.15">
      <c r="G22" s="1"/>
      <c r="H22" s="1" t="s">
        <v>322</v>
      </c>
      <c r="I22" s="15">
        <v>64822.32</v>
      </c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180000000</v>
      </c>
      <c r="H25" s="1" t="s">
        <v>19</v>
      </c>
      <c r="I25" s="15">
        <f>SUM(I21:I24)</f>
        <v>367909.64</v>
      </c>
    </row>
    <row r="26" spans="1:22" x14ac:dyDescent="0.15">
      <c r="A26" s="1" t="s">
        <v>71</v>
      </c>
      <c r="B26" s="2">
        <f>B4+E5+I18</f>
        <v>142714676.59999999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1207798.54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269</v>
      </c>
      <c r="B33" s="3">
        <v>937</v>
      </c>
      <c r="D33" s="1" t="s">
        <v>74</v>
      </c>
      <c r="E33" s="2">
        <v>12686093</v>
      </c>
      <c r="G33" s="16" t="s">
        <v>296</v>
      </c>
      <c r="H33" s="2">
        <f>E33</f>
        <v>12686093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301</v>
      </c>
      <c r="B34" s="3">
        <v>1290</v>
      </c>
      <c r="D34" s="1" t="s">
        <v>75</v>
      </c>
      <c r="E34" s="2">
        <v>12461670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17</v>
      </c>
      <c r="B35" s="25">
        <v>2985</v>
      </c>
      <c r="D35" s="1" t="s">
        <v>76</v>
      </c>
      <c r="E35" s="2">
        <v>33188</v>
      </c>
      <c r="G35" s="40" t="s">
        <v>298</v>
      </c>
      <c r="H35" s="41">
        <f>H33+H34</f>
        <v>12691250.605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18</v>
      </c>
      <c r="B36" s="3">
        <v>7638</v>
      </c>
      <c r="D36" s="1" t="s">
        <v>77</v>
      </c>
      <c r="E36" s="2">
        <v>263914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12850</v>
      </c>
      <c r="D37" s="1" t="s">
        <v>78</v>
      </c>
      <c r="E37" s="2">
        <v>-536816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1182448</v>
      </c>
    </row>
    <row r="39" spans="1:23" x14ac:dyDescent="0.15">
      <c r="A39" s="1" t="s">
        <v>103</v>
      </c>
      <c r="B39" s="3"/>
      <c r="D39" s="1" t="s">
        <v>80</v>
      </c>
      <c r="E39" s="10">
        <v>-21636</v>
      </c>
    </row>
    <row r="40" spans="1:23" s="9" customFormat="1" x14ac:dyDescent="0.15">
      <c r="A40"/>
      <c r="B40"/>
      <c r="D40" s="1" t="s">
        <v>81</v>
      </c>
      <c r="E40" s="2">
        <v>-7178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5000000</v>
      </c>
      <c r="C44" s="2"/>
    </row>
    <row r="45" spans="1:23" x14ac:dyDescent="0.15">
      <c r="A45" s="16" t="s">
        <v>234</v>
      </c>
      <c r="B45" s="2">
        <v>5005157.6050000004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4" sqref="B14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14016317.859999999</v>
      </c>
      <c r="D3" s="1" t="s">
        <v>1</v>
      </c>
      <c r="E3" s="18">
        <v>42722448.880000003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62784266.869999997</v>
      </c>
      <c r="D4" s="1" t="s">
        <v>11</v>
      </c>
      <c r="E4" s="38">
        <v>7498093.0800000001</v>
      </c>
      <c r="H4" s="1" t="s">
        <v>268</v>
      </c>
      <c r="I4" s="13"/>
      <c r="J4" s="13">
        <v>-13</v>
      </c>
    </row>
    <row r="5" spans="1:10" x14ac:dyDescent="0.15">
      <c r="A5" s="1" t="s">
        <v>3</v>
      </c>
      <c r="B5" s="2">
        <v>100802925.55</v>
      </c>
      <c r="D5" s="1" t="s">
        <v>12</v>
      </c>
      <c r="E5" s="2">
        <v>35224355.799999997</v>
      </c>
      <c r="H5" s="1" t="s">
        <v>300</v>
      </c>
      <c r="I5" s="13">
        <v>1</v>
      </c>
      <c r="J5" s="13"/>
    </row>
    <row r="6" spans="1:10" x14ac:dyDescent="0.15">
      <c r="A6" s="1" t="s">
        <v>11</v>
      </c>
      <c r="B6" s="37">
        <v>38018658.68</v>
      </c>
      <c r="D6" s="1" t="s">
        <v>4</v>
      </c>
      <c r="E6" s="2">
        <v>8000000</v>
      </c>
      <c r="H6" s="1" t="s">
        <v>185</v>
      </c>
      <c r="I6" s="13">
        <v>5</v>
      </c>
      <c r="J6" s="13"/>
    </row>
    <row r="7" spans="1:10" x14ac:dyDescent="0.15">
      <c r="A7" s="1" t="s">
        <v>4</v>
      </c>
      <c r="B7" s="2">
        <v>50000000</v>
      </c>
      <c r="D7" s="1" t="s">
        <v>5</v>
      </c>
      <c r="E7" s="18">
        <v>46000000</v>
      </c>
      <c r="H7" s="1" t="s">
        <v>238</v>
      </c>
      <c r="I7" s="13">
        <v>87</v>
      </c>
      <c r="J7" s="13">
        <v>-3</v>
      </c>
    </row>
    <row r="8" spans="1:10" x14ac:dyDescent="0.15">
      <c r="A8" s="1" t="s">
        <v>5</v>
      </c>
      <c r="B8" s="2">
        <v>94000000</v>
      </c>
      <c r="D8" s="1" t="s">
        <v>86</v>
      </c>
      <c r="E8" s="2">
        <v>5348.8</v>
      </c>
      <c r="G8" s="1"/>
    </row>
    <row r="9" spans="1:10" x14ac:dyDescent="0.15">
      <c r="A9" s="1" t="s">
        <v>82</v>
      </c>
      <c r="B9" s="2">
        <v>2340.8200000000002</v>
      </c>
      <c r="D9" s="1" t="s">
        <v>88</v>
      </c>
      <c r="E9" s="3">
        <v>4057</v>
      </c>
      <c r="H9" s="1"/>
    </row>
    <row r="10" spans="1:10" x14ac:dyDescent="0.15">
      <c r="A10" s="1" t="s">
        <v>83</v>
      </c>
      <c r="B10" s="2">
        <v>24000000</v>
      </c>
      <c r="D10" s="1" t="s">
        <v>85</v>
      </c>
      <c r="E10" s="2">
        <f>'20170717'!E10+'20170718'!E8</f>
        <v>665403.5</v>
      </c>
      <c r="G10" s="1"/>
      <c r="H10" s="1" t="s">
        <v>42</v>
      </c>
      <c r="I10" s="3">
        <f>SUMIF(I4:I8,"&gt;=0")</f>
        <v>93</v>
      </c>
    </row>
    <row r="11" spans="1:10" x14ac:dyDescent="0.15">
      <c r="A11" s="1" t="s">
        <v>84</v>
      </c>
      <c r="B11" s="2">
        <f>'20170717'!B11+'20170718'!B9</f>
        <v>1131461.8999999999</v>
      </c>
      <c r="E11" s="2"/>
      <c r="G11" s="1"/>
      <c r="H11" s="1" t="s">
        <v>43</v>
      </c>
      <c r="I11" s="3">
        <f>SUM(J4:J7)</f>
        <v>-16</v>
      </c>
    </row>
    <row r="12" spans="1:10" x14ac:dyDescent="0.15">
      <c r="A12" s="1" t="s">
        <v>86</v>
      </c>
      <c r="B12" s="18">
        <v>1452.21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'20170717'!B13+'20170718'!B12</f>
        <v>169862.25000000006</v>
      </c>
      <c r="E13" s="2"/>
      <c r="G13" s="1"/>
      <c r="H13" s="1" t="s">
        <v>30</v>
      </c>
      <c r="I13" s="15">
        <v>69255300</v>
      </c>
    </row>
    <row r="14" spans="1:10" x14ac:dyDescent="0.15">
      <c r="B14" s="2"/>
      <c r="G14" s="1"/>
      <c r="H14" s="1" t="s">
        <v>31</v>
      </c>
      <c r="I14" s="15">
        <v>-16588200</v>
      </c>
    </row>
    <row r="15" spans="1:10" x14ac:dyDescent="0.15">
      <c r="A15" s="1"/>
      <c r="B15" s="2"/>
      <c r="G15" s="1"/>
      <c r="H15" s="1" t="s">
        <v>32</v>
      </c>
      <c r="I15" s="15">
        <f>I14+I13</f>
        <v>52667100</v>
      </c>
    </row>
    <row r="16" spans="1:10" x14ac:dyDescent="0.15">
      <c r="A16" s="1"/>
      <c r="B16" s="2"/>
      <c r="G16" s="1" t="s">
        <v>5</v>
      </c>
      <c r="H16" s="2"/>
      <c r="I16" s="15">
        <v>5000000</v>
      </c>
    </row>
    <row r="17" spans="1:22" x14ac:dyDescent="0.15">
      <c r="A17" s="6"/>
      <c r="B17" s="2"/>
      <c r="G17" s="1" t="s">
        <v>26</v>
      </c>
      <c r="H17" s="2"/>
      <c r="I17" s="15">
        <v>9888025.4299999997</v>
      </c>
    </row>
    <row r="18" spans="1:22" x14ac:dyDescent="0.15">
      <c r="G18" s="1" t="s">
        <v>12</v>
      </c>
      <c r="H18" s="2"/>
      <c r="I18" s="15">
        <v>13851060</v>
      </c>
    </row>
    <row r="19" spans="1:22" x14ac:dyDescent="0.15">
      <c r="A19" s="2"/>
      <c r="G19" s="1" t="s">
        <v>24</v>
      </c>
      <c r="H19" s="2"/>
      <c r="I19" s="15">
        <f>I17+I18-I16</f>
        <v>18739085.43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274469.64</v>
      </c>
      <c r="N21" s="2"/>
    </row>
    <row r="22" spans="1:22" x14ac:dyDescent="0.15">
      <c r="G22" s="1"/>
      <c r="H22" s="1" t="s">
        <v>322</v>
      </c>
      <c r="I22" s="15">
        <v>64551.040000000001</v>
      </c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150000000</v>
      </c>
      <c r="H25" s="1" t="s">
        <v>19</v>
      </c>
      <c r="I25" s="15">
        <f>SUM(I21:I24)</f>
        <v>366462.4</v>
      </c>
    </row>
    <row r="26" spans="1:22" x14ac:dyDescent="0.15">
      <c r="A26" s="1" t="s">
        <v>71</v>
      </c>
      <c r="B26" s="2">
        <f>B4+E5+I18</f>
        <v>111859682.66999999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1201728.1499999999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269</v>
      </c>
      <c r="B33" s="3">
        <v>2229</v>
      </c>
      <c r="D33" s="1" t="s">
        <v>74</v>
      </c>
      <c r="E33" s="2">
        <v>12652906</v>
      </c>
      <c r="G33" s="16" t="s">
        <v>296</v>
      </c>
      <c r="H33" s="2">
        <f>E33</f>
        <v>12652906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301</v>
      </c>
      <c r="B34" s="3">
        <v>567</v>
      </c>
      <c r="D34" s="1" t="s">
        <v>75</v>
      </c>
      <c r="E34" s="2">
        <v>12197755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17</v>
      </c>
      <c r="B35" s="25">
        <v>2982</v>
      </c>
      <c r="D35" s="1" t="s">
        <v>76</v>
      </c>
      <c r="E35" s="2">
        <v>70059</v>
      </c>
      <c r="G35" s="40" t="s">
        <v>298</v>
      </c>
      <c r="H35" s="41">
        <f>H33+H34</f>
        <v>12658063.605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18</v>
      </c>
      <c r="B36" s="3">
        <v>7391</v>
      </c>
      <c r="D36" s="1" t="s">
        <v>77</v>
      </c>
      <c r="E36" s="2">
        <v>-387079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13169</v>
      </c>
      <c r="D37" s="1" t="s">
        <v>78</v>
      </c>
      <c r="E37" s="2">
        <v>257771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521371</v>
      </c>
    </row>
    <row r="39" spans="1:23" x14ac:dyDescent="0.15">
      <c r="A39" s="1" t="s">
        <v>103</v>
      </c>
      <c r="B39" s="3"/>
      <c r="D39" s="1" t="s">
        <v>80</v>
      </c>
      <c r="E39" s="10">
        <v>-30347</v>
      </c>
    </row>
    <row r="40" spans="1:23" s="9" customFormat="1" x14ac:dyDescent="0.15">
      <c r="A40"/>
      <c r="B40"/>
      <c r="D40" s="1" t="s">
        <v>81</v>
      </c>
      <c r="E40" s="2">
        <v>-5792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5000000</v>
      </c>
      <c r="C44" s="2"/>
    </row>
    <row r="45" spans="1:23" x14ac:dyDescent="0.15">
      <c r="A45" s="16" t="s">
        <v>234</v>
      </c>
      <c r="B45" s="2">
        <v>5005157.6050000004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4" zoomScale="80" zoomScaleNormal="80" workbookViewId="0">
      <selection activeCell="A16" sqref="A16:B16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2.1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199097460.25999999</v>
      </c>
      <c r="D3" s="1" t="s">
        <v>1</v>
      </c>
      <c r="E3" s="18">
        <v>31823374.850000001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56276329.140000001</v>
      </c>
      <c r="D4" s="1" t="s">
        <v>11</v>
      </c>
      <c r="E4" s="38">
        <v>21488742.27</v>
      </c>
      <c r="H4" s="1" t="s">
        <v>370</v>
      </c>
      <c r="I4" s="13"/>
      <c r="J4" s="13"/>
    </row>
    <row r="5" spans="1:10" x14ac:dyDescent="0.15">
      <c r="A5" s="1" t="s">
        <v>3</v>
      </c>
      <c r="B5" s="2">
        <f>B4+B3</f>
        <v>255373789.39999998</v>
      </c>
      <c r="D5" s="1" t="s">
        <v>12</v>
      </c>
      <c r="E5" s="2">
        <v>10334632.58</v>
      </c>
      <c r="H5" s="1" t="s">
        <v>372</v>
      </c>
      <c r="I5" s="13"/>
      <c r="J5" s="13"/>
    </row>
    <row r="6" spans="1:10" x14ac:dyDescent="0.15">
      <c r="A6" s="1" t="s">
        <v>11</v>
      </c>
      <c r="B6" s="2">
        <v>199097460.25999999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1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15">
      <c r="A8" s="1" t="s">
        <v>5</v>
      </c>
      <c r="B8" s="2">
        <v>201980000</v>
      </c>
      <c r="D8" s="1" t="s">
        <v>86</v>
      </c>
      <c r="E8" s="18">
        <v>0</v>
      </c>
      <c r="G8" s="1"/>
      <c r="H8" s="1"/>
    </row>
    <row r="9" spans="1:10" x14ac:dyDescent="0.15">
      <c r="A9" s="1" t="s">
        <v>82</v>
      </c>
      <c r="B9" s="2">
        <v>0</v>
      </c>
      <c r="D9" s="1" t="s">
        <v>88</v>
      </c>
      <c r="E9" s="3">
        <v>0</v>
      </c>
      <c r="H9" s="1"/>
    </row>
    <row r="10" spans="1:10" x14ac:dyDescent="0.15">
      <c r="A10" s="1" t="s">
        <v>83</v>
      </c>
      <c r="B10" s="2">
        <v>0</v>
      </c>
      <c r="D10" s="1" t="s">
        <v>85</v>
      </c>
      <c r="E10" s="2">
        <f>'20180201'!E10+'20180202'!E8</f>
        <v>779167.49999999942</v>
      </c>
      <c r="G10" s="1"/>
      <c r="H10" s="1" t="s">
        <v>42</v>
      </c>
      <c r="I10" s="3">
        <f>SUMIF(I4:I9,"&gt;=0")</f>
        <v>0</v>
      </c>
    </row>
    <row r="11" spans="1:10" x14ac:dyDescent="0.15">
      <c r="A11" s="1" t="s">
        <v>84</v>
      </c>
      <c r="B11" s="2">
        <f>'20180201'!B11+'20180202'!B9</f>
        <v>1786917.8</v>
      </c>
      <c r="D11" s="1" t="s">
        <v>381</v>
      </c>
      <c r="E11" s="2">
        <f>E8+'20180201'!E11</f>
        <v>24150.400000000001</v>
      </c>
      <c r="G11" s="1"/>
      <c r="H11" s="1" t="s">
        <v>43</v>
      </c>
      <c r="I11" s="3">
        <v>0</v>
      </c>
    </row>
    <row r="12" spans="1:10" x14ac:dyDescent="0.1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'20180201'!B13+'20180202'!B12</f>
        <v>280710.40999999997</v>
      </c>
      <c r="E13" s="2"/>
      <c r="G13" s="1"/>
      <c r="H13" s="1" t="s">
        <v>30</v>
      </c>
      <c r="I13" s="15">
        <v>0</v>
      </c>
    </row>
    <row r="14" spans="1:10" x14ac:dyDescent="0.15">
      <c r="A14" s="1" t="s">
        <v>333</v>
      </c>
      <c r="B14" s="3"/>
      <c r="G14" s="1"/>
      <c r="H14" s="1" t="s">
        <v>31</v>
      </c>
      <c r="I14" s="3"/>
    </row>
    <row r="15" spans="1:10" x14ac:dyDescent="0.15">
      <c r="A15" s="1" t="s">
        <v>380</v>
      </c>
      <c r="B15" s="2">
        <f>B12+'20180201'!B15</f>
        <v>12220.479999999998</v>
      </c>
      <c r="G15" s="1"/>
      <c r="H15" s="1" t="s">
        <v>32</v>
      </c>
      <c r="I15" s="15">
        <f>I14+I13</f>
        <v>0</v>
      </c>
    </row>
    <row r="16" spans="1:10" x14ac:dyDescent="0.15">
      <c r="A16" s="1" t="s">
        <v>392</v>
      </c>
      <c r="B16" s="2">
        <f>B11-'20180101'!B11</f>
        <v>187450.91999999993</v>
      </c>
      <c r="G16" s="1" t="s">
        <v>5</v>
      </c>
      <c r="H16" s="2"/>
      <c r="I16" s="15">
        <v>-2000000</v>
      </c>
    </row>
    <row r="17" spans="1:14" x14ac:dyDescent="0.15">
      <c r="A17" s="6"/>
      <c r="B17" s="2"/>
      <c r="G17" s="1" t="s">
        <v>26</v>
      </c>
      <c r="H17" s="2"/>
      <c r="I17" s="15">
        <v>11172451.869999999</v>
      </c>
    </row>
    <row r="18" spans="1:14" x14ac:dyDescent="0.15">
      <c r="G18" s="1" t="s">
        <v>12</v>
      </c>
      <c r="H18" s="2"/>
      <c r="I18" s="15">
        <v>422766</v>
      </c>
    </row>
    <row r="19" spans="1:14" x14ac:dyDescent="0.15">
      <c r="A19" s="2"/>
      <c r="G19" s="1" t="s">
        <v>24</v>
      </c>
      <c r="H19" s="2"/>
      <c r="I19" s="15">
        <f>I18+I17-I16</f>
        <v>13595217.869999999</v>
      </c>
    </row>
    <row r="20" spans="1:14" x14ac:dyDescent="0.15">
      <c r="D20" s="2"/>
      <c r="G20" s="1" t="s">
        <v>33</v>
      </c>
      <c r="I20" s="15"/>
    </row>
    <row r="21" spans="1:14" x14ac:dyDescent="0.15">
      <c r="G21" s="1"/>
      <c r="H21" s="1" t="s">
        <v>38</v>
      </c>
      <c r="I21" s="15">
        <v>467093.08</v>
      </c>
      <c r="N21" s="2"/>
    </row>
    <row r="22" spans="1:14" x14ac:dyDescent="0.15">
      <c r="G22" s="1"/>
      <c r="H22" s="1" t="s">
        <v>39</v>
      </c>
      <c r="I22" s="15">
        <v>109640.57</v>
      </c>
    </row>
    <row r="23" spans="1:14" x14ac:dyDescent="0.15">
      <c r="G23" s="1"/>
      <c r="H23" s="1" t="s">
        <v>106</v>
      </c>
      <c r="I23" s="15">
        <v>24054.85</v>
      </c>
      <c r="N23" s="2"/>
    </row>
    <row r="24" spans="1:14" x14ac:dyDescent="0.15">
      <c r="A24" s="8" t="s">
        <v>69</v>
      </c>
      <c r="H24" s="1" t="s">
        <v>107</v>
      </c>
      <c r="I24" s="15">
        <v>11184</v>
      </c>
    </row>
    <row r="25" spans="1:14" x14ac:dyDescent="0.15">
      <c r="A25" s="1" t="s">
        <v>70</v>
      </c>
      <c r="B25" s="2">
        <f>B8+E7+I16+B45</f>
        <v>280980000</v>
      </c>
      <c r="H25" s="1" t="s">
        <v>19</v>
      </c>
      <c r="I25" s="15">
        <f>SUM(I21:I24)</f>
        <v>611972.5</v>
      </c>
    </row>
    <row r="26" spans="1:14" x14ac:dyDescent="0.15">
      <c r="A26" s="1" t="s">
        <v>71</v>
      </c>
      <c r="B26" s="2">
        <f>B4+E5+I18</f>
        <v>67033727.719999999</v>
      </c>
      <c r="G26" s="1"/>
      <c r="H26" s="1" t="s">
        <v>355</v>
      </c>
      <c r="I26" s="2">
        <v>0</v>
      </c>
    </row>
    <row r="27" spans="1:14" x14ac:dyDescent="0.15">
      <c r="A27" s="1" t="s">
        <v>90</v>
      </c>
      <c r="B27" s="2">
        <f>$B$13+$E$10+$I$25</f>
        <v>1671850.4099999995</v>
      </c>
      <c r="H27" s="1" t="s">
        <v>382</v>
      </c>
      <c r="I27" s="2">
        <f>I22-'20180102'!I22</f>
        <v>6758.3600000000006</v>
      </c>
    </row>
    <row r="28" spans="1:14" x14ac:dyDescent="0.15">
      <c r="A28" s="1" t="s">
        <v>356</v>
      </c>
      <c r="B28" s="2">
        <f>B12+E8+I26</f>
        <v>0</v>
      </c>
    </row>
    <row r="29" spans="1:14" x14ac:dyDescent="0.15">
      <c r="A29" s="1" t="s">
        <v>383</v>
      </c>
      <c r="B29" s="2">
        <f>B15+E11+I27</f>
        <v>43129.24</v>
      </c>
    </row>
    <row r="30" spans="1:14" x14ac:dyDescent="0.15">
      <c r="G30" s="1"/>
      <c r="H30" s="1"/>
      <c r="I30" s="2"/>
    </row>
    <row r="31" spans="1:14" s="9" customFormat="1" x14ac:dyDescent="0.15">
      <c r="J31"/>
    </row>
    <row r="32" spans="1:14" ht="14.25" x14ac:dyDescent="0.15">
      <c r="A32" s="7" t="s">
        <v>65</v>
      </c>
      <c r="G32" s="7" t="s">
        <v>295</v>
      </c>
    </row>
    <row r="33" spans="1:23" s="9" customFormat="1" x14ac:dyDescent="0.1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6">
        <v>0</v>
      </c>
      <c r="D34" s="1" t="s">
        <v>78</v>
      </c>
      <c r="E34" s="2">
        <v>46430</v>
      </c>
      <c r="G34" s="16" t="s">
        <v>296</v>
      </c>
      <c r="H34" s="2">
        <f>E40</f>
        <v>17418272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138</v>
      </c>
      <c r="B35" s="36">
        <v>0</v>
      </c>
      <c r="D35" s="1" t="s">
        <v>182</v>
      </c>
      <c r="E35" s="10">
        <v>-439005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6">
        <v>1939</v>
      </c>
      <c r="D36" s="1" t="s">
        <v>80</v>
      </c>
      <c r="E36" s="10">
        <v>-5884</v>
      </c>
      <c r="G36" s="40" t="s">
        <v>298</v>
      </c>
      <c r="H36" s="41">
        <f>H34+H35</f>
        <v>17423429.605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132</v>
      </c>
      <c r="B37" s="36">
        <v>2097</v>
      </c>
      <c r="D37" s="1" t="s">
        <v>81</v>
      </c>
      <c r="E37" s="2">
        <v>320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15">
      <c r="A38" s="1" t="s">
        <v>19</v>
      </c>
      <c r="B38" s="36">
        <f>SUM(B34:B37)</f>
        <v>4036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15">
      <c r="A39" s="1" t="s">
        <v>102</v>
      </c>
      <c r="B39" s="3"/>
      <c r="D39" s="8" t="s">
        <v>379</v>
      </c>
    </row>
    <row r="40" spans="1:23" x14ac:dyDescent="0.15">
      <c r="A40" s="1" t="s">
        <v>103</v>
      </c>
      <c r="B40" s="3"/>
      <c r="D40" s="1" t="s">
        <v>74</v>
      </c>
      <c r="E40" s="2">
        <v>17418272</v>
      </c>
    </row>
    <row r="41" spans="1:23" s="9" customFormat="1" x14ac:dyDescent="0.15">
      <c r="A41"/>
      <c r="B41"/>
      <c r="D41" s="1" t="s">
        <v>75</v>
      </c>
      <c r="E41" s="2">
        <v>17337915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 s="1" t="s">
        <v>76</v>
      </c>
      <c r="E42" s="2">
        <v>48386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15">
      <c r="D43" s="1" t="s">
        <v>77</v>
      </c>
      <c r="E43" s="2">
        <v>90454</v>
      </c>
    </row>
    <row r="44" spans="1:23" x14ac:dyDescent="0.15">
      <c r="A44" s="8" t="s">
        <v>233</v>
      </c>
      <c r="D44" s="1" t="s">
        <v>375</v>
      </c>
      <c r="E44" s="2">
        <v>0</v>
      </c>
    </row>
    <row r="45" spans="1:23" x14ac:dyDescent="0.15">
      <c r="A45" s="16" t="s">
        <v>5</v>
      </c>
      <c r="B45" s="2">
        <v>1000000</v>
      </c>
      <c r="C45" s="2"/>
      <c r="D45" s="1" t="s">
        <v>376</v>
      </c>
      <c r="E45" s="10">
        <v>0</v>
      </c>
    </row>
    <row r="46" spans="1:23" x14ac:dyDescent="0.1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378674</v>
      </c>
    </row>
    <row r="47" spans="1:23" x14ac:dyDescent="0.1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1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1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1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1" sqref="B11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17099872.989999998</v>
      </c>
      <c r="D3" s="1" t="s">
        <v>1</v>
      </c>
      <c r="E3" s="18">
        <v>38063945.68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15548454.810000001</v>
      </c>
      <c r="D4" s="1" t="s">
        <v>11</v>
      </c>
      <c r="E4" s="38">
        <v>4230454.68</v>
      </c>
      <c r="H4" s="1" t="s">
        <v>268</v>
      </c>
      <c r="I4" s="13"/>
      <c r="J4" s="13">
        <v>-13</v>
      </c>
    </row>
    <row r="5" spans="1:10" x14ac:dyDescent="0.15">
      <c r="A5" s="1" t="s">
        <v>3</v>
      </c>
      <c r="B5" s="2">
        <v>100653488.34999999</v>
      </c>
      <c r="D5" s="1" t="s">
        <v>12</v>
      </c>
      <c r="E5" s="2">
        <v>33833491</v>
      </c>
      <c r="H5" s="1" t="s">
        <v>300</v>
      </c>
      <c r="I5" s="13"/>
      <c r="J5" s="13">
        <v>-1</v>
      </c>
    </row>
    <row r="6" spans="1:10" x14ac:dyDescent="0.15">
      <c r="A6" s="1" t="s">
        <v>11</v>
      </c>
      <c r="B6" s="37">
        <v>85105033.540000007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1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 s="13">
        <v>85</v>
      </c>
      <c r="J7" s="13"/>
    </row>
    <row r="8" spans="1:10" x14ac:dyDescent="0.15">
      <c r="A8" s="1" t="s">
        <v>5</v>
      </c>
      <c r="B8" s="2">
        <v>94000000</v>
      </c>
      <c r="D8" s="1" t="s">
        <v>86</v>
      </c>
      <c r="E8" s="2">
        <v>2849.6</v>
      </c>
      <c r="G8" s="1"/>
    </row>
    <row r="9" spans="1:10" x14ac:dyDescent="0.15">
      <c r="A9" s="1" t="s">
        <v>82</v>
      </c>
      <c r="B9" s="2">
        <v>5160.55</v>
      </c>
      <c r="D9" s="1" t="s">
        <v>88</v>
      </c>
      <c r="E9" s="3">
        <v>2668</v>
      </c>
      <c r="H9" s="1"/>
    </row>
    <row r="10" spans="1:10" x14ac:dyDescent="0.15">
      <c r="A10" s="1" t="s">
        <v>83</v>
      </c>
      <c r="B10" s="2">
        <v>68000000</v>
      </c>
      <c r="D10" s="1" t="s">
        <v>85</v>
      </c>
      <c r="E10" s="2">
        <f>'20170714'!E10+'20170717'!E8</f>
        <v>660054.69999999995</v>
      </c>
      <c r="G10" s="1"/>
      <c r="H10" s="1" t="s">
        <v>42</v>
      </c>
      <c r="I10" s="3">
        <f>SUMIF(I4:I8,"&gt;=0")</f>
        <v>85</v>
      </c>
    </row>
    <row r="11" spans="1:10" x14ac:dyDescent="0.15">
      <c r="A11" s="1" t="s">
        <v>84</v>
      </c>
      <c r="B11" s="2">
        <f>'20170714'!B11+'20170717'!B9</f>
        <v>1129121.0799999998</v>
      </c>
      <c r="E11" s="2"/>
      <c r="G11" s="1"/>
      <c r="H11" s="1" t="s">
        <v>43</v>
      </c>
      <c r="I11" s="3">
        <f>SUM(J4:J7)</f>
        <v>-14</v>
      </c>
    </row>
    <row r="12" spans="1:10" x14ac:dyDescent="0.15">
      <c r="A12" s="1" t="s">
        <v>86</v>
      </c>
      <c r="B12" s="18">
        <v>551.41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'20170714'!B13+'20170717'!B12</f>
        <v>168410.04000000007</v>
      </c>
      <c r="E13" s="2"/>
      <c r="G13" s="1"/>
      <c r="H13" s="1" t="s">
        <v>30</v>
      </c>
      <c r="I13" s="15">
        <v>66549900</v>
      </c>
    </row>
    <row r="14" spans="1:10" x14ac:dyDescent="0.15">
      <c r="B14" s="2"/>
      <c r="G14" s="1"/>
      <c r="H14" s="1" t="s">
        <v>31</v>
      </c>
      <c r="I14" s="15">
        <v>-11028780</v>
      </c>
    </row>
    <row r="15" spans="1:10" x14ac:dyDescent="0.15">
      <c r="A15" s="1"/>
      <c r="B15" s="2"/>
      <c r="G15" s="1"/>
      <c r="H15" s="1" t="s">
        <v>32</v>
      </c>
      <c r="I15" s="15">
        <f>I14+I13</f>
        <v>55521120</v>
      </c>
    </row>
    <row r="16" spans="1:10" x14ac:dyDescent="0.15">
      <c r="A16" s="1"/>
      <c r="B16" s="2"/>
      <c r="G16" s="1" t="s">
        <v>5</v>
      </c>
      <c r="H16" s="2"/>
      <c r="I16" s="15">
        <v>8000000</v>
      </c>
    </row>
    <row r="17" spans="1:22" x14ac:dyDescent="0.15">
      <c r="A17" s="6"/>
      <c r="B17" s="2"/>
      <c r="G17" s="1" t="s">
        <v>26</v>
      </c>
      <c r="H17" s="2"/>
      <c r="I17" s="15">
        <v>13205753.6</v>
      </c>
    </row>
    <row r="18" spans="1:22" x14ac:dyDescent="0.15">
      <c r="G18" s="1" t="s">
        <v>12</v>
      </c>
      <c r="H18" s="2"/>
      <c r="I18" s="15">
        <v>13249800</v>
      </c>
    </row>
    <row r="19" spans="1:22" x14ac:dyDescent="0.15">
      <c r="A19" s="2"/>
      <c r="G19" s="1" t="s">
        <v>24</v>
      </c>
      <c r="H19" s="2"/>
      <c r="I19" s="15">
        <f>I17+I18-I16</f>
        <v>18455553.600000001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272895.42</v>
      </c>
      <c r="N21" s="2"/>
    </row>
    <row r="22" spans="1:22" x14ac:dyDescent="0.15">
      <c r="G22" s="1"/>
      <c r="H22" s="1" t="s">
        <v>322</v>
      </c>
      <c r="I22" s="15">
        <v>64187.87</v>
      </c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150000000</v>
      </c>
      <c r="H25" s="1" t="s">
        <v>19</v>
      </c>
      <c r="I25" s="15">
        <f>SUM(I21:I24)</f>
        <v>364525.01</v>
      </c>
    </row>
    <row r="26" spans="1:22" x14ac:dyDescent="0.15">
      <c r="A26" s="1" t="s">
        <v>71</v>
      </c>
      <c r="B26" s="2">
        <f>B4+E5+I18</f>
        <v>62631745.810000002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1192989.75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269</v>
      </c>
      <c r="B33" s="3">
        <v>2953</v>
      </c>
      <c r="D33" s="1" t="s">
        <v>74</v>
      </c>
      <c r="E33" s="2">
        <v>12582847</v>
      </c>
      <c r="G33" s="16" t="s">
        <v>296</v>
      </c>
      <c r="H33" s="2">
        <f>E33</f>
        <v>12582847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301</v>
      </c>
      <c r="B34" s="3">
        <v>979</v>
      </c>
      <c r="D34" s="1" t="s">
        <v>75</v>
      </c>
      <c r="E34" s="2">
        <v>12584834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17</v>
      </c>
      <c r="B35" s="25">
        <v>3351</v>
      </c>
      <c r="D35" s="1" t="s">
        <v>76</v>
      </c>
      <c r="E35" s="2">
        <v>90966</v>
      </c>
      <c r="G35" s="40" t="s">
        <v>298</v>
      </c>
      <c r="H35" s="41">
        <f>H33+H34</f>
        <v>12588004.605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18</v>
      </c>
      <c r="B36" s="3">
        <v>6633</v>
      </c>
      <c r="D36" s="1" t="s">
        <v>77</v>
      </c>
      <c r="E36" s="2">
        <v>234589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13916</v>
      </c>
      <c r="D37" s="1" t="s">
        <v>78</v>
      </c>
      <c r="E37" s="2">
        <v>553558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1673810</v>
      </c>
    </row>
    <row r="39" spans="1:23" x14ac:dyDescent="0.15">
      <c r="A39" s="1" t="s">
        <v>103</v>
      </c>
      <c r="B39" s="3"/>
      <c r="D39" s="1" t="s">
        <v>80</v>
      </c>
      <c r="E39" s="10">
        <v>-14834</v>
      </c>
    </row>
    <row r="40" spans="1:23" s="9" customFormat="1" x14ac:dyDescent="0.15">
      <c r="A40"/>
      <c r="B40"/>
      <c r="D40" s="1" t="s">
        <v>81</v>
      </c>
      <c r="E40" s="2">
        <v>-10953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5000000</v>
      </c>
      <c r="C44" s="2"/>
    </row>
    <row r="45" spans="1:23" x14ac:dyDescent="0.15">
      <c r="A45" s="16" t="s">
        <v>234</v>
      </c>
      <c r="B45" s="2">
        <v>5005157.6050000004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9" sqref="B19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11432375.529999999</v>
      </c>
      <c r="D3" s="1" t="s">
        <v>1</v>
      </c>
      <c r="E3" s="18">
        <v>38524330.280000001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16504164.25</v>
      </c>
      <c r="D4" s="1" t="s">
        <v>11</v>
      </c>
      <c r="E4" s="38">
        <v>5888435.6799999997</v>
      </c>
      <c r="H4" s="1" t="s">
        <v>268</v>
      </c>
      <c r="I4" s="13"/>
      <c r="J4" s="13">
        <v>-8</v>
      </c>
    </row>
    <row r="5" spans="1:10" x14ac:dyDescent="0.15">
      <c r="A5" s="1" t="s">
        <v>3</v>
      </c>
      <c r="B5" s="2">
        <v>100452690.45999999</v>
      </c>
      <c r="D5" s="1" t="s">
        <v>12</v>
      </c>
      <c r="E5" s="2">
        <v>32635894.600000001</v>
      </c>
      <c r="H5" s="1" t="s">
        <v>300</v>
      </c>
      <c r="I5" s="13"/>
      <c r="J5" s="13"/>
    </row>
    <row r="6" spans="1:10" x14ac:dyDescent="0.15">
      <c r="A6" s="1" t="s">
        <v>11</v>
      </c>
      <c r="B6" s="37">
        <v>83948526.209999993</v>
      </c>
      <c r="D6" s="1" t="s">
        <v>4</v>
      </c>
      <c r="E6" s="2">
        <v>8000000</v>
      </c>
      <c r="H6" s="1" t="s">
        <v>185</v>
      </c>
      <c r="I6" s="13"/>
      <c r="J6" s="13">
        <v>-1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 s="13">
        <v>94</v>
      </c>
      <c r="J7" s="13">
        <v>-2</v>
      </c>
    </row>
    <row r="8" spans="1:10" x14ac:dyDescent="0.15">
      <c r="A8" s="1" t="s">
        <v>5</v>
      </c>
      <c r="B8" s="2">
        <v>94000000</v>
      </c>
      <c r="D8" s="1" t="s">
        <v>86</v>
      </c>
      <c r="E8" s="2">
        <v>2827.2</v>
      </c>
      <c r="G8" s="1"/>
    </row>
    <row r="9" spans="1:10" x14ac:dyDescent="0.15">
      <c r="A9" s="1" t="s">
        <v>82</v>
      </c>
      <c r="B9" s="2">
        <v>16150.68</v>
      </c>
      <c r="D9" s="1" t="s">
        <v>88</v>
      </c>
      <c r="E9" s="3">
        <v>2368</v>
      </c>
      <c r="H9" s="1"/>
    </row>
    <row r="10" spans="1:10" x14ac:dyDescent="0.15">
      <c r="A10" s="1" t="s">
        <v>83</v>
      </c>
      <c r="B10" s="2">
        <v>725000000</v>
      </c>
      <c r="D10" s="1" t="s">
        <v>85</v>
      </c>
      <c r="E10" s="2">
        <f>'20170713'!E10+'20170714'!E8</f>
        <v>657205.1</v>
      </c>
      <c r="G10" s="1"/>
      <c r="H10" s="1" t="s">
        <v>42</v>
      </c>
      <c r="I10" s="3">
        <f>SUMIF(I4:I8,"&gt;=0")</f>
        <v>94</v>
      </c>
    </row>
    <row r="11" spans="1:10" x14ac:dyDescent="0.15">
      <c r="A11" s="1" t="s">
        <v>84</v>
      </c>
      <c r="B11" s="2">
        <f>'20170713'!B11+'20170714'!B9</f>
        <v>1123960.5299999998</v>
      </c>
      <c r="E11" s="2"/>
      <c r="G11" s="1"/>
      <c r="H11" s="1" t="s">
        <v>43</v>
      </c>
      <c r="I11" s="3">
        <f>SUM(J4:J7)</f>
        <v>-11</v>
      </c>
    </row>
    <row r="12" spans="1:10" x14ac:dyDescent="0.15">
      <c r="A12" s="1" t="s">
        <v>86</v>
      </c>
      <c r="B12" s="18">
        <v>580.29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'20170713'!B13+'20170714'!B12</f>
        <v>167858.63000000006</v>
      </c>
      <c r="E13" s="2"/>
      <c r="G13" s="1"/>
      <c r="H13" s="1" t="s">
        <v>30</v>
      </c>
      <c r="I13" s="15">
        <v>72490920</v>
      </c>
    </row>
    <row r="14" spans="1:10" x14ac:dyDescent="0.15">
      <c r="B14" s="2"/>
      <c r="G14" s="1"/>
      <c r="H14" s="1" t="s">
        <v>31</v>
      </c>
      <c r="I14" s="15">
        <v>-8533260</v>
      </c>
    </row>
    <row r="15" spans="1:10" x14ac:dyDescent="0.15">
      <c r="A15" s="1"/>
      <c r="B15" s="2"/>
      <c r="G15" s="1"/>
      <c r="H15" s="1" t="s">
        <v>32</v>
      </c>
      <c r="I15" s="15">
        <f>I14+I13</f>
        <v>63957660</v>
      </c>
    </row>
    <row r="16" spans="1:10" x14ac:dyDescent="0.15">
      <c r="A16" s="1"/>
      <c r="B16" s="2"/>
      <c r="G16" s="1" t="s">
        <v>5</v>
      </c>
      <c r="H16" s="2"/>
      <c r="I16" s="15">
        <v>8000000</v>
      </c>
    </row>
    <row r="17" spans="1:22" x14ac:dyDescent="0.15">
      <c r="A17" s="6"/>
      <c r="B17" s="2"/>
      <c r="G17" s="1" t="s">
        <v>26</v>
      </c>
      <c r="H17" s="2"/>
      <c r="I17" s="15">
        <v>11050697.210000001</v>
      </c>
    </row>
    <row r="18" spans="1:22" x14ac:dyDescent="0.15">
      <c r="G18" s="1" t="s">
        <v>12</v>
      </c>
      <c r="H18" s="2"/>
      <c r="I18" s="15">
        <v>14498184</v>
      </c>
    </row>
    <row r="19" spans="1:22" x14ac:dyDescent="0.15">
      <c r="A19" s="2"/>
      <c r="G19" s="1" t="s">
        <v>24</v>
      </c>
      <c r="H19" s="2"/>
      <c r="I19" s="15">
        <f>I17+I18-I16</f>
        <v>17548881.210000001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271492.71000000002</v>
      </c>
      <c r="N21" s="2"/>
    </row>
    <row r="22" spans="1:22" x14ac:dyDescent="0.15">
      <c r="G22" s="1"/>
      <c r="H22" s="1" t="s">
        <v>322</v>
      </c>
      <c r="I22" s="15">
        <v>63864.26</v>
      </c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150000000</v>
      </c>
      <c r="H25" s="1" t="s">
        <v>19</v>
      </c>
      <c r="I25" s="15">
        <f>SUM(I21:I24)</f>
        <v>362798.69000000006</v>
      </c>
    </row>
    <row r="26" spans="1:22" x14ac:dyDescent="0.15">
      <c r="A26" s="1" t="s">
        <v>71</v>
      </c>
      <c r="B26" s="2">
        <f>B4+E5+I18</f>
        <v>63638242.850000001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1187862.42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269</v>
      </c>
      <c r="B33" s="3">
        <v>2628</v>
      </c>
      <c r="D33" s="1" t="s">
        <v>74</v>
      </c>
      <c r="E33" s="2">
        <v>12491881</v>
      </c>
      <c r="G33" s="16" t="s">
        <v>296</v>
      </c>
      <c r="H33" s="2">
        <f>E33</f>
        <v>12491881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301</v>
      </c>
      <c r="B34" s="3">
        <v>903</v>
      </c>
      <c r="D34" s="1" t="s">
        <v>75</v>
      </c>
      <c r="E34" s="2">
        <v>12350246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17</v>
      </c>
      <c r="B35" s="25">
        <v>3929</v>
      </c>
      <c r="D35" s="1" t="s">
        <v>76</v>
      </c>
      <c r="E35" s="2">
        <v>233764</v>
      </c>
      <c r="G35" s="40" t="s">
        <v>298</v>
      </c>
      <c r="H35" s="41">
        <f>H33+H34</f>
        <v>12497038.605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18</v>
      </c>
      <c r="B36" s="3">
        <v>6126</v>
      </c>
      <c r="D36" s="1" t="s">
        <v>77</v>
      </c>
      <c r="E36" s="2">
        <v>380074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13586</v>
      </c>
      <c r="D37" s="1" t="s">
        <v>78</v>
      </c>
      <c r="E37" s="2">
        <v>1017648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2142196</v>
      </c>
    </row>
    <row r="39" spans="1:23" x14ac:dyDescent="0.15">
      <c r="A39" s="1" t="s">
        <v>103</v>
      </c>
      <c r="B39" s="3"/>
      <c r="D39" s="1" t="s">
        <v>80</v>
      </c>
      <c r="E39" s="10">
        <v>-29620</v>
      </c>
    </row>
    <row r="40" spans="1:23" s="9" customFormat="1" x14ac:dyDescent="0.15">
      <c r="A40"/>
      <c r="B40"/>
      <c r="D40" s="1" t="s">
        <v>81</v>
      </c>
      <c r="E40" s="2">
        <v>-11277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5000000</v>
      </c>
      <c r="C44" s="2"/>
    </row>
    <row r="45" spans="1:23" x14ac:dyDescent="0.15">
      <c r="A45" s="16" t="s">
        <v>234</v>
      </c>
      <c r="B45" s="2">
        <v>5005157.6050000004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8" sqref="B18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24364279.030000001</v>
      </c>
      <c r="D3" s="1" t="s">
        <v>1</v>
      </c>
      <c r="E3" s="18">
        <v>35954339.479999997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24735949.75</v>
      </c>
      <c r="D4" s="1" t="s">
        <v>11</v>
      </c>
      <c r="E4" s="38">
        <v>5009977.28</v>
      </c>
      <c r="H4" s="1" t="s">
        <v>268</v>
      </c>
      <c r="I4" s="13">
        <v>3</v>
      </c>
      <c r="J4" s="13">
        <v>-1</v>
      </c>
    </row>
    <row r="5" spans="1:10" x14ac:dyDescent="0.15">
      <c r="A5" s="1" t="s">
        <v>3</v>
      </c>
      <c r="B5" s="2">
        <v>106104561.91</v>
      </c>
      <c r="D5" s="1" t="s">
        <v>12</v>
      </c>
      <c r="E5" s="2">
        <v>30944362.199999999</v>
      </c>
      <c r="H5" s="1" t="s">
        <v>300</v>
      </c>
      <c r="I5" s="13"/>
      <c r="J5" s="13"/>
    </row>
    <row r="6" spans="1:10" x14ac:dyDescent="0.15">
      <c r="A6" s="1" t="s">
        <v>11</v>
      </c>
      <c r="B6" s="37">
        <v>81368612.159999996</v>
      </c>
      <c r="D6" s="1" t="s">
        <v>4</v>
      </c>
      <c r="E6" s="2">
        <v>8000000</v>
      </c>
      <c r="H6" s="1" t="s">
        <v>185</v>
      </c>
      <c r="I6" s="13"/>
      <c r="J6" s="13">
        <v>-1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101</v>
      </c>
      <c r="J7" s="13">
        <v>-3</v>
      </c>
    </row>
    <row r="8" spans="1:10" x14ac:dyDescent="0.15">
      <c r="A8" s="1" t="s">
        <v>5</v>
      </c>
      <c r="B8" s="2">
        <v>100000000</v>
      </c>
      <c r="D8" s="1" t="s">
        <v>86</v>
      </c>
      <c r="E8" s="2">
        <v>2865.6</v>
      </c>
      <c r="G8" s="1"/>
    </row>
    <row r="9" spans="1:10" x14ac:dyDescent="0.15">
      <c r="A9" s="1" t="s">
        <v>82</v>
      </c>
      <c r="B9" s="2">
        <v>4333.13</v>
      </c>
      <c r="D9" s="1" t="s">
        <v>88</v>
      </c>
      <c r="E9" s="3">
        <v>2679</v>
      </c>
      <c r="H9" s="1"/>
    </row>
    <row r="10" spans="1:10" x14ac:dyDescent="0.15">
      <c r="A10" s="1" t="s">
        <v>83</v>
      </c>
      <c r="B10" s="2">
        <v>57000000</v>
      </c>
      <c r="D10" s="1" t="s">
        <v>85</v>
      </c>
      <c r="E10" s="2">
        <f>'20170712'!E10+'20170713'!E8</f>
        <v>654377.9</v>
      </c>
      <c r="G10" s="1"/>
      <c r="H10" s="1" t="s">
        <v>42</v>
      </c>
      <c r="I10" s="3">
        <f>SUMIF(I4:I8,"&gt;=0")</f>
        <v>104</v>
      </c>
    </row>
    <row r="11" spans="1:10" x14ac:dyDescent="0.15">
      <c r="A11" s="1" t="s">
        <v>84</v>
      </c>
      <c r="B11" s="2">
        <f>'20170712'!B11+'20170713'!B9</f>
        <v>1107809.8499999999</v>
      </c>
      <c r="E11" s="2"/>
      <c r="G11" s="1"/>
      <c r="H11" s="1" t="s">
        <v>43</v>
      </c>
      <c r="I11" s="3">
        <f>SUM(J4:J7)</f>
        <v>-5</v>
      </c>
    </row>
    <row r="12" spans="1:10" x14ac:dyDescent="0.15">
      <c r="A12" s="1" t="s">
        <v>86</v>
      </c>
      <c r="B12" s="18">
        <v>837.44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'20170712'!B13+'20170713'!B12</f>
        <v>167278.34000000005</v>
      </c>
      <c r="E13" s="2"/>
      <c r="G13" s="1"/>
      <c r="H13" s="1" t="s">
        <v>30</v>
      </c>
      <c r="I13" s="15">
        <v>78988260</v>
      </c>
    </row>
    <row r="14" spans="1:10" x14ac:dyDescent="0.15">
      <c r="B14" s="2"/>
      <c r="G14" s="1"/>
      <c r="H14" s="1" t="s">
        <v>31</v>
      </c>
      <c r="I14" s="15">
        <v>-3807180</v>
      </c>
    </row>
    <row r="15" spans="1:10" x14ac:dyDescent="0.15">
      <c r="A15" s="1"/>
      <c r="B15" s="2"/>
      <c r="G15" s="1"/>
      <c r="H15" s="1" t="s">
        <v>32</v>
      </c>
      <c r="I15" s="15">
        <f>I14+I13</f>
        <v>75181080</v>
      </c>
    </row>
    <row r="16" spans="1:10" x14ac:dyDescent="0.15">
      <c r="A16" s="1"/>
      <c r="B16" s="2"/>
      <c r="G16" s="1" t="s">
        <v>5</v>
      </c>
      <c r="H16" s="2"/>
      <c r="I16" s="15">
        <v>5000000</v>
      </c>
    </row>
    <row r="17" spans="1:22" x14ac:dyDescent="0.15">
      <c r="A17" s="6"/>
      <c r="B17" s="2"/>
      <c r="G17" s="1" t="s">
        <v>26</v>
      </c>
      <c r="H17" s="2"/>
      <c r="I17" s="15">
        <v>5558209.4800000004</v>
      </c>
    </row>
    <row r="18" spans="1:22" x14ac:dyDescent="0.15">
      <c r="G18" s="1" t="s">
        <v>12</v>
      </c>
      <c r="H18" s="2"/>
      <c r="I18" s="15">
        <v>15827664</v>
      </c>
    </row>
    <row r="19" spans="1:22" x14ac:dyDescent="0.15">
      <c r="A19" s="2"/>
      <c r="G19" s="1" t="s">
        <v>24</v>
      </c>
      <c r="H19" s="2"/>
      <c r="I19" s="15">
        <f>I17+I18-I16</f>
        <v>16385873.48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270100.09999999998</v>
      </c>
      <c r="N21" s="2"/>
    </row>
    <row r="22" spans="1:22" x14ac:dyDescent="0.15">
      <c r="G22" s="1"/>
      <c r="H22" s="1" t="s">
        <v>322</v>
      </c>
      <c r="I22" s="15">
        <v>63542.99</v>
      </c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150000000</v>
      </c>
      <c r="H25" s="1" t="s">
        <v>19</v>
      </c>
      <c r="I25" s="15">
        <f>SUM(I21:I24)</f>
        <v>361084.80999999994</v>
      </c>
    </row>
    <row r="26" spans="1:22" x14ac:dyDescent="0.15">
      <c r="A26" s="1" t="s">
        <v>71</v>
      </c>
      <c r="B26" s="2">
        <f>B4+E5+I18</f>
        <v>71507975.950000003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1182741.05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269</v>
      </c>
      <c r="B33" s="3">
        <v>2168</v>
      </c>
      <c r="D33" s="1" t="s">
        <v>74</v>
      </c>
      <c r="E33" s="2">
        <v>12258118</v>
      </c>
      <c r="G33" s="16" t="s">
        <v>296</v>
      </c>
      <c r="H33" s="2">
        <f>E33</f>
        <v>12258118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301</v>
      </c>
      <c r="B34" s="3">
        <v>922</v>
      </c>
      <c r="D34" s="1" t="s">
        <v>75</v>
      </c>
      <c r="E34" s="2">
        <v>11970171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17</v>
      </c>
      <c r="B35" s="25">
        <v>4627</v>
      </c>
      <c r="D35" s="1" t="s">
        <v>76</v>
      </c>
      <c r="E35" s="2">
        <v>-26891</v>
      </c>
      <c r="G35" s="40" t="s">
        <v>298</v>
      </c>
      <c r="H35" s="41">
        <f>H33+H34</f>
        <v>12263275.605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18</v>
      </c>
      <c r="B36" s="3">
        <v>5699</v>
      </c>
      <c r="D36" s="1" t="s">
        <v>77</v>
      </c>
      <c r="E36" s="2">
        <v>-52496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13416</v>
      </c>
      <c r="D37" s="1" t="s">
        <v>78</v>
      </c>
      <c r="E37" s="2">
        <v>3739259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1658695</v>
      </c>
    </row>
    <row r="39" spans="1:23" x14ac:dyDescent="0.15">
      <c r="A39" s="1" t="s">
        <v>103</v>
      </c>
      <c r="B39" s="3"/>
      <c r="D39" s="1" t="s">
        <v>80</v>
      </c>
      <c r="E39" s="10">
        <v>-13782</v>
      </c>
    </row>
    <row r="40" spans="1:23" s="9" customFormat="1" x14ac:dyDescent="0.15">
      <c r="A40"/>
      <c r="B40"/>
      <c r="D40" s="1" t="s">
        <v>81</v>
      </c>
      <c r="E40" s="2">
        <v>-9065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5000000</v>
      </c>
      <c r="C44" s="2"/>
    </row>
    <row r="45" spans="1:23" x14ac:dyDescent="0.15">
      <c r="A45" s="16" t="s">
        <v>234</v>
      </c>
      <c r="B45" s="2">
        <v>5005157.6050000004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0" sqref="E10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13532386.369999999</v>
      </c>
      <c r="D3" s="1" t="s">
        <v>1</v>
      </c>
      <c r="E3" s="18">
        <v>35274132.079999998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23574056.27</v>
      </c>
      <c r="D4" s="1" t="s">
        <v>11</v>
      </c>
      <c r="E4" s="38">
        <v>7188760.6799999997</v>
      </c>
      <c r="H4" s="1" t="s">
        <v>268</v>
      </c>
      <c r="I4" s="13"/>
      <c r="J4" s="13">
        <v>-3</v>
      </c>
    </row>
    <row r="5" spans="1:10" x14ac:dyDescent="0.15">
      <c r="A5" s="1" t="s">
        <v>3</v>
      </c>
      <c r="B5" s="2">
        <v>106111767.05</v>
      </c>
      <c r="D5" s="1" t="s">
        <v>12</v>
      </c>
      <c r="E5" s="2">
        <v>28085371.399999999</v>
      </c>
      <c r="H5" s="1" t="s">
        <v>300</v>
      </c>
      <c r="I5" s="13"/>
      <c r="J5" s="13"/>
    </row>
    <row r="6" spans="1:10" x14ac:dyDescent="0.15">
      <c r="A6" s="1" t="s">
        <v>11</v>
      </c>
      <c r="B6" s="37">
        <v>82537710.780000001</v>
      </c>
      <c r="D6" s="1" t="s">
        <v>4</v>
      </c>
      <c r="E6" s="2">
        <v>8000000</v>
      </c>
      <c r="H6" s="1" t="s">
        <v>185</v>
      </c>
      <c r="I6" s="13"/>
      <c r="J6" s="13">
        <v>-1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99</v>
      </c>
      <c r="J7" s="13"/>
    </row>
    <row r="8" spans="1:10" x14ac:dyDescent="0.15">
      <c r="A8" s="1" t="s">
        <v>5</v>
      </c>
      <c r="B8" s="2">
        <v>100000000</v>
      </c>
      <c r="D8" s="1" t="s">
        <v>86</v>
      </c>
      <c r="E8" s="2">
        <v>4376</v>
      </c>
      <c r="G8" s="1"/>
    </row>
    <row r="9" spans="1:10" x14ac:dyDescent="0.15">
      <c r="A9" s="1" t="s">
        <v>82</v>
      </c>
      <c r="B9" s="2">
        <v>5324.41</v>
      </c>
      <c r="D9" s="1" t="s">
        <v>88</v>
      </c>
      <c r="E9" s="3">
        <v>3012</v>
      </c>
      <c r="H9" s="1"/>
    </row>
    <row r="10" spans="1:10" x14ac:dyDescent="0.15">
      <c r="A10" s="1" t="s">
        <v>83</v>
      </c>
      <c r="B10" s="2">
        <v>69000000</v>
      </c>
      <c r="D10" s="1" t="s">
        <v>85</v>
      </c>
      <c r="E10" s="2">
        <f>'20170711'!E10+'20170712'!E8</f>
        <v>651512.30000000005</v>
      </c>
      <c r="G10" s="1"/>
      <c r="H10" s="1" t="s">
        <v>42</v>
      </c>
      <c r="I10" s="3">
        <f>SUMIF(I4:I8,"&gt;=0")</f>
        <v>99</v>
      </c>
    </row>
    <row r="11" spans="1:10" x14ac:dyDescent="0.15">
      <c r="A11" s="1" t="s">
        <v>84</v>
      </c>
      <c r="B11" s="2">
        <f>'20170711'!B11+'20170712'!B9</f>
        <v>1103476.72</v>
      </c>
      <c r="E11" s="2"/>
      <c r="G11" s="1"/>
      <c r="H11" s="1" t="s">
        <v>43</v>
      </c>
      <c r="I11" s="3">
        <f>SUM(J4:J7)</f>
        <v>-4</v>
      </c>
    </row>
    <row r="12" spans="1:10" x14ac:dyDescent="0.15">
      <c r="A12" s="1" t="s">
        <v>86</v>
      </c>
      <c r="B12" s="18">
        <v>803.42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'20170711'!B13+'20170712'!B12</f>
        <v>166440.90000000005</v>
      </c>
      <c r="E13" s="2"/>
      <c r="G13" s="1"/>
      <c r="H13" s="1" t="s">
        <v>30</v>
      </c>
      <c r="I13" s="15">
        <v>75735000</v>
      </c>
    </row>
    <row r="14" spans="1:10" x14ac:dyDescent="0.15">
      <c r="B14" s="2"/>
      <c r="G14" s="1"/>
      <c r="H14" s="1" t="s">
        <v>31</v>
      </c>
      <c r="I14" s="15">
        <v>-3086220</v>
      </c>
    </row>
    <row r="15" spans="1:10" x14ac:dyDescent="0.15">
      <c r="A15" s="1"/>
      <c r="B15" s="2"/>
      <c r="G15" s="1"/>
      <c r="H15" s="1" t="s">
        <v>32</v>
      </c>
      <c r="I15" s="15">
        <f>I14+I13</f>
        <v>72648780</v>
      </c>
    </row>
    <row r="16" spans="1:10" x14ac:dyDescent="0.15">
      <c r="A16" s="1"/>
      <c r="B16" s="2"/>
      <c r="G16" s="1" t="s">
        <v>5</v>
      </c>
      <c r="H16" s="2"/>
      <c r="I16" s="15">
        <v>5000000</v>
      </c>
    </row>
    <row r="17" spans="1:22" x14ac:dyDescent="0.15">
      <c r="A17" s="6"/>
      <c r="B17" s="2"/>
      <c r="G17" s="1" t="s">
        <v>26</v>
      </c>
      <c r="H17" s="2"/>
      <c r="I17" s="15">
        <v>6778706.1900000004</v>
      </c>
    </row>
    <row r="18" spans="1:22" x14ac:dyDescent="0.15">
      <c r="G18" s="1" t="s">
        <v>12</v>
      </c>
      <c r="H18" s="2"/>
      <c r="I18" s="15">
        <v>15147000</v>
      </c>
    </row>
    <row r="19" spans="1:22" x14ac:dyDescent="0.15">
      <c r="A19" s="2"/>
      <c r="G19" s="1" t="s">
        <v>24</v>
      </c>
      <c r="H19" s="2"/>
      <c r="I19" s="15">
        <f>I17+I18-I16</f>
        <v>16925706.190000001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269178.14</v>
      </c>
      <c r="N21" s="2"/>
    </row>
    <row r="22" spans="1:22" x14ac:dyDescent="0.15">
      <c r="G22" s="1"/>
      <c r="H22" s="1" t="s">
        <v>322</v>
      </c>
      <c r="I22" s="15">
        <v>63330.28</v>
      </c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150000000</v>
      </c>
      <c r="H25" s="1" t="s">
        <v>19</v>
      </c>
      <c r="I25" s="15">
        <f>SUM(I21:I24)</f>
        <v>359950.14</v>
      </c>
    </row>
    <row r="26" spans="1:22" x14ac:dyDescent="0.15">
      <c r="A26" s="1" t="s">
        <v>71</v>
      </c>
      <c r="B26" s="2">
        <f>B4+E5+I18</f>
        <v>66806427.670000002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1177903.3400000001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269</v>
      </c>
      <c r="B33" s="3">
        <v>1524</v>
      </c>
      <c r="D33" s="1" t="s">
        <v>74</v>
      </c>
      <c r="E33" s="2">
        <v>12285008</v>
      </c>
      <c r="G33" s="16" t="s">
        <v>296</v>
      </c>
      <c r="H33" s="2">
        <f>E33</f>
        <v>12285008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301</v>
      </c>
      <c r="B34" s="3">
        <v>691</v>
      </c>
      <c r="D34" s="1" t="s">
        <v>75</v>
      </c>
      <c r="E34" s="2">
        <v>12022667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17</v>
      </c>
      <c r="B35" s="25">
        <v>4668</v>
      </c>
      <c r="D35" s="1" t="s">
        <v>76</v>
      </c>
      <c r="E35" s="2">
        <v>196974</v>
      </c>
      <c r="G35" s="40" t="s">
        <v>298</v>
      </c>
      <c r="H35" s="41">
        <f>H33+H34</f>
        <v>12290165.605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18</v>
      </c>
      <c r="B36" s="3">
        <v>5046</v>
      </c>
      <c r="D36" s="1" t="s">
        <v>77</v>
      </c>
      <c r="E36" s="2">
        <v>-46742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11929</v>
      </c>
      <c r="D37" s="1" t="s">
        <v>78</v>
      </c>
      <c r="E37" s="2">
        <v>-84721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1340311</v>
      </c>
    </row>
    <row r="39" spans="1:23" x14ac:dyDescent="0.15">
      <c r="A39" s="1" t="s">
        <v>103</v>
      </c>
      <c r="B39" s="3"/>
      <c r="D39" s="1" t="s">
        <v>80</v>
      </c>
      <c r="E39" s="10">
        <v>-12982</v>
      </c>
    </row>
    <row r="40" spans="1:23" s="9" customFormat="1" x14ac:dyDescent="0.15">
      <c r="A40"/>
      <c r="B40"/>
      <c r="D40" s="1" t="s">
        <v>81</v>
      </c>
      <c r="E40" s="2">
        <v>-6401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5000000</v>
      </c>
      <c r="C44" s="2"/>
    </row>
    <row r="45" spans="1:23" x14ac:dyDescent="0.15">
      <c r="A45" s="16" t="s">
        <v>234</v>
      </c>
      <c r="B45" s="2">
        <v>5005157.6050000004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3" zoomScale="80" zoomScaleNormal="80" workbookViewId="0">
      <selection activeCell="D24" sqref="D24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29765848.940000001</v>
      </c>
      <c r="D3" s="1" t="s">
        <v>1</v>
      </c>
      <c r="E3" s="18">
        <v>35928746.079999998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48761016.280000001</v>
      </c>
      <c r="D4" s="1" t="s">
        <v>11</v>
      </c>
      <c r="E4" s="38">
        <v>6979533.0800000001</v>
      </c>
      <c r="H4" s="1" t="s">
        <v>268</v>
      </c>
      <c r="I4" s="13"/>
      <c r="J4" s="13">
        <v>-2</v>
      </c>
    </row>
    <row r="5" spans="1:10" x14ac:dyDescent="0.15">
      <c r="A5" s="1" t="s">
        <v>3</v>
      </c>
      <c r="B5" s="2">
        <v>105528692.34999999</v>
      </c>
      <c r="D5" s="1" t="s">
        <v>12</v>
      </c>
      <c r="E5" s="2">
        <v>28949213</v>
      </c>
      <c r="H5" s="1" t="s">
        <v>300</v>
      </c>
      <c r="I5" s="13"/>
      <c r="J5" s="13"/>
    </row>
    <row r="6" spans="1:10" x14ac:dyDescent="0.15">
      <c r="A6" s="1" t="s">
        <v>11</v>
      </c>
      <c r="B6" s="37">
        <v>56767676.07</v>
      </c>
      <c r="D6" s="1" t="s">
        <v>4</v>
      </c>
      <c r="E6" s="2">
        <v>8000000</v>
      </c>
      <c r="H6" s="1" t="s">
        <v>185</v>
      </c>
      <c r="I6" s="13">
        <v>1</v>
      </c>
      <c r="J6" s="13">
        <v>-1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103</v>
      </c>
      <c r="J7" s="13"/>
    </row>
    <row r="8" spans="1:10" x14ac:dyDescent="0.15">
      <c r="A8" s="1" t="s">
        <v>5</v>
      </c>
      <c r="B8" s="2">
        <v>100000000</v>
      </c>
      <c r="D8" s="1" t="s">
        <v>86</v>
      </c>
      <c r="E8" s="2">
        <v>2260.8000000000002</v>
      </c>
      <c r="G8" s="1"/>
    </row>
    <row r="9" spans="1:10" x14ac:dyDescent="0.15">
      <c r="A9" s="1" t="s">
        <v>82</v>
      </c>
      <c r="B9" s="2">
        <v>1827.13</v>
      </c>
      <c r="D9" s="1" t="s">
        <v>88</v>
      </c>
      <c r="E9" s="3">
        <v>1496</v>
      </c>
      <c r="H9" s="1"/>
    </row>
    <row r="10" spans="1:10" x14ac:dyDescent="0.15">
      <c r="A10" s="1" t="s">
        <v>83</v>
      </c>
      <c r="B10" s="2">
        <v>27000000</v>
      </c>
      <c r="D10" s="1" t="s">
        <v>85</v>
      </c>
      <c r="E10" s="2">
        <f>'20170710'!E10+'20170711'!E8</f>
        <v>647136.30000000005</v>
      </c>
      <c r="G10" s="1"/>
      <c r="H10" s="1" t="s">
        <v>42</v>
      </c>
      <c r="I10" s="3">
        <f>SUMIF(I4:I8,"&gt;=0")</f>
        <v>104</v>
      </c>
    </row>
    <row r="11" spans="1:10" x14ac:dyDescent="0.15">
      <c r="A11" s="1" t="s">
        <v>84</v>
      </c>
      <c r="B11" s="2">
        <f>'20170710'!B11+'20170711'!B9</f>
        <v>1098152.31</v>
      </c>
      <c r="E11" s="2"/>
      <c r="G11" s="1"/>
      <c r="H11" s="1" t="s">
        <v>43</v>
      </c>
      <c r="I11" s="3">
        <f>SUM(J4:J7)</f>
        <v>-3</v>
      </c>
    </row>
    <row r="12" spans="1:10" x14ac:dyDescent="0.15">
      <c r="A12" s="1" t="s">
        <v>86</v>
      </c>
      <c r="B12" s="18">
        <v>1129.6500000000001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'20170710'!B13+'20170711'!B12</f>
        <v>165637.48000000004</v>
      </c>
      <c r="E13" s="2"/>
      <c r="G13" s="1"/>
      <c r="H13" s="1" t="s">
        <v>30</v>
      </c>
      <c r="I13" s="15">
        <v>78297360</v>
      </c>
    </row>
    <row r="14" spans="1:10" x14ac:dyDescent="0.15">
      <c r="B14" s="2"/>
      <c r="G14" s="1"/>
      <c r="H14" s="1" t="s">
        <v>31</v>
      </c>
      <c r="I14" s="15">
        <v>-21278740</v>
      </c>
    </row>
    <row r="15" spans="1:10" x14ac:dyDescent="0.15">
      <c r="A15" s="1"/>
      <c r="B15" s="2"/>
      <c r="G15" s="1"/>
      <c r="H15" s="1" t="s">
        <v>32</v>
      </c>
      <c r="I15" s="15">
        <f>I14+I13</f>
        <v>57018620</v>
      </c>
    </row>
    <row r="16" spans="1:10" x14ac:dyDescent="0.15">
      <c r="A16" s="1"/>
      <c r="B16" s="2"/>
      <c r="G16" s="1" t="s">
        <v>5</v>
      </c>
      <c r="H16" s="2"/>
      <c r="I16" s="15">
        <v>5000000</v>
      </c>
    </row>
    <row r="17" spans="1:22" x14ac:dyDescent="0.15">
      <c r="A17" s="6"/>
      <c r="B17" s="2"/>
      <c r="G17" s="1" t="s">
        <v>26</v>
      </c>
      <c r="H17" s="2"/>
      <c r="I17" s="15">
        <v>5045193.1100000003</v>
      </c>
    </row>
    <row r="18" spans="1:22" x14ac:dyDescent="0.15">
      <c r="G18" s="1" t="s">
        <v>12</v>
      </c>
      <c r="H18" s="2"/>
      <c r="I18" s="15">
        <v>15659472</v>
      </c>
    </row>
    <row r="19" spans="1:22" x14ac:dyDescent="0.15">
      <c r="A19" s="2"/>
      <c r="G19" s="1" t="s">
        <v>24</v>
      </c>
      <c r="H19" s="2"/>
      <c r="I19" s="15">
        <f>I17+I18-I16</f>
        <v>15704665.109999999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268719.03999999998</v>
      </c>
      <c r="N21" s="2"/>
    </row>
    <row r="22" spans="1:22" x14ac:dyDescent="0.15">
      <c r="G22" s="1"/>
      <c r="H22" s="1" t="s">
        <v>322</v>
      </c>
      <c r="I22" s="15">
        <v>63224.36</v>
      </c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150000000</v>
      </c>
      <c r="H25" s="1" t="s">
        <v>19</v>
      </c>
      <c r="I25" s="15">
        <f>SUM(I21:I24)</f>
        <v>359385.12</v>
      </c>
    </row>
    <row r="26" spans="1:22" x14ac:dyDescent="0.15">
      <c r="A26" s="1" t="s">
        <v>71</v>
      </c>
      <c r="B26" s="2">
        <f>B4+E5+I18</f>
        <v>93369701.280000001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1172158.8999999999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269</v>
      </c>
      <c r="B33" s="3">
        <v>944</v>
      </c>
      <c r="D33" s="1" t="s">
        <v>74</v>
      </c>
      <c r="E33" s="2">
        <v>12088034</v>
      </c>
      <c r="G33" s="16" t="s">
        <v>296</v>
      </c>
      <c r="H33" s="2">
        <f>E33</f>
        <v>12088034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301</v>
      </c>
      <c r="B34" s="3">
        <v>1557</v>
      </c>
      <c r="D34" s="1" t="s">
        <v>75</v>
      </c>
      <c r="E34" s="2">
        <v>12069409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17</v>
      </c>
      <c r="B35" s="25">
        <v>4853</v>
      </c>
      <c r="D35" s="1" t="s">
        <v>76</v>
      </c>
      <c r="E35" s="2">
        <v>56211</v>
      </c>
      <c r="G35" s="40" t="s">
        <v>298</v>
      </c>
      <c r="H35" s="41">
        <f>H33+H34</f>
        <v>12093191.605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18</v>
      </c>
      <c r="B36" s="3">
        <v>5325</v>
      </c>
      <c r="D36" s="1" t="s">
        <v>77</v>
      </c>
      <c r="E36" s="2">
        <v>218381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12679</v>
      </c>
      <c r="D37" s="1" t="s">
        <v>78</v>
      </c>
      <c r="E37" s="2">
        <v>2154518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-378842</v>
      </c>
    </row>
    <row r="39" spans="1:23" x14ac:dyDescent="0.15">
      <c r="A39" s="1" t="s">
        <v>103</v>
      </c>
      <c r="B39" s="3"/>
      <c r="D39" s="1" t="s">
        <v>80</v>
      </c>
      <c r="E39" s="10">
        <v>-7708</v>
      </c>
    </row>
    <row r="40" spans="1:23" s="9" customFormat="1" x14ac:dyDescent="0.15">
      <c r="A40"/>
      <c r="B40"/>
      <c r="D40" s="1" t="s">
        <v>81</v>
      </c>
      <c r="E40" s="2">
        <v>-539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5000000</v>
      </c>
      <c r="C44" s="2"/>
    </row>
    <row r="45" spans="1:23" x14ac:dyDescent="0.15">
      <c r="A45" s="16" t="s">
        <v>234</v>
      </c>
      <c r="B45" s="2">
        <v>5005157.6050000004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22" sqref="B22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15017689.92</v>
      </c>
      <c r="D3" s="1" t="s">
        <v>1</v>
      </c>
      <c r="E3" s="18">
        <v>36720326.880000003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69114006.640000001</v>
      </c>
      <c r="D4" s="1" t="s">
        <v>11</v>
      </c>
      <c r="E4" s="38">
        <v>5661219.4800000004</v>
      </c>
      <c r="H4" s="1" t="s">
        <v>268</v>
      </c>
      <c r="I4" s="13"/>
      <c r="J4" s="13">
        <v>-2</v>
      </c>
    </row>
    <row r="5" spans="1:10" x14ac:dyDescent="0.15">
      <c r="A5" s="1" t="s">
        <v>3</v>
      </c>
      <c r="B5" s="2">
        <v>105133141.91</v>
      </c>
      <c r="D5" s="1" t="s">
        <v>12</v>
      </c>
      <c r="E5" s="2">
        <v>31059107.399999999</v>
      </c>
      <c r="H5" s="1" t="s">
        <v>300</v>
      </c>
      <c r="I5" s="13"/>
      <c r="J5" s="13"/>
    </row>
    <row r="6" spans="1:10" x14ac:dyDescent="0.15">
      <c r="A6" s="1" t="s">
        <v>11</v>
      </c>
      <c r="B6" s="37">
        <v>36019135.270000003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1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101</v>
      </c>
      <c r="J7" s="13"/>
    </row>
    <row r="8" spans="1:10" x14ac:dyDescent="0.15">
      <c r="A8" s="1" t="s">
        <v>5</v>
      </c>
      <c r="B8" s="2">
        <v>100000000</v>
      </c>
      <c r="D8" s="1" t="s">
        <v>86</v>
      </c>
      <c r="E8" s="2">
        <v>2380.8000000000002</v>
      </c>
      <c r="G8" s="1"/>
    </row>
    <row r="9" spans="1:10" x14ac:dyDescent="0.15">
      <c r="A9" s="1" t="s">
        <v>82</v>
      </c>
      <c r="B9" s="2">
        <v>1445.35</v>
      </c>
      <c r="D9" s="1" t="s">
        <v>88</v>
      </c>
      <c r="E9" s="3">
        <v>2077</v>
      </c>
      <c r="H9" s="1"/>
    </row>
    <row r="10" spans="1:10" x14ac:dyDescent="0.15">
      <c r="A10" s="1" t="s">
        <v>83</v>
      </c>
      <c r="B10" s="2">
        <v>21000000</v>
      </c>
      <c r="D10" s="1" t="s">
        <v>85</v>
      </c>
      <c r="E10" s="2">
        <f>'20170707'!E10+'20170710'!E8</f>
        <v>644875.5</v>
      </c>
      <c r="G10" s="1"/>
      <c r="H10" s="1" t="s">
        <v>42</v>
      </c>
      <c r="I10" s="3">
        <f>SUMIF(I4:I8,"&gt;=0")</f>
        <v>101</v>
      </c>
    </row>
    <row r="11" spans="1:10" x14ac:dyDescent="0.15">
      <c r="A11" s="1" t="s">
        <v>84</v>
      </c>
      <c r="B11" s="2">
        <f>'20170707'!B11+'20170710'!B9</f>
        <v>1096325.1800000002</v>
      </c>
      <c r="E11" s="2"/>
      <c r="G11" s="1"/>
      <c r="H11" s="1" t="s">
        <v>43</v>
      </c>
      <c r="I11" s="3">
        <f>SUM(J4:J7)</f>
        <v>-2</v>
      </c>
    </row>
    <row r="12" spans="1:10" x14ac:dyDescent="0.15">
      <c r="A12" s="1" t="s">
        <v>86</v>
      </c>
      <c r="B12" s="18">
        <v>1145.0999999999999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'20170707'!B13+'20170710'!B12</f>
        <v>164507.83000000005</v>
      </c>
      <c r="E13" s="2"/>
      <c r="G13" s="1"/>
      <c r="H13" s="1" t="s">
        <v>30</v>
      </c>
      <c r="I13" s="15">
        <v>75725760</v>
      </c>
    </row>
    <row r="14" spans="1:10" x14ac:dyDescent="0.15">
      <c r="B14" s="2"/>
      <c r="G14" s="1"/>
      <c r="H14" s="1" t="s">
        <v>31</v>
      </c>
      <c r="I14" s="15">
        <v>-1514880</v>
      </c>
    </row>
    <row r="15" spans="1:10" x14ac:dyDescent="0.15">
      <c r="A15" s="1"/>
      <c r="B15" s="2"/>
      <c r="G15" s="1"/>
      <c r="H15" s="1" t="s">
        <v>32</v>
      </c>
      <c r="I15" s="15">
        <f>I14+I13</f>
        <v>74210880</v>
      </c>
    </row>
    <row r="16" spans="1:10" x14ac:dyDescent="0.15">
      <c r="A16" s="1"/>
      <c r="B16" s="2"/>
      <c r="G16" s="1" t="s">
        <v>5</v>
      </c>
      <c r="H16" s="2"/>
      <c r="I16" s="15">
        <v>5000000</v>
      </c>
    </row>
    <row r="17" spans="1:22" x14ac:dyDescent="0.15">
      <c r="A17" s="6"/>
      <c r="B17" s="2"/>
      <c r="G17" s="1" t="s">
        <v>26</v>
      </c>
      <c r="H17" s="2"/>
      <c r="I17" s="15">
        <v>5253528.72</v>
      </c>
    </row>
    <row r="18" spans="1:22" x14ac:dyDescent="0.15">
      <c r="G18" s="1" t="s">
        <v>12</v>
      </c>
      <c r="H18" s="2"/>
      <c r="I18" s="15">
        <v>15145152</v>
      </c>
    </row>
    <row r="19" spans="1:22" x14ac:dyDescent="0.15">
      <c r="A19" s="2"/>
      <c r="G19" s="1" t="s">
        <v>24</v>
      </c>
      <c r="H19" s="2"/>
      <c r="I19" s="15">
        <f>I17+I18-I16</f>
        <v>15398680.719999999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268417.31</v>
      </c>
      <c r="N21" s="2"/>
    </row>
    <row r="22" spans="1:22" x14ac:dyDescent="0.15">
      <c r="G22" s="1"/>
      <c r="H22" s="1" t="s">
        <v>322</v>
      </c>
      <c r="I22" s="15">
        <v>63154.75</v>
      </c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150000000</v>
      </c>
      <c r="H25" s="1" t="s">
        <v>19</v>
      </c>
      <c r="I25" s="15">
        <f>SUM(I21:I24)</f>
        <v>359013.78</v>
      </c>
    </row>
    <row r="26" spans="1:22" x14ac:dyDescent="0.15">
      <c r="A26" s="1" t="s">
        <v>71</v>
      </c>
      <c r="B26" s="2">
        <f>B4+E5+I18</f>
        <v>115318266.03999999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1168397.1100000001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269</v>
      </c>
      <c r="B33" s="3">
        <v>912</v>
      </c>
      <c r="D33" s="1" t="s">
        <v>74</v>
      </c>
      <c r="E33" s="2">
        <v>12031824</v>
      </c>
      <c r="G33" s="16" t="s">
        <v>296</v>
      </c>
      <c r="H33" s="2">
        <f>E33</f>
        <v>12031824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301</v>
      </c>
      <c r="B34" s="3">
        <v>2021</v>
      </c>
      <c r="D34" s="1" t="s">
        <v>75</v>
      </c>
      <c r="E34" s="2">
        <v>11851027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17</v>
      </c>
      <c r="B35" s="25">
        <v>5244</v>
      </c>
      <c r="D35" s="1" t="s">
        <v>76</v>
      </c>
      <c r="E35" s="2">
        <v>-28381</v>
      </c>
      <c r="G35" s="40" t="s">
        <v>298</v>
      </c>
      <c r="H35" s="41">
        <f>H33+H34</f>
        <v>12036981.605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18</v>
      </c>
      <c r="B36" s="3">
        <v>5368</v>
      </c>
      <c r="D36" s="1" t="s">
        <v>77</v>
      </c>
      <c r="E36" s="2">
        <v>32666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13545</v>
      </c>
      <c r="D37" s="1" t="s">
        <v>78</v>
      </c>
      <c r="E37" s="2">
        <v>1259610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-641232</v>
      </c>
    </row>
    <row r="39" spans="1:23" x14ac:dyDescent="0.15">
      <c r="A39" s="1" t="s">
        <v>103</v>
      </c>
      <c r="B39" s="3"/>
      <c r="D39" s="1" t="s">
        <v>80</v>
      </c>
      <c r="E39" s="10">
        <v>-6393</v>
      </c>
    </row>
    <row r="40" spans="1:23" s="9" customFormat="1" x14ac:dyDescent="0.15">
      <c r="A40"/>
      <c r="B40"/>
      <c r="D40" s="1" t="s">
        <v>81</v>
      </c>
      <c r="E40" s="2">
        <v>-143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5000000</v>
      </c>
      <c r="C44" s="2"/>
    </row>
    <row r="45" spans="1:23" x14ac:dyDescent="0.15">
      <c r="A45" s="16" t="s">
        <v>234</v>
      </c>
      <c r="B45" s="2">
        <v>5005157.6050000004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16" sqref="D16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10240020.01</v>
      </c>
      <c r="D3" s="1" t="s">
        <v>1</v>
      </c>
      <c r="E3" s="18">
        <v>37095520.68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64998023.840000004</v>
      </c>
      <c r="D4" s="1" t="s">
        <v>11</v>
      </c>
      <c r="E4" s="38">
        <v>6533772.4800000004</v>
      </c>
      <c r="H4" s="1" t="s">
        <v>268</v>
      </c>
      <c r="I4" s="13"/>
      <c r="J4" s="13">
        <v>-3</v>
      </c>
    </row>
    <row r="5" spans="1:10" x14ac:dyDescent="0.15">
      <c r="A5" s="1" t="s">
        <v>3</v>
      </c>
      <c r="B5" s="2">
        <v>105243856.86</v>
      </c>
      <c r="D5" s="1" t="s">
        <v>12</v>
      </c>
      <c r="E5" s="2">
        <v>30561748.199999999</v>
      </c>
      <c r="H5" s="1" t="s">
        <v>300</v>
      </c>
      <c r="I5" s="13"/>
      <c r="J5" s="13"/>
    </row>
    <row r="6" spans="1:10" x14ac:dyDescent="0.15">
      <c r="A6" s="1" t="s">
        <v>11</v>
      </c>
      <c r="B6" s="37">
        <v>40245833.020000003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1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99</v>
      </c>
      <c r="J7" s="13"/>
    </row>
    <row r="8" spans="1:10" x14ac:dyDescent="0.15">
      <c r="A8" s="1" t="s">
        <v>5</v>
      </c>
      <c r="B8" s="2">
        <v>100000000</v>
      </c>
      <c r="D8" s="1" t="s">
        <v>86</v>
      </c>
      <c r="E8" s="2">
        <v>2305.6</v>
      </c>
      <c r="G8" s="1"/>
    </row>
    <row r="9" spans="1:10" x14ac:dyDescent="0.15">
      <c r="A9" s="1" t="s">
        <v>82</v>
      </c>
      <c r="B9" s="2">
        <v>5813.01</v>
      </c>
      <c r="D9" s="1" t="s">
        <v>88</v>
      </c>
      <c r="E9" s="3">
        <v>2080</v>
      </c>
      <c r="H9" s="1"/>
    </row>
    <row r="10" spans="1:10" x14ac:dyDescent="0.15">
      <c r="A10" s="1" t="s">
        <v>83</v>
      </c>
      <c r="B10" s="2">
        <v>30000000</v>
      </c>
      <c r="D10" s="1" t="s">
        <v>85</v>
      </c>
      <c r="E10" s="2">
        <f>'20170706'!E10+'20170707'!E8</f>
        <v>642494.69999999995</v>
      </c>
      <c r="G10" s="1"/>
      <c r="H10" s="1" t="s">
        <v>42</v>
      </c>
      <c r="I10" s="3">
        <f>SUMIF(I4:I8,"&gt;=0")</f>
        <v>99</v>
      </c>
    </row>
    <row r="11" spans="1:10" x14ac:dyDescent="0.15">
      <c r="A11" s="1" t="s">
        <v>84</v>
      </c>
      <c r="B11" s="2">
        <f>'20170706'!B11+'20170707'!B9</f>
        <v>1094879.83</v>
      </c>
      <c r="E11" s="2"/>
      <c r="G11" s="1"/>
      <c r="H11" s="1" t="s">
        <v>43</v>
      </c>
      <c r="I11" s="3">
        <f>SUM(J4:J7)</f>
        <v>-3</v>
      </c>
    </row>
    <row r="12" spans="1:10" x14ac:dyDescent="0.15">
      <c r="A12" s="1" t="s">
        <v>86</v>
      </c>
      <c r="B12" s="18">
        <v>894.35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'20170706'!B13+'20170707'!B12</f>
        <v>163362.73000000004</v>
      </c>
      <c r="E13" s="2"/>
      <c r="G13" s="1"/>
      <c r="H13" s="1" t="s">
        <v>30</v>
      </c>
      <c r="I13" s="15">
        <v>74529180</v>
      </c>
    </row>
    <row r="14" spans="1:10" x14ac:dyDescent="0.15">
      <c r="B14" s="2"/>
      <c r="G14" s="1"/>
      <c r="H14" s="1" t="s">
        <v>31</v>
      </c>
      <c r="I14" s="15">
        <v>-2280780</v>
      </c>
    </row>
    <row r="15" spans="1:10" x14ac:dyDescent="0.15">
      <c r="A15" s="1"/>
      <c r="B15" s="2"/>
      <c r="G15" s="1"/>
      <c r="H15" s="1" t="s">
        <v>32</v>
      </c>
      <c r="I15" s="15">
        <f>I14+I13</f>
        <v>72248400</v>
      </c>
    </row>
    <row r="16" spans="1:10" x14ac:dyDescent="0.15">
      <c r="A16" s="1"/>
      <c r="B16" s="2"/>
      <c r="G16" s="1" t="s">
        <v>5</v>
      </c>
      <c r="H16" s="2"/>
      <c r="I16" s="15">
        <v>5000000</v>
      </c>
    </row>
    <row r="17" spans="1:22" x14ac:dyDescent="0.15">
      <c r="A17" s="6"/>
      <c r="B17" s="2"/>
      <c r="G17" s="1" t="s">
        <v>26</v>
      </c>
      <c r="H17" s="2"/>
      <c r="I17" s="15">
        <v>5787628.79</v>
      </c>
    </row>
    <row r="18" spans="1:22" x14ac:dyDescent="0.15">
      <c r="G18" s="1" t="s">
        <v>12</v>
      </c>
      <c r="H18" s="2"/>
      <c r="I18" s="15">
        <v>14905836</v>
      </c>
    </row>
    <row r="19" spans="1:22" x14ac:dyDescent="0.15">
      <c r="A19" s="2"/>
      <c r="G19" s="1" t="s">
        <v>24</v>
      </c>
      <c r="H19" s="2"/>
      <c r="I19" s="15">
        <f>I17+I18-I16</f>
        <v>15693464.789999999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268191.59000000003</v>
      </c>
      <c r="N21" s="2"/>
    </row>
    <row r="22" spans="1:22" x14ac:dyDescent="0.15">
      <c r="G22" s="1"/>
      <c r="H22" s="1" t="s">
        <v>322</v>
      </c>
      <c r="I22" s="15">
        <v>63102.68</v>
      </c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150000000</v>
      </c>
      <c r="H25" s="1" t="s">
        <v>19</v>
      </c>
      <c r="I25" s="15">
        <f>SUM(I21:I24)</f>
        <v>358735.99</v>
      </c>
    </row>
    <row r="26" spans="1:22" x14ac:dyDescent="0.15">
      <c r="A26" s="1" t="s">
        <v>71</v>
      </c>
      <c r="B26" s="2">
        <f>B4+E5+I18</f>
        <v>110465608.04000001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1164593.42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269</v>
      </c>
      <c r="B33" s="3">
        <v>1223</v>
      </c>
      <c r="D33" s="1" t="s">
        <v>74</v>
      </c>
      <c r="E33" s="2">
        <v>12060205</v>
      </c>
      <c r="G33" s="16" t="s">
        <v>296</v>
      </c>
      <c r="H33" s="2">
        <f>E33</f>
        <v>12060205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301</v>
      </c>
      <c r="B34" s="3">
        <v>1428</v>
      </c>
      <c r="D34" s="1" t="s">
        <v>75</v>
      </c>
      <c r="E34" s="2">
        <v>11818361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17</v>
      </c>
      <c r="B35" s="25">
        <v>5113</v>
      </c>
      <c r="D35" s="1" t="s">
        <v>76</v>
      </c>
      <c r="E35" s="2">
        <v>74801</v>
      </c>
      <c r="G35" s="40" t="s">
        <v>298</v>
      </c>
      <c r="H35" s="41">
        <f>H33+H34</f>
        <v>12065362.605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18</v>
      </c>
      <c r="B36" s="3">
        <v>5354</v>
      </c>
      <c r="D36" s="1" t="s">
        <v>77</v>
      </c>
      <c r="E36" s="2">
        <v>-206711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13118</v>
      </c>
      <c r="D37" s="1" t="s">
        <v>78</v>
      </c>
      <c r="E37" s="2">
        <v>394775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-581566</v>
      </c>
    </row>
    <row r="39" spans="1:23" x14ac:dyDescent="0.15">
      <c r="A39" s="1" t="s">
        <v>103</v>
      </c>
      <c r="B39" s="3"/>
      <c r="D39" s="1" t="s">
        <v>80</v>
      </c>
      <c r="E39" s="10">
        <v>-7863</v>
      </c>
    </row>
    <row r="40" spans="1:23" s="9" customFormat="1" x14ac:dyDescent="0.15">
      <c r="A40"/>
      <c r="B40"/>
      <c r="D40" s="1" t="s">
        <v>81</v>
      </c>
      <c r="E40" s="2">
        <v>293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5000000</v>
      </c>
      <c r="C44" s="2"/>
    </row>
    <row r="45" spans="1:23" x14ac:dyDescent="0.15">
      <c r="A45" s="16" t="s">
        <v>234</v>
      </c>
      <c r="B45" s="2">
        <v>5005157.6050000004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22" sqref="B22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26447501.66</v>
      </c>
      <c r="D3" s="1" t="s">
        <v>1</v>
      </c>
      <c r="E3" s="18">
        <v>37715228.280000001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66650089.670000002</v>
      </c>
      <c r="D4" s="1" t="s">
        <v>11</v>
      </c>
      <c r="E4" s="38">
        <v>7497657.0800000001</v>
      </c>
      <c r="H4" s="1" t="s">
        <v>268</v>
      </c>
      <c r="I4" s="13">
        <v>1</v>
      </c>
      <c r="J4" s="13">
        <v>-2</v>
      </c>
    </row>
    <row r="5" spans="1:10" x14ac:dyDescent="0.15">
      <c r="A5" s="1" t="s">
        <v>3</v>
      </c>
      <c r="B5" s="2">
        <v>105098585.84999999</v>
      </c>
      <c r="D5" s="1" t="s">
        <v>12</v>
      </c>
      <c r="E5" s="2">
        <v>30217571.199999999</v>
      </c>
      <c r="H5" s="1" t="s">
        <v>300</v>
      </c>
      <c r="I5" s="13"/>
      <c r="J5" s="13"/>
    </row>
    <row r="6" spans="1:10" x14ac:dyDescent="0.15">
      <c r="A6" s="1" t="s">
        <v>11</v>
      </c>
      <c r="B6" s="37">
        <v>38448496.18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1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92</v>
      </c>
      <c r="J7" s="13">
        <v>-1</v>
      </c>
    </row>
    <row r="8" spans="1:10" x14ac:dyDescent="0.15">
      <c r="A8" s="1" t="s">
        <v>5</v>
      </c>
      <c r="B8" s="2">
        <v>100000000</v>
      </c>
      <c r="D8" s="1" t="s">
        <v>86</v>
      </c>
      <c r="E8" s="2">
        <v>2294.4</v>
      </c>
      <c r="G8" s="1"/>
    </row>
    <row r="9" spans="1:10" x14ac:dyDescent="0.15">
      <c r="A9" s="1" t="s">
        <v>82</v>
      </c>
      <c r="B9" s="2">
        <v>994.52</v>
      </c>
      <c r="D9" s="1" t="s">
        <v>88</v>
      </c>
      <c r="E9" s="3">
        <v>2059</v>
      </c>
      <c r="H9" s="1"/>
    </row>
    <row r="10" spans="1:10" x14ac:dyDescent="0.15">
      <c r="A10" s="1" t="s">
        <v>83</v>
      </c>
      <c r="B10" s="2">
        <v>12000000</v>
      </c>
      <c r="D10" s="1" t="s">
        <v>85</v>
      </c>
      <c r="E10" s="2">
        <f>'20170705'!E10+'20170706'!E8</f>
        <v>640189.1</v>
      </c>
      <c r="G10" s="1"/>
      <c r="H10" s="1" t="s">
        <v>42</v>
      </c>
      <c r="I10" s="3">
        <f>SUMIF(I4:I8,"&gt;=0")</f>
        <v>93</v>
      </c>
    </row>
    <row r="11" spans="1:10" x14ac:dyDescent="0.15">
      <c r="A11" s="1" t="s">
        <v>84</v>
      </c>
      <c r="B11" s="2">
        <f>'20170705'!B11+'20170706'!B9</f>
        <v>1089066.82</v>
      </c>
      <c r="E11" s="2"/>
      <c r="G11" s="1"/>
      <c r="H11" s="1" t="s">
        <v>43</v>
      </c>
      <c r="I11" s="3">
        <f>SUM(J4:J7)</f>
        <v>-3</v>
      </c>
    </row>
    <row r="12" spans="1:10" x14ac:dyDescent="0.15">
      <c r="A12" s="1" t="s">
        <v>86</v>
      </c>
      <c r="B12" s="18">
        <v>874.17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'20170705'!B13+'20170706'!B12</f>
        <v>162468.38000000003</v>
      </c>
      <c r="E13" s="2"/>
      <c r="G13" s="1"/>
      <c r="H13" s="1" t="s">
        <v>30</v>
      </c>
      <c r="I13" s="15">
        <v>69892080</v>
      </c>
    </row>
    <row r="14" spans="1:10" x14ac:dyDescent="0.15">
      <c r="B14" s="2"/>
      <c r="G14" s="1"/>
      <c r="H14" s="1" t="s">
        <v>31</v>
      </c>
      <c r="I14" s="15">
        <v>-2270640</v>
      </c>
    </row>
    <row r="15" spans="1:10" x14ac:dyDescent="0.15">
      <c r="A15" s="1"/>
      <c r="B15" s="2"/>
      <c r="G15" s="1"/>
      <c r="H15" s="1" t="s">
        <v>32</v>
      </c>
      <c r="I15" s="15">
        <f>I14+I13</f>
        <v>67621440</v>
      </c>
    </row>
    <row r="16" spans="1:10" x14ac:dyDescent="0.15">
      <c r="A16" s="1"/>
      <c r="B16" s="2"/>
      <c r="G16" s="1" t="s">
        <v>5</v>
      </c>
      <c r="H16" s="2"/>
      <c r="I16" s="15">
        <v>5000000</v>
      </c>
    </row>
    <row r="17" spans="1:22" x14ac:dyDescent="0.15">
      <c r="A17" s="6"/>
      <c r="B17" s="2"/>
      <c r="G17" s="1" t="s">
        <v>26</v>
      </c>
      <c r="H17" s="2"/>
      <c r="I17" s="15">
        <v>6591730.0999999996</v>
      </c>
    </row>
    <row r="18" spans="1:22" x14ac:dyDescent="0.15">
      <c r="G18" s="1" t="s">
        <v>12</v>
      </c>
      <c r="H18" s="2"/>
      <c r="I18" s="15">
        <v>13978416</v>
      </c>
    </row>
    <row r="19" spans="1:22" x14ac:dyDescent="0.15">
      <c r="A19" s="2"/>
      <c r="G19" s="1" t="s">
        <v>24</v>
      </c>
      <c r="H19" s="2"/>
      <c r="I19" s="15">
        <f>I17+I18-I16</f>
        <v>15570146.100000001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267440.45</v>
      </c>
      <c r="N21" s="2"/>
    </row>
    <row r="22" spans="1:22" x14ac:dyDescent="0.15">
      <c r="G22" s="1"/>
      <c r="H22" s="1" t="s">
        <v>322</v>
      </c>
      <c r="I22" s="15">
        <v>62929.37</v>
      </c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150000000</v>
      </c>
      <c r="H25" s="1" t="s">
        <v>19</v>
      </c>
      <c r="I25" s="15">
        <f>SUM(I21:I24)</f>
        <v>357811.54000000004</v>
      </c>
    </row>
    <row r="26" spans="1:22" x14ac:dyDescent="0.15">
      <c r="A26" s="1" t="s">
        <v>71</v>
      </c>
      <c r="B26" s="2">
        <f>B4+E5+I18</f>
        <v>110846076.87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1160469.02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269</v>
      </c>
      <c r="B33" s="3">
        <v>1287</v>
      </c>
      <c r="D33" s="1" t="s">
        <v>74</v>
      </c>
      <c r="E33" s="2">
        <v>11985390</v>
      </c>
      <c r="G33" s="16" t="s">
        <v>296</v>
      </c>
      <c r="H33" s="2">
        <f>E33</f>
        <v>11985390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301</v>
      </c>
      <c r="B34" s="3">
        <v>1200</v>
      </c>
      <c r="D34" s="1" t="s">
        <v>75</v>
      </c>
      <c r="E34" s="2">
        <v>12025073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17</v>
      </c>
      <c r="B35" s="25">
        <v>4948</v>
      </c>
      <c r="D35" s="1" t="s">
        <v>76</v>
      </c>
      <c r="E35" s="2">
        <v>209355</v>
      </c>
      <c r="G35" s="40" t="s">
        <v>298</v>
      </c>
      <c r="H35" s="41">
        <f>H33+H34</f>
        <v>11990547.605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18</v>
      </c>
      <c r="B36" s="3">
        <v>5259</v>
      </c>
      <c r="D36" s="1" t="s">
        <v>77</v>
      </c>
      <c r="E36" s="2">
        <v>449732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12694</v>
      </c>
      <c r="D37" s="1" t="s">
        <v>78</v>
      </c>
      <c r="E37" s="2">
        <v>-1286289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-309588</v>
      </c>
    </row>
    <row r="39" spans="1:23" x14ac:dyDescent="0.15">
      <c r="A39" s="1" t="s">
        <v>103</v>
      </c>
      <c r="B39" s="3"/>
      <c r="D39" s="1" t="s">
        <v>80</v>
      </c>
      <c r="E39" s="10">
        <v>-10444</v>
      </c>
    </row>
    <row r="40" spans="1:23" s="9" customFormat="1" x14ac:dyDescent="0.15">
      <c r="A40"/>
      <c r="B40"/>
      <c r="D40" s="1" t="s">
        <v>81</v>
      </c>
      <c r="E40" s="2">
        <v>957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5000000</v>
      </c>
      <c r="C44" s="2"/>
    </row>
    <row r="45" spans="1:23" x14ac:dyDescent="0.15">
      <c r="A45" s="16" t="s">
        <v>234</v>
      </c>
      <c r="B45" s="2">
        <v>5005157.6050000004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6" sqref="E16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31357914.530000001</v>
      </c>
      <c r="D3" s="1" t="s">
        <v>1</v>
      </c>
      <c r="E3" s="18">
        <v>37907577.68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75525954.840000004</v>
      </c>
      <c r="D4" s="1" t="s">
        <v>11</v>
      </c>
      <c r="E4" s="38">
        <v>10478892.68</v>
      </c>
      <c r="H4" s="1" t="s">
        <v>268</v>
      </c>
      <c r="I4" s="13">
        <v>1</v>
      </c>
      <c r="J4" s="13">
        <v>-2</v>
      </c>
    </row>
    <row r="5" spans="1:10" x14ac:dyDescent="0.15">
      <c r="A5" s="1" t="s">
        <v>3</v>
      </c>
      <c r="B5" s="2">
        <v>106883869.37</v>
      </c>
      <c r="D5" s="1" t="s">
        <v>12</v>
      </c>
      <c r="E5" s="2">
        <v>27428685</v>
      </c>
      <c r="H5" s="1" t="s">
        <v>300</v>
      </c>
      <c r="I5" s="13"/>
      <c r="J5" s="13"/>
    </row>
    <row r="6" spans="1:10" x14ac:dyDescent="0.15">
      <c r="A6" s="1" t="s">
        <v>11</v>
      </c>
      <c r="B6" s="37">
        <v>31357914.530000001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1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89</v>
      </c>
      <c r="J7" s="13"/>
    </row>
    <row r="8" spans="1:10" x14ac:dyDescent="0.15">
      <c r="A8" s="1" t="s">
        <v>5</v>
      </c>
      <c r="B8" s="2">
        <v>103000000</v>
      </c>
      <c r="D8" s="1" t="s">
        <v>86</v>
      </c>
      <c r="E8" s="2">
        <v>2812.8</v>
      </c>
      <c r="G8" s="1"/>
    </row>
    <row r="9" spans="1:10" x14ac:dyDescent="0.15">
      <c r="A9" s="1" t="s">
        <v>82</v>
      </c>
      <c r="B9" s="2">
        <v>0</v>
      </c>
      <c r="D9" s="1" t="s">
        <v>88</v>
      </c>
      <c r="E9" s="3">
        <v>2339</v>
      </c>
      <c r="H9" s="1"/>
    </row>
    <row r="10" spans="1:10" x14ac:dyDescent="0.15">
      <c r="A10" s="1" t="s">
        <v>83</v>
      </c>
      <c r="B10" s="2">
        <v>0</v>
      </c>
      <c r="D10" s="1" t="s">
        <v>85</v>
      </c>
      <c r="E10" s="2">
        <f>'20170704'!E10+'20170705'!E8</f>
        <v>637894.69999999995</v>
      </c>
      <c r="G10" s="1"/>
      <c r="H10" s="1" t="s">
        <v>42</v>
      </c>
      <c r="I10" s="3">
        <f>SUMIF(I4:I8,"&gt;=0")</f>
        <v>90</v>
      </c>
    </row>
    <row r="11" spans="1:10" x14ac:dyDescent="0.15">
      <c r="A11" s="1" t="s">
        <v>84</v>
      </c>
      <c r="B11" s="2">
        <f>'20170704'!B11+'20170705'!B9</f>
        <v>1088072.3</v>
      </c>
      <c r="E11" s="2"/>
      <c r="G11" s="1"/>
      <c r="H11" s="1" t="s">
        <v>43</v>
      </c>
      <c r="I11" s="3">
        <f>SUM(J4:J7)</f>
        <v>-2</v>
      </c>
    </row>
    <row r="12" spans="1:10" x14ac:dyDescent="0.15">
      <c r="A12" s="1" t="s">
        <v>86</v>
      </c>
      <c r="B12" s="18">
        <v>1116.71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'20170704'!B13+'20170705'!B12</f>
        <v>161594.21000000002</v>
      </c>
      <c r="E13" s="2"/>
      <c r="G13" s="1"/>
      <c r="H13" s="1" t="s">
        <v>30</v>
      </c>
      <c r="I13" s="15">
        <v>66454620</v>
      </c>
    </row>
    <row r="14" spans="1:10" x14ac:dyDescent="0.15">
      <c r="B14" s="2"/>
      <c r="G14" s="1"/>
      <c r="H14" s="1" t="s">
        <v>31</v>
      </c>
      <c r="I14" s="15">
        <v>-1491840</v>
      </c>
    </row>
    <row r="15" spans="1:10" x14ac:dyDescent="0.15">
      <c r="A15" s="1"/>
      <c r="B15" s="2"/>
      <c r="G15" s="1"/>
      <c r="H15" s="1" t="s">
        <v>32</v>
      </c>
      <c r="I15" s="15">
        <f>I14+I13</f>
        <v>64962780</v>
      </c>
    </row>
    <row r="16" spans="1:10" x14ac:dyDescent="0.15">
      <c r="A16" s="1"/>
      <c r="B16" s="2"/>
      <c r="G16" s="1" t="s">
        <v>5</v>
      </c>
      <c r="H16" s="2"/>
      <c r="I16" s="15">
        <v>2000000</v>
      </c>
    </row>
    <row r="17" spans="1:22" x14ac:dyDescent="0.15">
      <c r="A17" s="6"/>
      <c r="B17" s="2"/>
      <c r="G17" s="1" t="s">
        <v>26</v>
      </c>
      <c r="H17" s="2"/>
      <c r="I17" s="15">
        <v>3058998.76</v>
      </c>
    </row>
    <row r="18" spans="1:22" x14ac:dyDescent="0.15">
      <c r="G18" s="1" t="s">
        <v>12</v>
      </c>
      <c r="H18" s="2"/>
      <c r="I18" s="15">
        <v>13290924</v>
      </c>
    </row>
    <row r="19" spans="1:22" x14ac:dyDescent="0.15">
      <c r="A19" s="2"/>
      <c r="G19" s="1" t="s">
        <v>24</v>
      </c>
      <c r="H19" s="2"/>
      <c r="I19" s="15">
        <f>I17+I18-I16</f>
        <v>14349922.76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267142.86</v>
      </c>
      <c r="N21" s="2"/>
    </row>
    <row r="22" spans="1:22" x14ac:dyDescent="0.15">
      <c r="G22" s="1"/>
      <c r="H22" s="1" t="s">
        <v>322</v>
      </c>
      <c r="I22" s="15">
        <v>62860.71</v>
      </c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150000000</v>
      </c>
      <c r="H25" s="1" t="s">
        <v>19</v>
      </c>
      <c r="I25" s="15">
        <f>SUM(I21:I24)</f>
        <v>357445.29000000004</v>
      </c>
    </row>
    <row r="26" spans="1:22" x14ac:dyDescent="0.15">
      <c r="A26" s="1" t="s">
        <v>71</v>
      </c>
      <c r="B26" s="2">
        <f>B4+E5+I18</f>
        <v>116245563.84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1156934.2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269</v>
      </c>
      <c r="B33" s="3">
        <v>1161</v>
      </c>
      <c r="D33" s="1" t="s">
        <v>74</v>
      </c>
      <c r="E33" s="2">
        <v>11776035</v>
      </c>
      <c r="G33" s="16" t="s">
        <v>296</v>
      </c>
      <c r="H33" s="2">
        <f>E33</f>
        <v>11776035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301</v>
      </c>
      <c r="B34" s="3">
        <v>872</v>
      </c>
      <c r="D34" s="1" t="s">
        <v>75</v>
      </c>
      <c r="E34" s="2">
        <v>11575341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17</v>
      </c>
      <c r="B35" s="25">
        <v>5412</v>
      </c>
      <c r="D35" s="1" t="s">
        <v>76</v>
      </c>
      <c r="E35" s="2">
        <v>-67662</v>
      </c>
      <c r="G35" s="40" t="s">
        <v>298</v>
      </c>
      <c r="H35" s="41">
        <f>H33+H34</f>
        <v>11781192.605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18</v>
      </c>
      <c r="B36" s="3">
        <v>5298</v>
      </c>
      <c r="D36" s="1" t="s">
        <v>77</v>
      </c>
      <c r="E36" s="2">
        <v>-76064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12743</v>
      </c>
      <c r="D37" s="1" t="s">
        <v>78</v>
      </c>
      <c r="E37" s="2">
        <v>-277295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555292</v>
      </c>
    </row>
    <row r="39" spans="1:23" x14ac:dyDescent="0.15">
      <c r="A39" s="1" t="s">
        <v>103</v>
      </c>
      <c r="B39" s="3"/>
      <c r="D39" s="1" t="s">
        <v>80</v>
      </c>
      <c r="E39" s="10">
        <v>1536</v>
      </c>
    </row>
    <row r="40" spans="1:23" s="9" customFormat="1" x14ac:dyDescent="0.15">
      <c r="A40"/>
      <c r="B40"/>
      <c r="D40" s="1" t="s">
        <v>81</v>
      </c>
      <c r="E40" s="2">
        <v>-1338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5000000</v>
      </c>
      <c r="C44" s="2"/>
    </row>
    <row r="45" spans="1:23" x14ac:dyDescent="0.15">
      <c r="A45" s="16" t="s">
        <v>234</v>
      </c>
      <c r="B45" s="2">
        <v>5005157.6050000004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4" sqref="D24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22572013.350000001</v>
      </c>
      <c r="D3" s="1" t="s">
        <v>1</v>
      </c>
      <c r="E3" s="18">
        <v>37923813.479999997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60894721.229999997</v>
      </c>
      <c r="D4" s="1" t="s">
        <v>11</v>
      </c>
      <c r="E4" s="38">
        <v>8421457.4800000004</v>
      </c>
      <c r="H4" s="1" t="s">
        <v>268</v>
      </c>
      <c r="I4" s="13"/>
      <c r="J4" s="13">
        <v>-1</v>
      </c>
    </row>
    <row r="5" spans="1:10" x14ac:dyDescent="0.15">
      <c r="A5" s="1" t="s">
        <v>3</v>
      </c>
      <c r="B5" s="2">
        <v>107469017.87</v>
      </c>
      <c r="D5" s="1" t="s">
        <v>12</v>
      </c>
      <c r="E5" s="2">
        <v>29502356</v>
      </c>
      <c r="H5" s="1" t="s">
        <v>300</v>
      </c>
      <c r="I5" s="13"/>
      <c r="J5" s="13"/>
    </row>
    <row r="6" spans="1:10" x14ac:dyDescent="0.15">
      <c r="A6" s="1" t="s">
        <v>11</v>
      </c>
      <c r="B6" s="37">
        <v>46574296.640000001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1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78</v>
      </c>
      <c r="J7" s="13"/>
    </row>
    <row r="8" spans="1:10" x14ac:dyDescent="0.15">
      <c r="A8" s="1" t="s">
        <v>5</v>
      </c>
      <c r="B8" s="2">
        <v>103000000</v>
      </c>
      <c r="D8" s="1" t="s">
        <v>86</v>
      </c>
      <c r="E8" s="2">
        <v>1075.2</v>
      </c>
      <c r="G8" s="1"/>
    </row>
    <row r="9" spans="1:10" x14ac:dyDescent="0.15">
      <c r="A9" s="1" t="s">
        <v>82</v>
      </c>
      <c r="B9" s="2">
        <v>2283.29</v>
      </c>
      <c r="D9" s="1" t="s">
        <v>88</v>
      </c>
      <c r="E9" s="3">
        <v>1032</v>
      </c>
      <c r="H9" s="1"/>
    </row>
    <row r="10" spans="1:10" x14ac:dyDescent="0.15">
      <c r="A10" s="1" t="s">
        <v>83</v>
      </c>
      <c r="B10" s="2">
        <v>24000000</v>
      </c>
      <c r="D10" s="1" t="s">
        <v>85</v>
      </c>
      <c r="E10" s="2">
        <f>'20170703'!E10+'20170704'!E8</f>
        <v>635081.89999999991</v>
      </c>
      <c r="G10" s="1"/>
      <c r="H10" s="1" t="s">
        <v>42</v>
      </c>
      <c r="I10" s="3">
        <f>SUMIF(I4:I8,"&gt;=0")</f>
        <v>78</v>
      </c>
    </row>
    <row r="11" spans="1:10" x14ac:dyDescent="0.15">
      <c r="A11" s="1" t="s">
        <v>84</v>
      </c>
      <c r="B11" s="2">
        <f>'20170703'!B11+'20170704'!B9</f>
        <v>1088072.3</v>
      </c>
      <c r="E11" s="2"/>
      <c r="G11" s="1"/>
      <c r="H11" s="1" t="s">
        <v>43</v>
      </c>
      <c r="I11" s="3">
        <f>SUM(J4:J7)</f>
        <v>-1</v>
      </c>
    </row>
    <row r="12" spans="1:10" x14ac:dyDescent="0.15">
      <c r="A12" s="1" t="s">
        <v>86</v>
      </c>
      <c r="B12" s="18">
        <v>578.21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'20170703'!B13+'20170704'!B12</f>
        <v>160477.50000000003</v>
      </c>
      <c r="E13" s="2"/>
      <c r="G13" s="1"/>
      <c r="H13" s="1" t="s">
        <v>30</v>
      </c>
      <c r="I13" s="15">
        <v>58209840</v>
      </c>
    </row>
    <row r="14" spans="1:10" x14ac:dyDescent="0.15">
      <c r="B14" s="2"/>
      <c r="G14" s="1"/>
      <c r="H14" s="1" t="s">
        <v>31</v>
      </c>
      <c r="I14" s="15">
        <v>-753420</v>
      </c>
    </row>
    <row r="15" spans="1:10" x14ac:dyDescent="0.15">
      <c r="A15" s="1"/>
      <c r="B15" s="2"/>
      <c r="G15" s="1"/>
      <c r="H15" s="1" t="s">
        <v>32</v>
      </c>
      <c r="I15" s="15">
        <f>I14+I13</f>
        <v>57456420</v>
      </c>
    </row>
    <row r="16" spans="1:10" x14ac:dyDescent="0.15">
      <c r="A16" s="1"/>
      <c r="B16" s="2"/>
      <c r="G16" s="1" t="s">
        <v>5</v>
      </c>
      <c r="H16" s="2"/>
      <c r="I16" s="15">
        <v>2000000</v>
      </c>
    </row>
    <row r="17" spans="1:22" x14ac:dyDescent="0.15">
      <c r="A17" s="6"/>
      <c r="B17" s="2"/>
      <c r="G17" s="1" t="s">
        <v>26</v>
      </c>
      <c r="H17" s="2"/>
      <c r="I17" s="15">
        <v>5331206.84</v>
      </c>
    </row>
    <row r="18" spans="1:22" x14ac:dyDescent="0.15">
      <c r="G18" s="1" t="s">
        <v>12</v>
      </c>
      <c r="H18" s="2"/>
      <c r="I18" s="15">
        <v>11641968</v>
      </c>
    </row>
    <row r="19" spans="1:22" x14ac:dyDescent="0.15">
      <c r="A19" s="2"/>
      <c r="G19" s="1" t="s">
        <v>24</v>
      </c>
      <c r="H19" s="2"/>
      <c r="I19" s="15">
        <f>I17+I18-I16</f>
        <v>14973174.84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266180.23</v>
      </c>
      <c r="N21" s="2"/>
    </row>
    <row r="22" spans="1:22" x14ac:dyDescent="0.15">
      <c r="G22" s="1"/>
      <c r="H22" s="1" t="s">
        <v>322</v>
      </c>
      <c r="I22" s="15">
        <v>62638.63</v>
      </c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150000000</v>
      </c>
      <c r="H25" s="1" t="s">
        <v>19</v>
      </c>
      <c r="I25" s="15">
        <f>SUM(I21:I24)</f>
        <v>356260.57999999996</v>
      </c>
    </row>
    <row r="26" spans="1:22" x14ac:dyDescent="0.15">
      <c r="A26" s="1" t="s">
        <v>71</v>
      </c>
      <c r="B26" s="2">
        <f>B4+E5+I18</f>
        <v>102039045.22999999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1151819.98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269</v>
      </c>
      <c r="B33" s="3">
        <v>1995</v>
      </c>
      <c r="D33" s="1" t="s">
        <v>74</v>
      </c>
      <c r="E33" s="2">
        <v>11843697</v>
      </c>
      <c r="G33" s="16" t="s">
        <v>296</v>
      </c>
      <c r="H33" s="2">
        <f>E33</f>
        <v>11843697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301</v>
      </c>
      <c r="B34" s="3">
        <v>461</v>
      </c>
      <c r="D34" s="1" t="s">
        <v>75</v>
      </c>
      <c r="E34" s="2">
        <v>11651405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17</v>
      </c>
      <c r="B35" s="25">
        <v>5202</v>
      </c>
      <c r="D35" s="1" t="s">
        <v>76</v>
      </c>
      <c r="E35" s="2">
        <v>67542</v>
      </c>
      <c r="G35" s="40" t="s">
        <v>298</v>
      </c>
      <c r="H35" s="41">
        <f>H33+H34</f>
        <v>11848854.605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18</v>
      </c>
      <c r="B36" s="3">
        <v>5216</v>
      </c>
      <c r="D36" s="1" t="s">
        <v>77</v>
      </c>
      <c r="E36" s="2">
        <v>88916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12874</v>
      </c>
      <c r="D37" s="1" t="s">
        <v>78</v>
      </c>
      <c r="E37" s="2">
        <v>-68131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-314039</v>
      </c>
    </row>
    <row r="39" spans="1:23" x14ac:dyDescent="0.15">
      <c r="A39" s="1" t="s">
        <v>103</v>
      </c>
      <c r="B39" s="3"/>
      <c r="D39" s="1" t="s">
        <v>80</v>
      </c>
      <c r="E39" s="10">
        <v>411</v>
      </c>
    </row>
    <row r="40" spans="1:23" s="9" customFormat="1" x14ac:dyDescent="0.15">
      <c r="A40"/>
      <c r="B40"/>
      <c r="D40" s="1" t="s">
        <v>81</v>
      </c>
      <c r="E40" s="2">
        <v>-21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5000000</v>
      </c>
      <c r="C44" s="2"/>
    </row>
    <row r="45" spans="1:23" x14ac:dyDescent="0.15">
      <c r="A45" s="16" t="s">
        <v>234</v>
      </c>
      <c r="B45" s="2">
        <v>5005157.6050000004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4" zoomScale="80" zoomScaleNormal="80" workbookViewId="0">
      <selection activeCell="A16" sqref="A16:B16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2.1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199097460.25999999</v>
      </c>
      <c r="D3" s="1" t="s">
        <v>1</v>
      </c>
      <c r="E3" s="18">
        <v>31823374.649999999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55899238.229999997</v>
      </c>
      <c r="D4" s="1" t="s">
        <v>11</v>
      </c>
      <c r="E4" s="38">
        <v>21879323.370000001</v>
      </c>
      <c r="H4" s="1" t="s">
        <v>370</v>
      </c>
      <c r="I4" s="13"/>
      <c r="J4" s="13"/>
    </row>
    <row r="5" spans="1:10" x14ac:dyDescent="0.15">
      <c r="A5" s="1" t="s">
        <v>3</v>
      </c>
      <c r="B5" s="2">
        <f>B4+B3</f>
        <v>254996698.48999998</v>
      </c>
      <c r="D5" s="1" t="s">
        <v>12</v>
      </c>
      <c r="E5" s="2">
        <v>9944051.4800000004</v>
      </c>
      <c r="H5" s="1" t="s">
        <v>372</v>
      </c>
      <c r="I5" s="13"/>
      <c r="J5" s="13"/>
    </row>
    <row r="6" spans="1:10" x14ac:dyDescent="0.15">
      <c r="A6" s="1" t="s">
        <v>11</v>
      </c>
      <c r="B6" s="2">
        <v>199097460.25999999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1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15">
      <c r="A8" s="1" t="s">
        <v>5</v>
      </c>
      <c r="B8" s="2">
        <v>201980000</v>
      </c>
      <c r="D8" s="1" t="s">
        <v>86</v>
      </c>
      <c r="E8" s="18">
        <v>0</v>
      </c>
      <c r="G8" s="1"/>
      <c r="H8" s="1"/>
    </row>
    <row r="9" spans="1:10" x14ac:dyDescent="0.15">
      <c r="A9" s="1" t="s">
        <v>82</v>
      </c>
      <c r="B9" s="2">
        <v>0</v>
      </c>
      <c r="D9" s="1" t="s">
        <v>88</v>
      </c>
      <c r="E9" s="3">
        <v>0</v>
      </c>
      <c r="H9" s="1"/>
    </row>
    <row r="10" spans="1:10" x14ac:dyDescent="0.15">
      <c r="A10" s="1" t="s">
        <v>83</v>
      </c>
      <c r="B10" s="2">
        <v>0</v>
      </c>
      <c r="D10" s="1" t="s">
        <v>85</v>
      </c>
      <c r="E10" s="2">
        <f>'20180131'!E10+'20180201'!E8</f>
        <v>779167.49999999942</v>
      </c>
      <c r="G10" s="1"/>
      <c r="H10" s="1" t="s">
        <v>42</v>
      </c>
      <c r="I10" s="3">
        <f>SUMIF(I4:I9,"&gt;=0")</f>
        <v>0</v>
      </c>
    </row>
    <row r="11" spans="1:10" x14ac:dyDescent="0.15">
      <c r="A11" s="1" t="s">
        <v>84</v>
      </c>
      <c r="B11" s="2">
        <f>'20180131'!B11+'20180201'!B9</f>
        <v>1786917.8</v>
      </c>
      <c r="D11" s="1" t="s">
        <v>381</v>
      </c>
      <c r="E11" s="2">
        <f>E8+'20180131'!E11</f>
        <v>24150.400000000001</v>
      </c>
      <c r="G11" s="1"/>
      <c r="H11" s="1" t="s">
        <v>43</v>
      </c>
      <c r="I11" s="3">
        <v>0</v>
      </c>
    </row>
    <row r="12" spans="1:10" x14ac:dyDescent="0.1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'20180131'!B13+'20180201'!B12</f>
        <v>280710.40999999997</v>
      </c>
      <c r="E13" s="2"/>
      <c r="G13" s="1"/>
      <c r="H13" s="1" t="s">
        <v>30</v>
      </c>
      <c r="I13" s="15">
        <v>0</v>
      </c>
    </row>
    <row r="14" spans="1:10" x14ac:dyDescent="0.15">
      <c r="A14" s="1" t="s">
        <v>333</v>
      </c>
      <c r="B14" s="3"/>
      <c r="G14" s="1"/>
      <c r="H14" s="1" t="s">
        <v>31</v>
      </c>
      <c r="I14" s="3"/>
    </row>
    <row r="15" spans="1:10" x14ac:dyDescent="0.15">
      <c r="A15" s="1" t="s">
        <v>380</v>
      </c>
      <c r="B15" s="2">
        <f>B12+'20180131'!B15</f>
        <v>12220.479999999998</v>
      </c>
      <c r="G15" s="1"/>
      <c r="H15" s="1" t="s">
        <v>32</v>
      </c>
      <c r="I15" s="15">
        <f>I14+I13</f>
        <v>0</v>
      </c>
    </row>
    <row r="16" spans="1:10" x14ac:dyDescent="0.15">
      <c r="A16" s="1" t="s">
        <v>392</v>
      </c>
      <c r="B16" s="2">
        <f>B11-'20180101'!B11</f>
        <v>187450.91999999993</v>
      </c>
      <c r="G16" s="1" t="s">
        <v>5</v>
      </c>
      <c r="H16" s="2"/>
      <c r="I16" s="15">
        <v>-2000000</v>
      </c>
    </row>
    <row r="17" spans="1:14" x14ac:dyDescent="0.15">
      <c r="A17" s="6"/>
      <c r="B17" s="2"/>
      <c r="G17" s="1" t="s">
        <v>26</v>
      </c>
      <c r="H17" s="2"/>
      <c r="I17" s="15">
        <v>11190046.869999999</v>
      </c>
    </row>
    <row r="18" spans="1:14" x14ac:dyDescent="0.15">
      <c r="G18" s="1" t="s">
        <v>12</v>
      </c>
      <c r="H18" s="2"/>
      <c r="I18" s="15">
        <v>420471</v>
      </c>
    </row>
    <row r="19" spans="1:14" x14ac:dyDescent="0.15">
      <c r="A19" s="2"/>
      <c r="G19" s="1" t="s">
        <v>24</v>
      </c>
      <c r="H19" s="2"/>
      <c r="I19" s="15">
        <f>I18+I17-I16</f>
        <v>13610517.869999999</v>
      </c>
    </row>
    <row r="20" spans="1:14" x14ac:dyDescent="0.15">
      <c r="D20" s="2"/>
      <c r="G20" s="1" t="s">
        <v>33</v>
      </c>
      <c r="I20" s="15"/>
    </row>
    <row r="21" spans="1:14" x14ac:dyDescent="0.15">
      <c r="G21" s="1"/>
      <c r="H21" s="1" t="s">
        <v>38</v>
      </c>
      <c r="I21" s="15">
        <v>467093.08</v>
      </c>
      <c r="N21" s="2"/>
    </row>
    <row r="22" spans="1:14" x14ac:dyDescent="0.15">
      <c r="G22" s="1"/>
      <c r="H22" s="1" t="s">
        <v>39</v>
      </c>
      <c r="I22" s="15">
        <v>109640.57</v>
      </c>
    </row>
    <row r="23" spans="1:14" x14ac:dyDescent="0.15">
      <c r="G23" s="1"/>
      <c r="H23" s="1" t="s">
        <v>106</v>
      </c>
      <c r="I23" s="15">
        <v>24054.85</v>
      </c>
      <c r="N23" s="2"/>
    </row>
    <row r="24" spans="1:14" x14ac:dyDescent="0.15">
      <c r="A24" s="8" t="s">
        <v>69</v>
      </c>
      <c r="H24" s="1" t="s">
        <v>107</v>
      </c>
      <c r="I24" s="15">
        <v>11184</v>
      </c>
    </row>
    <row r="25" spans="1:14" x14ac:dyDescent="0.15">
      <c r="A25" s="1" t="s">
        <v>70</v>
      </c>
      <c r="B25" s="2">
        <f>B8+E7+I16+B45</f>
        <v>280980000</v>
      </c>
      <c r="H25" s="1" t="s">
        <v>19</v>
      </c>
      <c r="I25" s="15">
        <f>SUM(I21:I24)</f>
        <v>611972.5</v>
      </c>
    </row>
    <row r="26" spans="1:14" x14ac:dyDescent="0.15">
      <c r="A26" s="1" t="s">
        <v>71</v>
      </c>
      <c r="B26" s="2">
        <f>B4+E5+I18</f>
        <v>66263760.709999993</v>
      </c>
      <c r="G26" s="1"/>
      <c r="H26" s="1" t="s">
        <v>355</v>
      </c>
      <c r="I26" s="2">
        <v>0</v>
      </c>
    </row>
    <row r="27" spans="1:14" x14ac:dyDescent="0.15">
      <c r="A27" s="1" t="s">
        <v>90</v>
      </c>
      <c r="B27" s="2">
        <f>$B$13+$E$10+$I$25</f>
        <v>1671850.4099999995</v>
      </c>
      <c r="H27" s="1" t="s">
        <v>382</v>
      </c>
      <c r="I27" s="2">
        <f>I22-'20180102'!I22</f>
        <v>6758.3600000000006</v>
      </c>
    </row>
    <row r="28" spans="1:14" x14ac:dyDescent="0.15">
      <c r="A28" s="1" t="s">
        <v>356</v>
      </c>
      <c r="B28" s="2">
        <f>B12+E8+I26</f>
        <v>0</v>
      </c>
    </row>
    <row r="29" spans="1:14" x14ac:dyDescent="0.15">
      <c r="A29" s="1" t="s">
        <v>383</v>
      </c>
      <c r="B29" s="2">
        <f>B15+E11+I27</f>
        <v>43129.24</v>
      </c>
    </row>
    <row r="30" spans="1:14" x14ac:dyDescent="0.15">
      <c r="G30" s="1"/>
      <c r="H30" s="1"/>
      <c r="I30" s="2"/>
    </row>
    <row r="31" spans="1:14" s="9" customFormat="1" x14ac:dyDescent="0.15">
      <c r="J31"/>
    </row>
    <row r="32" spans="1:14" ht="14.25" x14ac:dyDescent="0.15">
      <c r="A32" s="7" t="s">
        <v>65</v>
      </c>
      <c r="G32" s="7" t="s">
        <v>295</v>
      </c>
    </row>
    <row r="33" spans="1:23" s="9" customFormat="1" x14ac:dyDescent="0.1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6">
        <v>0</v>
      </c>
      <c r="D34" s="1" t="s">
        <v>78</v>
      </c>
      <c r="E34" s="2">
        <v>272611</v>
      </c>
      <c r="G34" s="16" t="s">
        <v>296</v>
      </c>
      <c r="H34" s="2">
        <f>E40</f>
        <v>17369885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138</v>
      </c>
      <c r="B35" s="36">
        <v>0</v>
      </c>
      <c r="D35" s="1" t="s">
        <v>182</v>
      </c>
      <c r="E35" s="10">
        <v>-385893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6">
        <v>1939</v>
      </c>
      <c r="D36" s="1" t="s">
        <v>80</v>
      </c>
      <c r="E36" s="10">
        <v>-4714</v>
      </c>
      <c r="G36" s="40" t="s">
        <v>298</v>
      </c>
      <c r="H36" s="41">
        <f>H34+H35</f>
        <v>17375042.605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132</v>
      </c>
      <c r="B37" s="36">
        <v>2097</v>
      </c>
      <c r="D37" s="1" t="s">
        <v>81</v>
      </c>
      <c r="E37" s="2">
        <v>104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15">
      <c r="A38" s="1" t="s">
        <v>19</v>
      </c>
      <c r="B38" s="36">
        <f>SUM(B34:B37)</f>
        <v>4036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15">
      <c r="A39" s="1" t="s">
        <v>102</v>
      </c>
      <c r="B39" s="3"/>
      <c r="D39" s="8" t="s">
        <v>379</v>
      </c>
    </row>
    <row r="40" spans="1:23" x14ac:dyDescent="0.15">
      <c r="A40" s="1" t="s">
        <v>103</v>
      </c>
      <c r="B40" s="3"/>
      <c r="D40" s="1" t="s">
        <v>74</v>
      </c>
      <c r="E40" s="2">
        <v>17369885</v>
      </c>
    </row>
    <row r="41" spans="1:23" s="9" customFormat="1" x14ac:dyDescent="0.15">
      <c r="A41"/>
      <c r="B41"/>
      <c r="D41" s="1" t="s">
        <v>75</v>
      </c>
      <c r="E41" s="2">
        <v>17274461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 s="1" t="s">
        <v>76</v>
      </c>
      <c r="E42" s="2">
        <v>48881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15">
      <c r="D43" s="1" t="s">
        <v>77</v>
      </c>
      <c r="E43" s="2">
        <v>76306</v>
      </c>
    </row>
    <row r="44" spans="1:23" x14ac:dyDescent="0.15">
      <c r="A44" s="8" t="s">
        <v>233</v>
      </c>
      <c r="D44" s="1" t="s">
        <v>375</v>
      </c>
      <c r="E44" s="2">
        <v>0</v>
      </c>
    </row>
    <row r="45" spans="1:23" x14ac:dyDescent="0.15">
      <c r="A45" s="16" t="s">
        <v>5</v>
      </c>
      <c r="B45" s="2">
        <v>1000000</v>
      </c>
      <c r="C45" s="2"/>
      <c r="D45" s="1" t="s">
        <v>376</v>
      </c>
      <c r="E45" s="10">
        <v>0</v>
      </c>
    </row>
    <row r="46" spans="1:23" x14ac:dyDescent="0.1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330287</v>
      </c>
    </row>
    <row r="47" spans="1:23" x14ac:dyDescent="0.1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1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1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1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E7" zoomScale="80" zoomScaleNormal="80" workbookViewId="0">
      <selection activeCell="K19" sqref="K19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51396049.060000002</v>
      </c>
      <c r="D3" s="1" t="s">
        <v>1</v>
      </c>
      <c r="E3" s="18">
        <v>37849193.68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56380154.090000004</v>
      </c>
      <c r="D4" s="1" t="s">
        <v>11</v>
      </c>
      <c r="E4" s="38">
        <v>8223524.0800000001</v>
      </c>
      <c r="H4" s="1" t="s">
        <v>268</v>
      </c>
      <c r="I4" s="13"/>
      <c r="J4" s="13">
        <v>-3</v>
      </c>
    </row>
    <row r="5" spans="1:10" x14ac:dyDescent="0.15">
      <c r="A5" s="1" t="s">
        <v>3</v>
      </c>
      <c r="B5" s="2">
        <v>107776203.15000001</v>
      </c>
      <c r="D5" s="1" t="s">
        <v>12</v>
      </c>
      <c r="E5" s="2">
        <v>29625669.600000001</v>
      </c>
      <c r="H5" s="1" t="s">
        <v>300</v>
      </c>
      <c r="I5" s="13"/>
      <c r="J5" s="13"/>
    </row>
    <row r="6" spans="1:10" x14ac:dyDescent="0.15">
      <c r="A6" s="1" t="s">
        <v>11</v>
      </c>
      <c r="B6" s="37">
        <v>51396049.060000002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1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77</v>
      </c>
      <c r="J7" s="13"/>
    </row>
    <row r="8" spans="1:10" x14ac:dyDescent="0.15">
      <c r="A8" s="1" t="s">
        <v>5</v>
      </c>
      <c r="B8" s="2">
        <v>103000000</v>
      </c>
      <c r="D8" s="1" t="s">
        <v>86</v>
      </c>
      <c r="E8" s="2">
        <v>1281.5999999999999</v>
      </c>
      <c r="G8" s="1"/>
    </row>
    <row r="9" spans="1:10" x14ac:dyDescent="0.15">
      <c r="A9" s="1" t="s">
        <v>82</v>
      </c>
      <c r="B9" s="2">
        <v>0</v>
      </c>
      <c r="D9" s="1" t="s">
        <v>88</v>
      </c>
      <c r="E9" s="3">
        <v>1323</v>
      </c>
      <c r="H9" s="1"/>
    </row>
    <row r="10" spans="1:10" x14ac:dyDescent="0.15">
      <c r="A10" s="1" t="s">
        <v>83</v>
      </c>
      <c r="B10" s="2">
        <v>0</v>
      </c>
      <c r="D10" s="1" t="s">
        <v>85</v>
      </c>
      <c r="E10" s="2">
        <f>'20170630'!E10+'20170703'!E8</f>
        <v>634006.69999999995</v>
      </c>
      <c r="G10" s="1"/>
      <c r="H10" s="1" t="s">
        <v>42</v>
      </c>
      <c r="I10" s="3">
        <f>SUMIF(I4:I8,"&gt;=0")</f>
        <v>77</v>
      </c>
    </row>
    <row r="11" spans="1:10" x14ac:dyDescent="0.15">
      <c r="A11" s="1" t="s">
        <v>84</v>
      </c>
      <c r="B11" s="2">
        <f>'20170630'!B11+'20170703'!B9</f>
        <v>1085789.01</v>
      </c>
      <c r="E11" s="2"/>
      <c r="G11" s="1"/>
      <c r="H11" s="1" t="s">
        <v>43</v>
      </c>
      <c r="I11" s="3">
        <f>SUM(J4:J7)</f>
        <v>-3</v>
      </c>
    </row>
    <row r="12" spans="1:10" x14ac:dyDescent="0.15">
      <c r="A12" s="1" t="s">
        <v>86</v>
      </c>
      <c r="B12" s="18">
        <v>652.99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'20170630'!B13+'20170703'!B12</f>
        <v>159899.29000000004</v>
      </c>
      <c r="E13" s="2"/>
      <c r="G13" s="1"/>
      <c r="H13" s="1" t="s">
        <v>30</v>
      </c>
      <c r="I13" s="15">
        <v>57810060</v>
      </c>
    </row>
    <row r="14" spans="1:10" x14ac:dyDescent="0.15">
      <c r="B14" s="2"/>
      <c r="G14" s="1"/>
      <c r="H14" s="1" t="s">
        <v>31</v>
      </c>
      <c r="I14" s="15">
        <v>-2274840</v>
      </c>
    </row>
    <row r="15" spans="1:10" x14ac:dyDescent="0.15">
      <c r="A15" s="1"/>
      <c r="B15" s="2"/>
      <c r="G15" s="1"/>
      <c r="H15" s="1" t="s">
        <v>32</v>
      </c>
      <c r="I15" s="15">
        <f>I14+I13</f>
        <v>55535220</v>
      </c>
    </row>
    <row r="16" spans="1:10" x14ac:dyDescent="0.15">
      <c r="A16" s="1"/>
      <c r="B16" s="2"/>
      <c r="G16" s="1" t="s">
        <v>5</v>
      </c>
      <c r="H16" s="2"/>
      <c r="I16" s="15">
        <v>2000000</v>
      </c>
    </row>
    <row r="17" spans="1:22" x14ac:dyDescent="0.15">
      <c r="A17" s="6"/>
      <c r="B17" s="2"/>
      <c r="G17" s="1" t="s">
        <v>26</v>
      </c>
      <c r="H17" s="2"/>
      <c r="I17" s="15">
        <v>5741924.1399999997</v>
      </c>
    </row>
    <row r="18" spans="1:22" x14ac:dyDescent="0.15">
      <c r="A18">
        <f>B4/B5</f>
        <v>0.52312247455527483</v>
      </c>
      <c r="G18" s="1" t="s">
        <v>12</v>
      </c>
      <c r="H18" s="2"/>
      <c r="I18" s="15">
        <v>11562012</v>
      </c>
    </row>
    <row r="19" spans="1:22" x14ac:dyDescent="0.15">
      <c r="A19" s="2"/>
      <c r="G19" s="1" t="s">
        <v>24</v>
      </c>
      <c r="H19" s="2"/>
      <c r="I19" s="15">
        <f>I17+I18-I16</f>
        <v>15303936.140000001</v>
      </c>
      <c r="K19" s="2"/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265806.14</v>
      </c>
      <c r="N21" s="2"/>
    </row>
    <row r="22" spans="1:22" x14ac:dyDescent="0.15">
      <c r="G22" s="1"/>
      <c r="H22" s="1" t="s">
        <v>322</v>
      </c>
      <c r="I22" s="15">
        <v>62552.33</v>
      </c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150000000</v>
      </c>
      <c r="H25" s="1" t="s">
        <v>19</v>
      </c>
      <c r="I25" s="15">
        <f>SUM(I21:I24)</f>
        <v>355800.19000000006</v>
      </c>
    </row>
    <row r="26" spans="1:22" x14ac:dyDescent="0.15">
      <c r="A26" s="1" t="s">
        <v>71</v>
      </c>
      <c r="B26" s="2">
        <f>B4+E5+I18</f>
        <v>97567835.689999998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1149706.1800000002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269</v>
      </c>
      <c r="B33" s="3">
        <v>2082</v>
      </c>
      <c r="D33" s="1" t="s">
        <v>74</v>
      </c>
      <c r="E33" s="2">
        <v>11776155</v>
      </c>
      <c r="G33" s="16" t="s">
        <v>296</v>
      </c>
      <c r="H33" s="2">
        <f>E33</f>
        <v>11776155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301</v>
      </c>
      <c r="B34" s="3">
        <v>376</v>
      </c>
      <c r="D34" s="1" t="s">
        <v>75</v>
      </c>
      <c r="E34" s="2">
        <v>11562489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17</v>
      </c>
      <c r="B35" s="25">
        <v>4886</v>
      </c>
      <c r="D35" s="1" t="s">
        <v>76</v>
      </c>
      <c r="E35" s="2">
        <v>3972</v>
      </c>
      <c r="G35" s="40" t="s">
        <v>298</v>
      </c>
      <c r="H35" s="41">
        <f>H33+H34</f>
        <v>11781312.605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18</v>
      </c>
      <c r="B36" s="3">
        <v>5142</v>
      </c>
      <c r="D36" s="1" t="s">
        <v>77</v>
      </c>
      <c r="E36" s="2">
        <v>-40633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12486</v>
      </c>
      <c r="D37" s="1" t="s">
        <v>78</v>
      </c>
      <c r="E37" s="2">
        <v>-190912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-355830</v>
      </c>
    </row>
    <row r="39" spans="1:23" x14ac:dyDescent="0.15">
      <c r="A39" s="1" t="s">
        <v>103</v>
      </c>
      <c r="B39" s="3"/>
      <c r="D39" s="1" t="s">
        <v>80</v>
      </c>
      <c r="E39" s="10">
        <v>-3102</v>
      </c>
    </row>
    <row r="40" spans="1:23" s="9" customFormat="1" x14ac:dyDescent="0.15">
      <c r="A40"/>
      <c r="B40"/>
      <c r="D40" s="1" t="s">
        <v>81</v>
      </c>
      <c r="E40" s="2">
        <v>-919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5000000</v>
      </c>
      <c r="C44" s="2"/>
    </row>
    <row r="45" spans="1:23" x14ac:dyDescent="0.15">
      <c r="A45" s="16" t="s">
        <v>234</v>
      </c>
      <c r="B45" s="2">
        <v>5005157.6050000004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2" zoomScale="80" zoomScaleNormal="80" workbookViewId="0">
      <selection activeCell="B40" sqref="B40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4443908.34</v>
      </c>
      <c r="D3" s="1" t="s">
        <v>1</v>
      </c>
      <c r="E3" s="18">
        <v>41861088.280000001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54422931.109999999</v>
      </c>
      <c r="D4" s="1" t="s">
        <v>11</v>
      </c>
      <c r="E4" s="38">
        <v>13404872.279999999</v>
      </c>
      <c r="H4" s="1" t="s">
        <v>268</v>
      </c>
      <c r="I4" s="13"/>
      <c r="J4" s="13">
        <v>-3</v>
      </c>
    </row>
    <row r="5" spans="1:10" x14ac:dyDescent="0.15">
      <c r="A5" s="1" t="s">
        <v>3</v>
      </c>
      <c r="B5" s="2">
        <v>103895078.08</v>
      </c>
      <c r="D5" s="1" t="s">
        <v>12</v>
      </c>
      <c r="E5" s="2">
        <v>28456216</v>
      </c>
      <c r="H5" s="1" t="s">
        <v>300</v>
      </c>
      <c r="I5" s="13"/>
      <c r="J5" s="13"/>
    </row>
    <row r="6" spans="1:10" x14ac:dyDescent="0.15">
      <c r="A6" s="1" t="s">
        <v>11</v>
      </c>
      <c r="B6" s="37">
        <v>49472146.969999999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15">
      <c r="A7" s="1" t="s">
        <v>4</v>
      </c>
      <c r="B7" s="2">
        <v>51000000</v>
      </c>
      <c r="D7" s="1" t="s">
        <v>5</v>
      </c>
      <c r="E7" s="18">
        <v>40000000</v>
      </c>
      <c r="H7" s="1" t="s">
        <v>238</v>
      </c>
      <c r="I7" s="13">
        <v>75</v>
      </c>
      <c r="J7" s="13"/>
    </row>
    <row r="8" spans="1:10" x14ac:dyDescent="0.15">
      <c r="A8" s="1" t="s">
        <v>5</v>
      </c>
      <c r="B8" s="2">
        <v>103000000</v>
      </c>
      <c r="D8" s="1" t="s">
        <v>86</v>
      </c>
      <c r="E8" s="2">
        <v>1262.4000000000001</v>
      </c>
      <c r="G8" s="1"/>
    </row>
    <row r="9" spans="1:10" x14ac:dyDescent="0.15">
      <c r="A9" s="1" t="s">
        <v>82</v>
      </c>
      <c r="B9" s="2">
        <v>28238.63</v>
      </c>
      <c r="D9" s="1" t="s">
        <v>88</v>
      </c>
      <c r="E9" s="3">
        <v>999</v>
      </c>
      <c r="H9" s="1"/>
    </row>
    <row r="10" spans="1:10" x14ac:dyDescent="0.15">
      <c r="A10" s="1" t="s">
        <v>83</v>
      </c>
      <c r="B10" s="2">
        <v>45000000</v>
      </c>
      <c r="D10" s="1" t="s">
        <v>85</v>
      </c>
      <c r="E10" s="2">
        <f>'20170629'!E10+'20170630'!E8</f>
        <v>632725.1</v>
      </c>
      <c r="G10" s="1"/>
      <c r="H10" s="1" t="s">
        <v>42</v>
      </c>
      <c r="I10" s="3">
        <f>SUMIF(I4:I8,"&gt;=0")</f>
        <v>75</v>
      </c>
    </row>
    <row r="11" spans="1:10" x14ac:dyDescent="0.15">
      <c r="A11" s="1" t="s">
        <v>84</v>
      </c>
      <c r="B11" s="2">
        <f>'20170629'!B11+'20170630'!B9</f>
        <v>1085789.01</v>
      </c>
      <c r="E11" s="2"/>
      <c r="G11" s="1"/>
      <c r="H11" s="1" t="s">
        <v>43</v>
      </c>
      <c r="I11" s="3">
        <f>SUM(J4:J7)</f>
        <v>-3</v>
      </c>
    </row>
    <row r="12" spans="1:10" x14ac:dyDescent="0.15">
      <c r="A12" s="1" t="s">
        <v>86</v>
      </c>
      <c r="B12" s="18">
        <v>783.49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'20170629'!B13+'20170630'!B12</f>
        <v>159246.30000000005</v>
      </c>
      <c r="E13" s="2"/>
      <c r="G13" s="1"/>
      <c r="H13" s="1" t="s">
        <v>30</v>
      </c>
      <c r="I13" s="15">
        <v>56367000</v>
      </c>
    </row>
    <row r="14" spans="1:10" x14ac:dyDescent="0.15">
      <c r="B14" s="2"/>
      <c r="G14" s="1"/>
      <c r="H14" s="1" t="s">
        <v>31</v>
      </c>
      <c r="I14" s="15">
        <v>-2278800</v>
      </c>
    </row>
    <row r="15" spans="1:10" x14ac:dyDescent="0.15">
      <c r="A15" s="1"/>
      <c r="B15" s="2"/>
      <c r="G15" s="1"/>
      <c r="H15" s="1" t="s">
        <v>32</v>
      </c>
      <c r="I15" s="15">
        <f>I14+I13</f>
        <v>54088200</v>
      </c>
    </row>
    <row r="16" spans="1:10" x14ac:dyDescent="0.15">
      <c r="A16" s="1"/>
      <c r="B16" s="2"/>
      <c r="G16" s="1" t="s">
        <v>5</v>
      </c>
      <c r="H16" s="2"/>
      <c r="I16" s="15">
        <v>2000000</v>
      </c>
    </row>
    <row r="17" spans="1:22" x14ac:dyDescent="0.15">
      <c r="A17" s="6"/>
      <c r="B17" s="2"/>
      <c r="G17" s="1" t="s">
        <v>26</v>
      </c>
      <c r="H17" s="2"/>
      <c r="I17" s="15">
        <v>6563310.9500000002</v>
      </c>
    </row>
    <row r="18" spans="1:22" x14ac:dyDescent="0.15">
      <c r="G18" s="1" t="s">
        <v>12</v>
      </c>
      <c r="H18" s="2"/>
      <c r="I18" s="15">
        <v>10638924</v>
      </c>
    </row>
    <row r="19" spans="1:22" x14ac:dyDescent="0.15">
      <c r="A19" s="2"/>
      <c r="G19" s="1" t="s">
        <v>24</v>
      </c>
      <c r="H19" s="2"/>
      <c r="I19" s="15">
        <f>I17+I18-I16</f>
        <v>15202234.949999999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265506.01</v>
      </c>
      <c r="N21" s="2"/>
    </row>
    <row r="22" spans="1:22" x14ac:dyDescent="0.15">
      <c r="G22" s="1"/>
      <c r="H22" s="1" t="s">
        <v>39</v>
      </c>
      <c r="I22" s="15">
        <v>62483.09</v>
      </c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150000000</v>
      </c>
      <c r="H25" s="1" t="s">
        <v>19</v>
      </c>
      <c r="I25" s="15">
        <f>SUM(I21:I24)</f>
        <v>355430.81999999995</v>
      </c>
    </row>
    <row r="26" spans="1:22" x14ac:dyDescent="0.15">
      <c r="A26" s="1" t="s">
        <v>71</v>
      </c>
      <c r="B26" s="2">
        <f>B4+E5+I18</f>
        <v>93518071.109999999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1147402.22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269</v>
      </c>
      <c r="B33" s="3">
        <v>1189</v>
      </c>
      <c r="D33" s="1" t="s">
        <v>74</v>
      </c>
      <c r="E33" s="2">
        <v>11772182</v>
      </c>
      <c r="G33" s="16" t="s">
        <v>296</v>
      </c>
      <c r="H33" s="2">
        <f>E33</f>
        <v>11772182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301</v>
      </c>
      <c r="B34" s="3">
        <v>288</v>
      </c>
      <c r="D34" s="1" t="s">
        <v>75</v>
      </c>
      <c r="E34" s="2">
        <v>11574132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17</v>
      </c>
      <c r="B35" s="25">
        <v>4608</v>
      </c>
      <c r="D35" s="1" t="s">
        <v>76</v>
      </c>
      <c r="E35" s="2">
        <v>96205</v>
      </c>
      <c r="G35" s="40" t="s">
        <v>298</v>
      </c>
      <c r="H35" s="41">
        <f>H33+H34</f>
        <v>11777339.605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18</v>
      </c>
      <c r="B36" s="3">
        <v>5008</v>
      </c>
      <c r="D36" s="1" t="s">
        <v>77</v>
      </c>
      <c r="E36" s="2">
        <v>-8247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11093</v>
      </c>
      <c r="D37" s="1" t="s">
        <v>78</v>
      </c>
      <c r="E37" s="2">
        <v>-27242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-433291</v>
      </c>
    </row>
    <row r="39" spans="1:23" x14ac:dyDescent="0.15">
      <c r="A39" s="1" t="s">
        <v>103</v>
      </c>
      <c r="B39" s="3"/>
      <c r="D39" s="1" t="s">
        <v>80</v>
      </c>
      <c r="E39" s="10">
        <v>-5247</v>
      </c>
    </row>
    <row r="40" spans="1:23" s="9" customFormat="1" x14ac:dyDescent="0.15">
      <c r="A40"/>
      <c r="B40"/>
      <c r="D40" s="1" t="s">
        <v>81</v>
      </c>
      <c r="E40" s="2">
        <v>333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5000000</v>
      </c>
      <c r="C44" s="2"/>
    </row>
    <row r="45" spans="1:23" x14ac:dyDescent="0.15">
      <c r="A45" s="16" t="s">
        <v>234</v>
      </c>
      <c r="B45" s="2">
        <v>5005157.6050000004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6"/>
  <sheetViews>
    <sheetView topLeftCell="A37" zoomScale="80" zoomScaleNormal="80" workbookViewId="0">
      <selection activeCell="A56" sqref="A56:I62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5896741.2699999996</v>
      </c>
      <c r="D3" s="1" t="s">
        <v>1</v>
      </c>
      <c r="E3" s="18">
        <v>37266485.280000001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59555211.719999999</v>
      </c>
      <c r="D4" s="1" t="s">
        <v>11</v>
      </c>
      <c r="E4" s="38">
        <v>8798941.6799999997</v>
      </c>
      <c r="H4" s="1" t="s">
        <v>268</v>
      </c>
      <c r="I4" s="13"/>
      <c r="J4" s="13">
        <v>-3</v>
      </c>
    </row>
    <row r="5" spans="1:10" x14ac:dyDescent="0.15">
      <c r="A5" s="1" t="s">
        <v>3</v>
      </c>
      <c r="B5" s="2">
        <v>103457320.67</v>
      </c>
      <c r="D5" s="1" t="s">
        <v>12</v>
      </c>
      <c r="E5" s="2">
        <v>27748173.199999999</v>
      </c>
      <c r="H5" s="1" t="s">
        <v>300</v>
      </c>
      <c r="I5" s="13"/>
      <c r="J5" s="13"/>
    </row>
    <row r="6" spans="1:10" x14ac:dyDescent="0.15">
      <c r="A6" s="1" t="s">
        <v>11</v>
      </c>
      <c r="B6" s="37">
        <v>43902108.950000003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15">
      <c r="A7" s="1" t="s">
        <v>4</v>
      </c>
      <c r="B7" s="2">
        <v>51000000</v>
      </c>
      <c r="D7" s="1" t="s">
        <v>5</v>
      </c>
      <c r="E7" s="18">
        <v>40000000</v>
      </c>
      <c r="H7" s="1" t="s">
        <v>238</v>
      </c>
      <c r="I7" s="13">
        <v>71</v>
      </c>
      <c r="J7" s="13">
        <v>-1</v>
      </c>
    </row>
    <row r="8" spans="1:10" x14ac:dyDescent="0.15">
      <c r="A8" s="1" t="s">
        <v>5</v>
      </c>
      <c r="B8" s="2">
        <v>103000000</v>
      </c>
      <c r="D8" s="1" t="s">
        <v>86</v>
      </c>
      <c r="E8" s="2">
        <v>2329.6</v>
      </c>
      <c r="G8" s="1"/>
    </row>
    <row r="9" spans="1:10" x14ac:dyDescent="0.15">
      <c r="A9" s="1" t="s">
        <v>82</v>
      </c>
      <c r="B9" s="2">
        <v>5367.68</v>
      </c>
      <c r="D9" s="1" t="s">
        <v>88</v>
      </c>
      <c r="E9" s="3">
        <v>2723</v>
      </c>
      <c r="H9" s="1"/>
    </row>
    <row r="10" spans="1:10" x14ac:dyDescent="0.15">
      <c r="A10" s="1" t="s">
        <v>83</v>
      </c>
      <c r="B10" s="2">
        <v>38000000</v>
      </c>
      <c r="D10" s="1" t="s">
        <v>85</v>
      </c>
      <c r="E10" s="2">
        <f>'20170628'!E10+'20170629'!E8</f>
        <v>631462.69999999995</v>
      </c>
      <c r="G10" s="1"/>
      <c r="H10" s="1" t="s">
        <v>42</v>
      </c>
      <c r="I10" s="3">
        <f>SUMIF(I4:I8,"&gt;=0")</f>
        <v>71</v>
      </c>
    </row>
    <row r="11" spans="1:10" x14ac:dyDescent="0.15">
      <c r="A11" s="1" t="s">
        <v>84</v>
      </c>
      <c r="B11" s="2">
        <f>'20170628'!B11+'20170629'!B9</f>
        <v>1057550.3800000001</v>
      </c>
      <c r="E11" s="2"/>
      <c r="G11" s="1"/>
      <c r="H11" s="1" t="s">
        <v>43</v>
      </c>
      <c r="I11" s="3">
        <f>SUM(J4:J7)</f>
        <v>-4</v>
      </c>
    </row>
    <row r="12" spans="1:10" x14ac:dyDescent="0.15">
      <c r="A12" s="1" t="s">
        <v>86</v>
      </c>
      <c r="B12" s="18">
        <v>1005.45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'20170628'!B13+'20170629'!B12</f>
        <v>158462.81000000006</v>
      </c>
      <c r="E13" s="2"/>
      <c r="G13" s="1"/>
      <c r="H13" s="1" t="s">
        <v>30</v>
      </c>
      <c r="I13" s="15">
        <v>53194620</v>
      </c>
    </row>
    <row r="14" spans="1:10" x14ac:dyDescent="0.15">
      <c r="B14" s="2"/>
      <c r="G14" s="1"/>
      <c r="H14" s="1" t="s">
        <v>31</v>
      </c>
      <c r="I14" s="15">
        <v>-3020280</v>
      </c>
    </row>
    <row r="15" spans="1:10" x14ac:dyDescent="0.15">
      <c r="A15" s="1"/>
      <c r="B15" s="2"/>
      <c r="G15" s="1"/>
      <c r="H15" s="1" t="s">
        <v>32</v>
      </c>
      <c r="I15" s="15">
        <f>I14+I13</f>
        <v>50174340</v>
      </c>
    </row>
    <row r="16" spans="1:10" x14ac:dyDescent="0.15">
      <c r="A16" s="1"/>
      <c r="B16" s="2"/>
      <c r="G16" s="1" t="s">
        <v>5</v>
      </c>
      <c r="H16" s="2"/>
      <c r="I16" s="15">
        <v>2000000</v>
      </c>
    </row>
    <row r="17" spans="1:22" x14ac:dyDescent="0.15">
      <c r="A17" s="6"/>
      <c r="B17" s="2"/>
      <c r="G17" s="1" t="s">
        <v>26</v>
      </c>
      <c r="H17" s="2"/>
      <c r="I17" s="15">
        <v>6563310.9500000002</v>
      </c>
    </row>
    <row r="18" spans="1:22" x14ac:dyDescent="0.15">
      <c r="G18" s="1" t="s">
        <v>12</v>
      </c>
      <c r="H18" s="2"/>
      <c r="I18" s="15">
        <v>10638924</v>
      </c>
    </row>
    <row r="19" spans="1:22" x14ac:dyDescent="0.15">
      <c r="A19" s="2"/>
      <c r="G19" s="1" t="s">
        <v>24</v>
      </c>
      <c r="H19" s="2"/>
      <c r="I19" s="15">
        <f>I17+I18-I16</f>
        <v>15202234.949999999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265130.32</v>
      </c>
      <c r="N21" s="2"/>
    </row>
    <row r="22" spans="1:22" x14ac:dyDescent="0.15">
      <c r="G22" s="1"/>
      <c r="H22" s="1" t="s">
        <v>39</v>
      </c>
      <c r="I22" s="15">
        <v>62396.42</v>
      </c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150000000</v>
      </c>
      <c r="H25" s="1" t="s">
        <v>19</v>
      </c>
      <c r="I25" s="15">
        <f>SUM(I21:I24)</f>
        <v>354968.45999999996</v>
      </c>
    </row>
    <row r="26" spans="1:22" x14ac:dyDescent="0.15">
      <c r="A26" s="1" t="s">
        <v>71</v>
      </c>
      <c r="B26" s="2">
        <f>B4+E5+I18</f>
        <v>97942308.920000002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1144893.97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269</v>
      </c>
      <c r="B33" s="3">
        <v>1868</v>
      </c>
      <c r="D33" s="1" t="s">
        <v>74</v>
      </c>
      <c r="E33" s="2">
        <v>11675985</v>
      </c>
      <c r="G33" s="16" t="s">
        <v>296</v>
      </c>
      <c r="H33" s="2">
        <f>E33</f>
        <v>11675985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301</v>
      </c>
      <c r="B34" s="3"/>
      <c r="D34" s="1" t="s">
        <v>75</v>
      </c>
      <c r="E34" s="2">
        <v>11576756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17</v>
      </c>
      <c r="B35" s="25">
        <v>4620</v>
      </c>
      <c r="D35" s="1" t="s">
        <v>76</v>
      </c>
      <c r="E35" s="2">
        <v>33991</v>
      </c>
      <c r="G35" s="40" t="s">
        <v>298</v>
      </c>
      <c r="H35" s="41">
        <f>H33+H34</f>
        <v>11681142.605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18</v>
      </c>
      <c r="B36" s="3">
        <v>5000</v>
      </c>
      <c r="D36" s="1" t="s">
        <v>77</v>
      </c>
      <c r="E36" s="2">
        <v>53915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11488</v>
      </c>
      <c r="D37" s="1" t="s">
        <v>78</v>
      </c>
      <c r="E37" s="2">
        <v>5416850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-1679261</v>
      </c>
    </row>
    <row r="39" spans="1:23" x14ac:dyDescent="0.15">
      <c r="A39" s="1" t="s">
        <v>103</v>
      </c>
      <c r="B39" s="3"/>
      <c r="D39" s="1" t="s">
        <v>80</v>
      </c>
      <c r="E39" s="10">
        <v>-10824</v>
      </c>
    </row>
    <row r="40" spans="1:23" s="9" customFormat="1" x14ac:dyDescent="0.15">
      <c r="A40"/>
      <c r="B40"/>
      <c r="D40" s="1" t="s">
        <v>81</v>
      </c>
      <c r="E40" s="2">
        <v>911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5000000</v>
      </c>
      <c r="C44" s="2"/>
    </row>
    <row r="45" spans="1:23" x14ac:dyDescent="0.15">
      <c r="A45" s="16" t="s">
        <v>234</v>
      </c>
      <c r="B45" s="2">
        <v>5005157.6050000004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6" spans="1:14" ht="14.25" x14ac:dyDescent="0.15">
      <c r="A56" s="7" t="s">
        <v>109</v>
      </c>
    </row>
    <row r="57" spans="1:14" x14ac:dyDescent="0.15">
      <c r="A57" s="16" t="s">
        <v>51</v>
      </c>
      <c r="B57" s="16" t="s">
        <v>52</v>
      </c>
      <c r="C57" s="26"/>
      <c r="D57" s="16" t="s">
        <v>157</v>
      </c>
      <c r="E57" s="28" t="s">
        <v>53</v>
      </c>
      <c r="F57" s="26"/>
      <c r="G57" s="29" t="s">
        <v>54</v>
      </c>
      <c r="H57" s="29" t="s">
        <v>55</v>
      </c>
      <c r="I57" s="29" t="s">
        <v>144</v>
      </c>
    </row>
    <row r="58" spans="1:14" x14ac:dyDescent="0.15">
      <c r="A58" s="36" t="s">
        <v>302</v>
      </c>
      <c r="B58" s="42" t="s">
        <v>306</v>
      </c>
      <c r="C58" s="26"/>
      <c r="D58" s="16" t="s">
        <v>310</v>
      </c>
      <c r="E58" s="28">
        <v>10</v>
      </c>
      <c r="F58" s="26"/>
      <c r="G58" s="43">
        <v>2.202</v>
      </c>
      <c r="H58" s="44" t="s">
        <v>312</v>
      </c>
      <c r="I58" s="2" t="s">
        <v>316</v>
      </c>
    </row>
    <row r="59" spans="1:14" x14ac:dyDescent="0.15">
      <c r="A59" s="36" t="s">
        <v>303</v>
      </c>
      <c r="B59" s="42" t="s">
        <v>307</v>
      </c>
      <c r="C59" s="26"/>
      <c r="D59" s="16" t="s">
        <v>310</v>
      </c>
      <c r="E59" s="28">
        <v>2</v>
      </c>
      <c r="F59" s="26"/>
      <c r="G59" s="43">
        <v>2.25</v>
      </c>
      <c r="H59" s="44" t="s">
        <v>313</v>
      </c>
      <c r="I59" s="2" t="s">
        <v>317</v>
      </c>
    </row>
    <row r="60" spans="1:14" x14ac:dyDescent="0.15">
      <c r="A60" s="36" t="s">
        <v>304</v>
      </c>
      <c r="B60" s="42" t="s">
        <v>308</v>
      </c>
      <c r="C60" s="26"/>
      <c r="D60" s="16" t="s">
        <v>311</v>
      </c>
      <c r="E60" s="28">
        <v>199</v>
      </c>
      <c r="F60" s="26"/>
      <c r="G60" s="43">
        <v>2.5</v>
      </c>
      <c r="H60" s="44" t="s">
        <v>314</v>
      </c>
      <c r="I60" s="2" t="s">
        <v>318</v>
      </c>
    </row>
    <row r="61" spans="1:14" x14ac:dyDescent="0.15">
      <c r="A61" s="36" t="s">
        <v>305</v>
      </c>
      <c r="B61" s="42" t="s">
        <v>309</v>
      </c>
      <c r="C61" s="15"/>
      <c r="D61" s="16" t="s">
        <v>311</v>
      </c>
      <c r="E61" s="22">
        <v>5</v>
      </c>
      <c r="F61" s="15"/>
      <c r="G61" s="43">
        <v>2.5499999999999998</v>
      </c>
      <c r="H61" s="44" t="s">
        <v>315</v>
      </c>
      <c r="I61" s="2" t="s">
        <v>319</v>
      </c>
    </row>
    <row r="62" spans="1:14" x14ac:dyDescent="0.15">
      <c r="A62" s="39" t="s">
        <v>19</v>
      </c>
      <c r="B62" s="22"/>
      <c r="C62" s="15"/>
      <c r="D62" s="22"/>
      <c r="E62" s="22"/>
      <c r="F62" s="15"/>
      <c r="G62" s="22"/>
      <c r="H62" s="45" t="s">
        <v>320</v>
      </c>
      <c r="I62" s="2" t="s">
        <v>321</v>
      </c>
    </row>
    <row r="63" spans="1:14" x14ac:dyDescent="0.15">
      <c r="A63" s="22"/>
      <c r="B63" s="22"/>
      <c r="C63" s="15"/>
      <c r="D63" s="22"/>
      <c r="E63" s="22"/>
      <c r="F63" s="15"/>
      <c r="G63" s="22"/>
      <c r="H63" s="22"/>
      <c r="I63" s="22"/>
    </row>
    <row r="64" spans="1:14" x14ac:dyDescent="0.15">
      <c r="A64" s="22"/>
      <c r="B64" s="22"/>
      <c r="C64" s="15"/>
      <c r="D64" s="22"/>
      <c r="E64" s="22"/>
      <c r="F64" s="15"/>
      <c r="G64" s="22"/>
      <c r="H64" s="22"/>
      <c r="I64" s="22"/>
    </row>
    <row r="65" spans="1:9" x14ac:dyDescent="0.15">
      <c r="A65" s="22"/>
      <c r="B65" s="22"/>
      <c r="C65" s="15"/>
      <c r="D65" s="22"/>
      <c r="E65" s="22"/>
      <c r="F65" s="15"/>
      <c r="G65" s="22"/>
      <c r="H65" s="22"/>
      <c r="I65" s="22"/>
    </row>
    <row r="66" spans="1:9" x14ac:dyDescent="0.15">
      <c r="B66" s="2"/>
      <c r="C66" s="2"/>
      <c r="D66" s="2"/>
      <c r="E66" s="2"/>
      <c r="F66" s="2"/>
      <c r="G66" s="2"/>
      <c r="H66" s="39"/>
      <c r="I66" s="39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5" sqref="B5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11736289.119999999</v>
      </c>
      <c r="D3" s="1" t="s">
        <v>1</v>
      </c>
      <c r="E3" s="18">
        <v>37022661.100000001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56683053.100000001</v>
      </c>
      <c r="D4" s="1" t="s">
        <v>11</v>
      </c>
      <c r="E4" s="38">
        <v>9229139.9000000004</v>
      </c>
      <c r="H4" s="1" t="s">
        <v>268</v>
      </c>
      <c r="I4" s="13"/>
      <c r="J4" s="13">
        <v>-3</v>
      </c>
    </row>
    <row r="5" spans="1:10" x14ac:dyDescent="0.15">
      <c r="A5" s="1" t="s">
        <v>3</v>
      </c>
      <c r="B5" s="2">
        <v>108424471.81999999</v>
      </c>
      <c r="D5" s="1" t="s">
        <v>12</v>
      </c>
      <c r="E5" s="2">
        <v>27793521.199999999</v>
      </c>
      <c r="H5" s="1" t="s">
        <v>300</v>
      </c>
      <c r="I5" s="13"/>
      <c r="J5" s="13"/>
    </row>
    <row r="6" spans="1:10" x14ac:dyDescent="0.15">
      <c r="A6" s="1" t="s">
        <v>11</v>
      </c>
      <c r="B6" s="37">
        <v>51741418.719999999</v>
      </c>
      <c r="D6" s="1" t="s">
        <v>4</v>
      </c>
      <c r="E6" s="2">
        <v>9000000</v>
      </c>
      <c r="H6" s="1" t="s">
        <v>185</v>
      </c>
      <c r="I6" s="13">
        <v>1</v>
      </c>
      <c r="J6" s="13"/>
    </row>
    <row r="7" spans="1:10" x14ac:dyDescent="0.15">
      <c r="A7" s="1" t="s">
        <v>4</v>
      </c>
      <c r="B7" s="2">
        <v>51000000</v>
      </c>
      <c r="D7" s="1" t="s">
        <v>5</v>
      </c>
      <c r="E7" s="18">
        <v>40000000</v>
      </c>
      <c r="H7" s="1" t="s">
        <v>238</v>
      </c>
      <c r="I7" s="13">
        <v>64</v>
      </c>
      <c r="J7" s="13"/>
    </row>
    <row r="8" spans="1:10" x14ac:dyDescent="0.15">
      <c r="A8" s="1" t="s">
        <v>5</v>
      </c>
      <c r="B8" s="2">
        <v>103000000</v>
      </c>
      <c r="D8" s="1" t="s">
        <v>86</v>
      </c>
      <c r="E8" s="2">
        <v>2489.6</v>
      </c>
      <c r="G8" s="1"/>
    </row>
    <row r="9" spans="1:10" x14ac:dyDescent="0.15">
      <c r="A9" s="1" t="s">
        <v>82</v>
      </c>
      <c r="B9" s="2">
        <v>5129.6000000000004</v>
      </c>
      <c r="D9" s="1" t="s">
        <v>88</v>
      </c>
      <c r="E9" s="3">
        <v>1917</v>
      </c>
      <c r="H9" s="1"/>
    </row>
    <row r="10" spans="1:10" x14ac:dyDescent="0.15">
      <c r="A10" s="1" t="s">
        <v>83</v>
      </c>
      <c r="B10" s="2">
        <v>40000000</v>
      </c>
      <c r="D10" s="1" t="s">
        <v>85</v>
      </c>
      <c r="E10" s="2">
        <f>'20170627'!E10+'20170628'!E8</f>
        <v>629133.1</v>
      </c>
      <c r="G10" s="1"/>
      <c r="H10" s="1" t="s">
        <v>42</v>
      </c>
      <c r="I10" s="3">
        <f>SUMIF(I4:I8,"&gt;=0")</f>
        <v>65</v>
      </c>
    </row>
    <row r="11" spans="1:10" x14ac:dyDescent="0.15">
      <c r="A11" s="1" t="s">
        <v>84</v>
      </c>
      <c r="B11" s="2">
        <f>'20170627'!B11+'20170628'!B9</f>
        <v>1052182.7000000002</v>
      </c>
      <c r="E11" s="2"/>
      <c r="G11" s="1"/>
      <c r="H11" s="1" t="s">
        <v>43</v>
      </c>
      <c r="I11" s="3">
        <f>SUM(J4:J7)</f>
        <v>-3</v>
      </c>
    </row>
    <row r="12" spans="1:10" x14ac:dyDescent="0.15">
      <c r="A12" s="1" t="s">
        <v>86</v>
      </c>
      <c r="B12" s="18">
        <v>1205.2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'20170627'!B13+'20170628'!B12</f>
        <v>157457.36000000004</v>
      </c>
      <c r="E13" s="2"/>
      <c r="G13" s="1"/>
      <c r="H13" s="1" t="s">
        <v>30</v>
      </c>
      <c r="I13" s="15">
        <v>48885540</v>
      </c>
    </row>
    <row r="14" spans="1:10" x14ac:dyDescent="0.15">
      <c r="B14" s="2"/>
      <c r="G14" s="1"/>
      <c r="H14" s="1" t="s">
        <v>31</v>
      </c>
      <c r="I14" s="15">
        <v>-2278620</v>
      </c>
    </row>
    <row r="15" spans="1:10" x14ac:dyDescent="0.15">
      <c r="A15" s="1"/>
      <c r="B15" s="2"/>
      <c r="G15" s="1"/>
      <c r="H15" s="1" t="s">
        <v>32</v>
      </c>
      <c r="I15" s="15">
        <f>I14+I13</f>
        <v>46606920</v>
      </c>
    </row>
    <row r="16" spans="1:10" x14ac:dyDescent="0.15">
      <c r="A16" s="1"/>
      <c r="B16" s="2"/>
      <c r="G16" s="1" t="s">
        <v>5</v>
      </c>
      <c r="H16" s="2"/>
      <c r="I16" s="15">
        <v>2000000</v>
      </c>
    </row>
    <row r="17" spans="1:22" x14ac:dyDescent="0.15">
      <c r="A17" s="6"/>
      <c r="B17" s="2"/>
      <c r="G17" s="1" t="s">
        <v>26</v>
      </c>
      <c r="H17" s="2"/>
      <c r="I17" s="15">
        <v>7606978.8499999996</v>
      </c>
    </row>
    <row r="18" spans="1:22" x14ac:dyDescent="0.15">
      <c r="G18" s="1" t="s">
        <v>12</v>
      </c>
      <c r="H18" s="2"/>
      <c r="I18" s="15">
        <v>9777108</v>
      </c>
    </row>
    <row r="19" spans="1:22" x14ac:dyDescent="0.15">
      <c r="A19" s="2"/>
      <c r="G19" s="1" t="s">
        <v>24</v>
      </c>
      <c r="H19" s="2"/>
      <c r="I19" s="15">
        <f>I17+I18-I16</f>
        <v>15384086.850000001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62240.52</v>
      </c>
      <c r="N21" s="2"/>
    </row>
    <row r="22" spans="1:22" x14ac:dyDescent="0.15">
      <c r="G22" s="1"/>
      <c r="H22" s="1" t="s">
        <v>39</v>
      </c>
      <c r="I22" s="15">
        <v>264454.53999999998</v>
      </c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150000000</v>
      </c>
      <c r="H25" s="1" t="s">
        <v>19</v>
      </c>
      <c r="I25" s="15">
        <f>SUM(I21:I24)</f>
        <v>354136.78</v>
      </c>
    </row>
    <row r="26" spans="1:22" x14ac:dyDescent="0.15">
      <c r="A26" s="1" t="s">
        <v>71</v>
      </c>
      <c r="B26" s="2">
        <f>B4+E5+I18</f>
        <v>94253682.299999997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1140727.24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132</v>
      </c>
      <c r="B33" s="3">
        <v>1917</v>
      </c>
      <c r="D33" s="1" t="s">
        <v>74</v>
      </c>
      <c r="E33" s="2">
        <v>11641994</v>
      </c>
      <c r="G33" s="16" t="s">
        <v>296</v>
      </c>
      <c r="H33" s="2">
        <f>E33</f>
        <v>11641994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269</v>
      </c>
      <c r="B34" s="3">
        <v>1736</v>
      </c>
      <c r="D34" s="1" t="s">
        <v>75</v>
      </c>
      <c r="E34" s="2">
        <v>11522841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17</v>
      </c>
      <c r="B35" s="25">
        <v>4400</v>
      </c>
      <c r="D35" s="1" t="s">
        <v>76</v>
      </c>
      <c r="E35" s="2">
        <v>0</v>
      </c>
      <c r="G35" s="40" t="s">
        <v>298</v>
      </c>
      <c r="H35" s="41">
        <f>H33+H34</f>
        <v>11647151.605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18</v>
      </c>
      <c r="B36" s="3">
        <v>4930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12983</v>
      </c>
      <c r="D37" s="1" t="s">
        <v>78</v>
      </c>
      <c r="E37" s="2">
        <v>-577989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-250759</v>
      </c>
    </row>
    <row r="39" spans="1:23" x14ac:dyDescent="0.15">
      <c r="A39" s="1" t="s">
        <v>103</v>
      </c>
      <c r="B39" s="3"/>
      <c r="D39" s="1" t="s">
        <v>80</v>
      </c>
      <c r="E39" s="10">
        <v>-4100</v>
      </c>
    </row>
    <row r="40" spans="1:23" s="9" customFormat="1" x14ac:dyDescent="0.15">
      <c r="A40"/>
      <c r="B40"/>
      <c r="D40" s="1" t="s">
        <v>81</v>
      </c>
      <c r="E40" s="2">
        <v>-556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5000000</v>
      </c>
      <c r="C44" s="2"/>
    </row>
    <row r="45" spans="1:23" x14ac:dyDescent="0.15">
      <c r="A45" s="16" t="s">
        <v>234</v>
      </c>
      <c r="B45" s="2">
        <v>5005157.6050000004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25" zoomScale="80" zoomScaleNormal="80" workbookViewId="0">
      <selection activeCell="A71" sqref="A71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14945896.720000001</v>
      </c>
      <c r="D3" s="1" t="s">
        <v>1</v>
      </c>
      <c r="E3" s="18">
        <v>33938031.079999998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47163377.149999999</v>
      </c>
      <c r="D4" s="1" t="s">
        <v>11</v>
      </c>
      <c r="E4" s="38">
        <v>6006074.6799999997</v>
      </c>
      <c r="H4" s="1" t="s">
        <v>268</v>
      </c>
      <c r="I4" s="13"/>
      <c r="J4" s="13">
        <v>-3</v>
      </c>
    </row>
    <row r="5" spans="1:10" x14ac:dyDescent="0.15">
      <c r="A5" s="1" t="s">
        <v>3</v>
      </c>
      <c r="B5" s="2">
        <v>111114931.15000001</v>
      </c>
      <c r="D5" s="1" t="s">
        <v>12</v>
      </c>
      <c r="E5" s="2">
        <v>27931956.399999999</v>
      </c>
      <c r="H5" s="1" t="s">
        <v>300</v>
      </c>
      <c r="I5" s="13"/>
      <c r="J5" s="13"/>
    </row>
    <row r="6" spans="1:10" x14ac:dyDescent="0.15">
      <c r="A6" s="1" t="s">
        <v>11</v>
      </c>
      <c r="B6" s="37">
        <v>63951554</v>
      </c>
      <c r="D6" s="1" t="s">
        <v>4</v>
      </c>
      <c r="E6" s="2">
        <v>9000000</v>
      </c>
      <c r="H6" s="1" t="s">
        <v>185</v>
      </c>
      <c r="I6" s="13">
        <v>2</v>
      </c>
      <c r="J6" s="13">
        <v>-1</v>
      </c>
    </row>
    <row r="7" spans="1:10" x14ac:dyDescent="0.15">
      <c r="A7" s="1" t="s">
        <v>4</v>
      </c>
      <c r="B7" s="2">
        <v>58000000</v>
      </c>
      <c r="D7" s="1" t="s">
        <v>5</v>
      </c>
      <c r="E7" s="18">
        <v>37000000</v>
      </c>
      <c r="H7" s="1" t="s">
        <v>238</v>
      </c>
      <c r="I7" s="13">
        <v>60</v>
      </c>
      <c r="J7" s="13">
        <v>-1</v>
      </c>
    </row>
    <row r="8" spans="1:10" x14ac:dyDescent="0.15">
      <c r="A8" s="1" t="s">
        <v>5</v>
      </c>
      <c r="B8" s="2">
        <v>106000000</v>
      </c>
      <c r="D8" s="1" t="s">
        <v>86</v>
      </c>
      <c r="E8" s="2">
        <v>1868.8</v>
      </c>
      <c r="G8" s="1"/>
    </row>
    <row r="9" spans="1:10" x14ac:dyDescent="0.15">
      <c r="A9" s="1" t="s">
        <v>82</v>
      </c>
      <c r="B9" s="2">
        <v>5657.28</v>
      </c>
      <c r="D9" s="1" t="s">
        <v>88</v>
      </c>
      <c r="E9" s="3">
        <v>1792</v>
      </c>
      <c r="H9" s="1"/>
    </row>
    <row r="10" spans="1:10" x14ac:dyDescent="0.15">
      <c r="A10" s="1" t="s">
        <v>83</v>
      </c>
      <c r="B10" s="2">
        <v>49000000</v>
      </c>
      <c r="D10" s="1" t="s">
        <v>85</v>
      </c>
      <c r="E10" s="2">
        <f>'20170626'!E10+'20170627'!E8</f>
        <v>626643.5</v>
      </c>
      <c r="G10" s="1"/>
      <c r="H10" s="1" t="s">
        <v>42</v>
      </c>
      <c r="I10" s="3">
        <f>SUMIF(I4:I8,"&gt;=0")</f>
        <v>62</v>
      </c>
    </row>
    <row r="11" spans="1:10" x14ac:dyDescent="0.15">
      <c r="A11" s="1" t="s">
        <v>84</v>
      </c>
      <c r="B11" s="2">
        <f>'20170626'!B11+'20170627'!B9</f>
        <v>1047053.1000000001</v>
      </c>
      <c r="E11" s="2"/>
      <c r="G11" s="1"/>
      <c r="H11" s="1" t="s">
        <v>43</v>
      </c>
      <c r="I11" s="3">
        <f>SUM(J4:J7)</f>
        <v>-5</v>
      </c>
    </row>
    <row r="12" spans="1:10" x14ac:dyDescent="0.15">
      <c r="A12" s="1" t="s">
        <v>86</v>
      </c>
      <c r="B12" s="18">
        <v>682.47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'20170626'!B13+'20170627'!B12</f>
        <v>156252.16000000003</v>
      </c>
      <c r="E13" s="2"/>
      <c r="G13" s="1"/>
      <c r="H13" s="1" t="s">
        <v>30</v>
      </c>
      <c r="I13" s="15">
        <v>46514280</v>
      </c>
    </row>
    <row r="14" spans="1:10" x14ac:dyDescent="0.15">
      <c r="B14" s="2"/>
      <c r="G14" s="1"/>
      <c r="H14" s="1" t="s">
        <v>31</v>
      </c>
      <c r="I14" s="15">
        <v>-3775080</v>
      </c>
    </row>
    <row r="15" spans="1:10" x14ac:dyDescent="0.15">
      <c r="A15" s="1"/>
      <c r="B15" s="2"/>
      <c r="G15" s="1"/>
      <c r="H15" s="1" t="s">
        <v>32</v>
      </c>
      <c r="I15" s="15">
        <f>I14+I13</f>
        <v>42739200</v>
      </c>
    </row>
    <row r="16" spans="1:10" x14ac:dyDescent="0.15">
      <c r="A16" s="1"/>
      <c r="B16" s="2"/>
      <c r="G16" s="1" t="s">
        <v>5</v>
      </c>
      <c r="H16" s="2"/>
      <c r="I16" s="15">
        <v>2000000</v>
      </c>
    </row>
    <row r="17" spans="1:22" x14ac:dyDescent="0.15">
      <c r="A17" s="6"/>
      <c r="B17" s="2"/>
      <c r="G17" s="1" t="s">
        <v>26</v>
      </c>
      <c r="H17" s="2"/>
      <c r="I17" s="15">
        <v>7970981.2699999996</v>
      </c>
    </row>
    <row r="18" spans="1:22" x14ac:dyDescent="0.15">
      <c r="G18" s="1" t="s">
        <v>12</v>
      </c>
      <c r="H18" s="2"/>
      <c r="I18" s="15">
        <v>9302856</v>
      </c>
    </row>
    <row r="19" spans="1:22" x14ac:dyDescent="0.15">
      <c r="A19" s="2"/>
      <c r="G19" s="1" t="s">
        <v>24</v>
      </c>
      <c r="H19" s="2"/>
      <c r="I19" s="15">
        <f>I17+I18-I16</f>
        <v>15273837.27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263928.28999999998</v>
      </c>
      <c r="N21" s="2"/>
    </row>
    <row r="22" spans="1:22" x14ac:dyDescent="0.15">
      <c r="G22" s="1"/>
      <c r="H22" s="1" t="s">
        <v>39</v>
      </c>
      <c r="I22" s="15">
        <v>62119.1</v>
      </c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150000000</v>
      </c>
      <c r="H25" s="1" t="s">
        <v>19</v>
      </c>
      <c r="I25" s="15">
        <f>SUM(I21:I24)</f>
        <v>353489.11</v>
      </c>
    </row>
    <row r="26" spans="1:22" x14ac:dyDescent="0.15">
      <c r="A26" s="1" t="s">
        <v>71</v>
      </c>
      <c r="B26" s="2">
        <f>B4+E5+I18</f>
        <v>84398189.549999997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1136384.77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132</v>
      </c>
      <c r="B33" s="3">
        <v>2392</v>
      </c>
      <c r="D33" s="1" t="s">
        <v>74</v>
      </c>
      <c r="E33" s="2">
        <v>11581406</v>
      </c>
      <c r="G33" s="16" t="s">
        <v>296</v>
      </c>
      <c r="H33" s="2">
        <f>E33</f>
        <v>11581406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269</v>
      </c>
      <c r="B34" s="3">
        <v>2012</v>
      </c>
      <c r="D34" s="1" t="s">
        <v>75</v>
      </c>
      <c r="E34" s="2">
        <v>11433603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17</v>
      </c>
      <c r="B35" s="25">
        <v>4059</v>
      </c>
      <c r="D35" s="1" t="s">
        <v>76</v>
      </c>
      <c r="E35" s="2">
        <v>-37969</v>
      </c>
      <c r="G35" s="40" t="s">
        <v>298</v>
      </c>
      <c r="H35" s="41">
        <f>H33+H34</f>
        <v>11586563.605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18</v>
      </c>
      <c r="B36" s="3">
        <v>4867</v>
      </c>
      <c r="D36" s="1" t="s">
        <v>77</v>
      </c>
      <c r="E36" s="2">
        <v>5643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13330</v>
      </c>
      <c r="D37" s="1" t="s">
        <v>78</v>
      </c>
      <c r="E37" s="2">
        <v>2180918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111444</v>
      </c>
    </row>
    <row r="39" spans="1:23" x14ac:dyDescent="0.15">
      <c r="A39" s="1" t="s">
        <v>103</v>
      </c>
      <c r="B39" s="3"/>
      <c r="D39" s="1" t="s">
        <v>80</v>
      </c>
      <c r="E39" s="10">
        <v>-8490</v>
      </c>
    </row>
    <row r="40" spans="1:23" s="9" customFormat="1" x14ac:dyDescent="0.15">
      <c r="A40"/>
      <c r="B40"/>
      <c r="D40" s="1" t="s">
        <v>81</v>
      </c>
      <c r="E40" s="2">
        <v>-2576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5000000</v>
      </c>
      <c r="C44" s="2"/>
    </row>
    <row r="45" spans="1:23" x14ac:dyDescent="0.15">
      <c r="A45" s="16" t="s">
        <v>234</v>
      </c>
      <c r="B45" s="2">
        <v>5005157.6050000004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6" sqref="E6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23664945.43</v>
      </c>
      <c r="D3" s="1" t="s">
        <v>1</v>
      </c>
      <c r="E3" s="18">
        <v>33632529.770000003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45226428.530000001</v>
      </c>
      <c r="D4" s="1" t="s">
        <v>11</v>
      </c>
      <c r="E4" s="38">
        <v>7667879.9699999997</v>
      </c>
      <c r="H4" s="1" t="s">
        <v>268</v>
      </c>
      <c r="I4" s="13"/>
      <c r="J4" s="13">
        <v>-3</v>
      </c>
    </row>
    <row r="5" spans="1:10" x14ac:dyDescent="0.15">
      <c r="A5" s="1" t="s">
        <v>3</v>
      </c>
      <c r="B5" s="2">
        <v>110895785.34</v>
      </c>
      <c r="D5" s="1" t="s">
        <v>12</v>
      </c>
      <c r="E5" s="2">
        <v>25964649.800000001</v>
      </c>
      <c r="H5" s="1" t="s">
        <v>300</v>
      </c>
      <c r="I5" s="13"/>
      <c r="J5" s="13"/>
    </row>
    <row r="6" spans="1:10" x14ac:dyDescent="0.15">
      <c r="A6" s="1" t="s">
        <v>11</v>
      </c>
      <c r="B6" s="37">
        <v>65669356.810000002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15">
      <c r="A7" s="1" t="s">
        <v>4</v>
      </c>
      <c r="B7" s="2">
        <v>58000000</v>
      </c>
      <c r="D7" s="1" t="s">
        <v>5</v>
      </c>
      <c r="E7" s="18">
        <v>37000000</v>
      </c>
      <c r="H7" s="1" t="s">
        <v>238</v>
      </c>
      <c r="I7" s="13">
        <v>54</v>
      </c>
      <c r="J7" s="13"/>
    </row>
    <row r="8" spans="1:10" x14ac:dyDescent="0.15">
      <c r="A8" s="1" t="s">
        <v>5</v>
      </c>
      <c r="B8" s="2">
        <v>106000000</v>
      </c>
      <c r="D8" s="1" t="s">
        <v>86</v>
      </c>
      <c r="E8" s="2">
        <v>2180.8000000000002</v>
      </c>
      <c r="G8" s="1"/>
    </row>
    <row r="9" spans="1:10" x14ac:dyDescent="0.15">
      <c r="A9" s="1" t="s">
        <v>82</v>
      </c>
      <c r="B9" s="2">
        <v>4411.38</v>
      </c>
      <c r="D9" s="1" t="s">
        <v>88</v>
      </c>
      <c r="E9" s="3">
        <v>2154</v>
      </c>
      <c r="H9" s="1"/>
    </row>
    <row r="10" spans="1:10" x14ac:dyDescent="0.15">
      <c r="A10" s="1" t="s">
        <v>83</v>
      </c>
      <c r="B10" s="2">
        <v>42000000</v>
      </c>
      <c r="D10" s="1" t="s">
        <v>85</v>
      </c>
      <c r="E10" s="2">
        <f>'20170623'!E10+'20170626'!E8</f>
        <v>624774.69999999995</v>
      </c>
      <c r="G10" s="1"/>
      <c r="H10" s="1" t="s">
        <v>42</v>
      </c>
      <c r="I10" s="3">
        <f>SUMIF(I4:I8,"&gt;=0")</f>
        <v>54</v>
      </c>
    </row>
    <row r="11" spans="1:10" x14ac:dyDescent="0.15">
      <c r="A11" s="1" t="s">
        <v>84</v>
      </c>
      <c r="B11" s="2">
        <f>'20170623'!B11+'20170626'!B9</f>
        <v>1041395.8200000001</v>
      </c>
      <c r="E11" s="2"/>
      <c r="G11" s="1"/>
      <c r="H11" s="1" t="s">
        <v>43</v>
      </c>
      <c r="I11" s="3">
        <f>SUM(J4:J7)</f>
        <v>-3</v>
      </c>
    </row>
    <row r="12" spans="1:10" x14ac:dyDescent="0.15">
      <c r="A12" s="1" t="s">
        <v>86</v>
      </c>
      <c r="B12" s="18">
        <v>652.99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'20170623'!B13+'20170626'!B12</f>
        <v>155569.69000000003</v>
      </c>
      <c r="E13" s="2"/>
      <c r="G13" s="1"/>
      <c r="H13" s="1" t="s">
        <v>30</v>
      </c>
      <c r="I13" s="15">
        <v>40188960</v>
      </c>
    </row>
    <row r="14" spans="1:10" x14ac:dyDescent="0.15">
      <c r="B14" s="2"/>
      <c r="G14" s="1"/>
      <c r="H14" s="1" t="s">
        <v>31</v>
      </c>
      <c r="I14" s="15">
        <v>-2253240</v>
      </c>
    </row>
    <row r="15" spans="1:10" x14ac:dyDescent="0.15">
      <c r="A15" s="1"/>
      <c r="B15" s="2"/>
      <c r="G15" s="1"/>
      <c r="H15" s="1" t="s">
        <v>32</v>
      </c>
      <c r="I15" s="15">
        <f>I14+I13</f>
        <v>37935720</v>
      </c>
    </row>
    <row r="16" spans="1:10" x14ac:dyDescent="0.15">
      <c r="A16" s="1"/>
      <c r="B16" s="2"/>
      <c r="G16" s="1" t="s">
        <v>5</v>
      </c>
      <c r="H16" s="2"/>
      <c r="I16" s="15">
        <v>2000000</v>
      </c>
    </row>
    <row r="17" spans="1:22" x14ac:dyDescent="0.15">
      <c r="A17" s="6"/>
      <c r="B17" s="2"/>
      <c r="G17" s="1" t="s">
        <v>26</v>
      </c>
      <c r="H17" s="2"/>
      <c r="I17" s="15">
        <v>8935761.7300000004</v>
      </c>
    </row>
    <row r="18" spans="1:22" x14ac:dyDescent="0.15">
      <c r="G18" s="1" t="s">
        <v>12</v>
      </c>
      <c r="H18" s="2"/>
      <c r="I18" s="15">
        <v>8037792</v>
      </c>
    </row>
    <row r="19" spans="1:22" x14ac:dyDescent="0.15">
      <c r="A19" s="2"/>
      <c r="G19" s="1" t="s">
        <v>24</v>
      </c>
      <c r="H19" s="2"/>
      <c r="I19" s="15">
        <f>I17+I18-I16</f>
        <v>14973553.73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263176.36</v>
      </c>
      <c r="N21" s="2"/>
    </row>
    <row r="22" spans="1:22" x14ac:dyDescent="0.15">
      <c r="G22" s="1"/>
      <c r="H22" s="1" t="s">
        <v>39</v>
      </c>
      <c r="I22" s="15">
        <v>61945.64</v>
      </c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150000000</v>
      </c>
      <c r="H25" s="1" t="s">
        <v>19</v>
      </c>
      <c r="I25" s="15">
        <f>SUM(I21:I24)</f>
        <v>352563.72</v>
      </c>
    </row>
    <row r="26" spans="1:22" x14ac:dyDescent="0.15">
      <c r="A26" s="1" t="s">
        <v>71</v>
      </c>
      <c r="B26" s="2">
        <f>B4+E5+I18</f>
        <v>79228870.329999998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1132908.1099999999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132</v>
      </c>
      <c r="B33" s="3">
        <v>2665</v>
      </c>
      <c r="D33" s="1" t="s">
        <v>74</v>
      </c>
      <c r="E33" s="2">
        <v>11619375</v>
      </c>
      <c r="G33" s="16" t="s">
        <v>296</v>
      </c>
      <c r="H33" s="2">
        <f>E33</f>
        <v>11619375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269</v>
      </c>
      <c r="B34" s="3">
        <v>1593</v>
      </c>
      <c r="D34" s="1" t="s">
        <v>75</v>
      </c>
      <c r="E34" s="2">
        <v>11427960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17</v>
      </c>
      <c r="B35" s="25">
        <v>3993</v>
      </c>
      <c r="D35" s="1" t="s">
        <v>76</v>
      </c>
      <c r="E35" s="2">
        <v>159000</v>
      </c>
      <c r="G35" s="40" t="s">
        <v>298</v>
      </c>
      <c r="H35" s="41">
        <f>H33+H34</f>
        <v>11624532.605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18</v>
      </c>
      <c r="B36" s="3">
        <v>4611</v>
      </c>
      <c r="D36" s="1" t="s">
        <v>77</v>
      </c>
      <c r="E36" s="2">
        <v>153419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12862</v>
      </c>
      <c r="D37" s="1" t="s">
        <v>78</v>
      </c>
      <c r="E37" s="2">
        <v>163360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349373</v>
      </c>
    </row>
    <row r="39" spans="1:23" x14ac:dyDescent="0.15">
      <c r="A39" s="1" t="s">
        <v>103</v>
      </c>
      <c r="B39" s="3"/>
      <c r="D39" s="1" t="s">
        <v>80</v>
      </c>
      <c r="E39" s="10">
        <v>-1013</v>
      </c>
    </row>
    <row r="40" spans="1:23" s="9" customFormat="1" x14ac:dyDescent="0.15">
      <c r="A40"/>
      <c r="B40"/>
      <c r="D40" s="1" t="s">
        <v>81</v>
      </c>
      <c r="E40" s="2">
        <v>-4859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5000000</v>
      </c>
      <c r="C44" s="2"/>
    </row>
    <row r="45" spans="1:23" x14ac:dyDescent="0.15">
      <c r="A45" s="16" t="s">
        <v>234</v>
      </c>
      <c r="B45" s="2">
        <v>5005157.6050000004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6" sqref="B6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40692430.719999999</v>
      </c>
      <c r="D3" s="1" t="s">
        <v>1</v>
      </c>
      <c r="E3" s="18">
        <v>31674919.129999999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45795387.850000001</v>
      </c>
      <c r="D4" s="1" t="s">
        <v>11</v>
      </c>
      <c r="E4" s="38">
        <v>8199513.7300000004</v>
      </c>
      <c r="H4" s="1" t="s">
        <v>268</v>
      </c>
      <c r="I4" s="13"/>
      <c r="J4" s="13"/>
    </row>
    <row r="5" spans="1:10" x14ac:dyDescent="0.15">
      <c r="A5" s="1" t="s">
        <v>3</v>
      </c>
      <c r="B5" s="2">
        <v>114498092.95999999</v>
      </c>
      <c r="D5" s="1" t="s">
        <v>12</v>
      </c>
      <c r="E5" s="2">
        <v>23475405.399999999</v>
      </c>
      <c r="H5" s="1" t="s">
        <v>300</v>
      </c>
      <c r="I5" s="13"/>
      <c r="J5" s="13"/>
    </row>
    <row r="6" spans="1:10" x14ac:dyDescent="0.15">
      <c r="A6" s="1" t="s">
        <v>11</v>
      </c>
      <c r="B6" s="37">
        <v>68702705.109999999</v>
      </c>
      <c r="D6" s="1" t="s">
        <v>4</v>
      </c>
      <c r="E6" s="2">
        <v>9000000</v>
      </c>
      <c r="H6" s="1" t="s">
        <v>185</v>
      </c>
      <c r="I6" s="13">
        <v>2</v>
      </c>
      <c r="J6" s="13"/>
    </row>
    <row r="7" spans="1:10" x14ac:dyDescent="0.1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52</v>
      </c>
      <c r="J7" s="13"/>
    </row>
    <row r="8" spans="1:10" x14ac:dyDescent="0.15">
      <c r="A8" s="1" t="s">
        <v>5</v>
      </c>
      <c r="B8" s="2">
        <v>110000000</v>
      </c>
      <c r="D8" s="1" t="s">
        <v>86</v>
      </c>
      <c r="E8" s="2">
        <v>3150.4</v>
      </c>
      <c r="G8" s="1"/>
    </row>
    <row r="9" spans="1:10" x14ac:dyDescent="0.15">
      <c r="A9" s="1" t="s">
        <v>82</v>
      </c>
      <c r="B9" s="2">
        <v>10274.39</v>
      </c>
      <c r="D9" s="1" t="s">
        <v>88</v>
      </c>
      <c r="E9" s="3">
        <v>3153</v>
      </c>
      <c r="H9" s="1"/>
    </row>
    <row r="10" spans="1:10" x14ac:dyDescent="0.15">
      <c r="A10" s="1" t="s">
        <v>83</v>
      </c>
      <c r="B10" s="2">
        <v>28000000</v>
      </c>
      <c r="D10" s="1" t="s">
        <v>85</v>
      </c>
      <c r="E10" s="2">
        <f>'20170622'!E10+'20170623'!E8</f>
        <v>622593.89999999991</v>
      </c>
      <c r="G10" s="1"/>
      <c r="H10" s="1" t="s">
        <v>42</v>
      </c>
      <c r="I10" s="3">
        <f>SUMIF(I4:I8,"&gt;=0")</f>
        <v>54</v>
      </c>
    </row>
    <row r="11" spans="1:10" x14ac:dyDescent="0.15">
      <c r="A11" s="1" t="s">
        <v>84</v>
      </c>
      <c r="B11" s="2">
        <f>'20170622'!B11+'20170623'!B9</f>
        <v>1036984.4400000001</v>
      </c>
      <c r="E11" s="2"/>
      <c r="G11" s="1"/>
      <c r="H11" s="1" t="s">
        <v>43</v>
      </c>
      <c r="I11" s="3">
        <f>SUM(J4:J7)</f>
        <v>0</v>
      </c>
    </row>
    <row r="12" spans="1:10" x14ac:dyDescent="0.15">
      <c r="A12" s="1" t="s">
        <v>86</v>
      </c>
      <c r="B12" s="18">
        <v>1153.26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'20170622'!B13+'20170623'!B12</f>
        <v>154916.70000000004</v>
      </c>
      <c r="E13" s="2"/>
      <c r="G13" s="1"/>
      <c r="H13" s="1" t="s">
        <v>30</v>
      </c>
      <c r="I13" s="15">
        <v>40109160</v>
      </c>
    </row>
    <row r="14" spans="1:10" x14ac:dyDescent="0.15">
      <c r="B14" s="2"/>
      <c r="G14" s="1"/>
      <c r="H14" s="1" t="s">
        <v>31</v>
      </c>
      <c r="I14" s="15">
        <v>0</v>
      </c>
    </row>
    <row r="15" spans="1:10" x14ac:dyDescent="0.15">
      <c r="A15" s="1"/>
      <c r="B15" s="2"/>
      <c r="G15" s="1"/>
      <c r="H15" s="1" t="s">
        <v>32</v>
      </c>
      <c r="I15" s="15">
        <f>I14+I13</f>
        <v>40109160</v>
      </c>
    </row>
    <row r="16" spans="1:10" x14ac:dyDescent="0.15">
      <c r="A16" s="1"/>
      <c r="B16" s="2"/>
      <c r="G16" s="1" t="s">
        <v>5</v>
      </c>
      <c r="H16" s="2"/>
      <c r="I16" s="15">
        <v>0</v>
      </c>
    </row>
    <row r="17" spans="1:22" x14ac:dyDescent="0.15">
      <c r="A17" s="6"/>
      <c r="B17" s="2"/>
      <c r="G17" s="1" t="s">
        <v>26</v>
      </c>
      <c r="H17" s="2"/>
      <c r="I17" s="15">
        <v>6867945.8700000001</v>
      </c>
    </row>
    <row r="18" spans="1:22" x14ac:dyDescent="0.15">
      <c r="G18" s="1" t="s">
        <v>12</v>
      </c>
      <c r="H18" s="2"/>
      <c r="I18" s="15">
        <v>8021832</v>
      </c>
    </row>
    <row r="19" spans="1:22" x14ac:dyDescent="0.15">
      <c r="A19" s="2"/>
      <c r="G19" s="1" t="s">
        <v>24</v>
      </c>
      <c r="H19" s="2"/>
      <c r="I19" s="15">
        <f>I17+I18-I16</f>
        <v>14889777.870000001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262503.84999999998</v>
      </c>
      <c r="N21" s="2"/>
    </row>
    <row r="22" spans="1:22" x14ac:dyDescent="0.15">
      <c r="G22" s="1"/>
      <c r="H22" s="1" t="s">
        <v>39</v>
      </c>
      <c r="I22" s="15">
        <v>61790.5</v>
      </c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150000000</v>
      </c>
      <c r="H25" s="1" t="s">
        <v>19</v>
      </c>
      <c r="I25" s="15">
        <f>SUM(I21:I24)</f>
        <v>351736.06999999995</v>
      </c>
    </row>
    <row r="26" spans="1:22" x14ac:dyDescent="0.15">
      <c r="A26" s="1" t="s">
        <v>71</v>
      </c>
      <c r="B26" s="2">
        <f>B4+E5+I18</f>
        <v>77292625.25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1129246.67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132</v>
      </c>
      <c r="B33" s="3">
        <v>2775</v>
      </c>
      <c r="D33" s="1" t="s">
        <v>74</v>
      </c>
      <c r="E33" s="2">
        <v>11460375</v>
      </c>
      <c r="G33" s="16" t="s">
        <v>296</v>
      </c>
      <c r="H33" s="2">
        <f>E33</f>
        <v>11460375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269</v>
      </c>
      <c r="B34" s="3">
        <v>966</v>
      </c>
      <c r="D34" s="1" t="s">
        <v>75</v>
      </c>
      <c r="E34" s="2">
        <v>11274540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17</v>
      </c>
      <c r="B35" s="25">
        <v>3852</v>
      </c>
      <c r="D35" s="1" t="s">
        <v>76</v>
      </c>
      <c r="E35" s="2">
        <v>75765</v>
      </c>
      <c r="G35" s="40" t="s">
        <v>298</v>
      </c>
      <c r="H35" s="41">
        <f>H33+H34</f>
        <v>11465532.605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18</v>
      </c>
      <c r="B36" s="3">
        <v>4295</v>
      </c>
      <c r="D36" s="1" t="s">
        <v>77</v>
      </c>
      <c r="E36" s="2">
        <v>-156598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11888</v>
      </c>
      <c r="D37" s="1" t="s">
        <v>78</v>
      </c>
      <c r="E37" s="2">
        <v>1126005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589042</v>
      </c>
    </row>
    <row r="39" spans="1:23" x14ac:dyDescent="0.15">
      <c r="A39" s="1" t="s">
        <v>103</v>
      </c>
      <c r="B39" s="3"/>
      <c r="D39" s="1" t="s">
        <v>80</v>
      </c>
      <c r="E39" s="10">
        <v>1736</v>
      </c>
    </row>
    <row r="40" spans="1:23" s="9" customFormat="1" x14ac:dyDescent="0.15">
      <c r="A40"/>
      <c r="B40"/>
      <c r="D40" s="1" t="s">
        <v>81</v>
      </c>
      <c r="E40" s="2">
        <v>-4694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5000000</v>
      </c>
      <c r="C44" s="2"/>
    </row>
    <row r="45" spans="1:23" x14ac:dyDescent="0.15">
      <c r="A45" s="16" t="s">
        <v>234</v>
      </c>
      <c r="B45" s="2">
        <v>5005157.6050000004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19" sqref="I19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26858088.559999999</v>
      </c>
      <c r="D3" s="1" t="s">
        <v>1</v>
      </c>
      <c r="E3" s="18">
        <v>31572553.07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75130933.659999996</v>
      </c>
      <c r="D4" s="1" t="s">
        <v>11</v>
      </c>
      <c r="E4" s="38">
        <v>10927806.529999999</v>
      </c>
      <c r="H4" s="1" t="s">
        <v>268</v>
      </c>
      <c r="I4" s="13">
        <v>4</v>
      </c>
      <c r="J4" s="13"/>
    </row>
    <row r="5" spans="1:10" x14ac:dyDescent="0.15">
      <c r="A5" s="1" t="s">
        <v>3</v>
      </c>
      <c r="B5" s="2">
        <v>113990643.86</v>
      </c>
      <c r="D5" s="1" t="s">
        <v>12</v>
      </c>
      <c r="E5" s="2">
        <v>20644746.539999999</v>
      </c>
      <c r="H5" s="1" t="s">
        <v>300</v>
      </c>
      <c r="I5" s="13"/>
      <c r="J5" s="13"/>
    </row>
    <row r="6" spans="1:10" x14ac:dyDescent="0.15">
      <c r="A6" s="1" t="s">
        <v>11</v>
      </c>
      <c r="B6" s="37">
        <v>38859710.200000003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1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43</v>
      </c>
      <c r="J7" s="13"/>
    </row>
    <row r="8" spans="1:10" x14ac:dyDescent="0.15">
      <c r="A8" s="1" t="s">
        <v>5</v>
      </c>
      <c r="B8" s="2">
        <v>110000000</v>
      </c>
      <c r="D8" s="1" t="s">
        <v>86</v>
      </c>
      <c r="E8" s="2">
        <v>1774.4</v>
      </c>
      <c r="G8" s="1"/>
    </row>
    <row r="9" spans="1:10" x14ac:dyDescent="0.15">
      <c r="A9" s="1" t="s">
        <v>82</v>
      </c>
      <c r="B9" s="2">
        <v>1621.64</v>
      </c>
      <c r="D9" s="1" t="s">
        <v>88</v>
      </c>
      <c r="E9" s="3">
        <v>1506</v>
      </c>
      <c r="H9" s="1"/>
    </row>
    <row r="10" spans="1:10" x14ac:dyDescent="0.15">
      <c r="A10" s="1" t="s">
        <v>83</v>
      </c>
      <c r="B10" s="2">
        <v>12000000</v>
      </c>
      <c r="D10" s="1" t="s">
        <v>85</v>
      </c>
      <c r="E10" s="2">
        <f>'20170621'!E10+'20170622'!E8</f>
        <v>619443.49999999988</v>
      </c>
      <c r="G10" s="1"/>
      <c r="H10" s="1" t="s">
        <v>42</v>
      </c>
      <c r="I10" s="3">
        <f>SUMIF(I4:I8,"&gt;=0")</f>
        <v>47</v>
      </c>
    </row>
    <row r="11" spans="1:10" x14ac:dyDescent="0.15">
      <c r="A11" s="1" t="s">
        <v>84</v>
      </c>
      <c r="B11" s="2">
        <f>'20170621'!B11+'20170622'!B9</f>
        <v>1026710.05</v>
      </c>
      <c r="E11" s="2"/>
      <c r="G11" s="1"/>
      <c r="H11" s="1" t="s">
        <v>43</v>
      </c>
      <c r="I11" s="3">
        <f>SUM(J4:J7)</f>
        <v>0</v>
      </c>
    </row>
    <row r="12" spans="1:10" x14ac:dyDescent="0.15">
      <c r="A12" s="1" t="s">
        <v>86</v>
      </c>
      <c r="B12" s="18">
        <v>761.32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'20170621'!B13+'20170622'!B12</f>
        <v>153763.44000000003</v>
      </c>
      <c r="E13" s="2"/>
      <c r="G13" s="1"/>
      <c r="H13" s="1" t="s">
        <v>30</v>
      </c>
      <c r="I13" s="15">
        <v>34476240</v>
      </c>
    </row>
    <row r="14" spans="1:10" x14ac:dyDescent="0.15">
      <c r="B14" s="2"/>
      <c r="G14" s="1"/>
      <c r="H14" s="1" t="s">
        <v>31</v>
      </c>
      <c r="I14" s="15">
        <v>0</v>
      </c>
    </row>
    <row r="15" spans="1:10" x14ac:dyDescent="0.15">
      <c r="A15" s="1"/>
      <c r="B15" s="2"/>
      <c r="G15" s="1"/>
      <c r="H15" s="1" t="s">
        <v>32</v>
      </c>
      <c r="I15" s="15">
        <f>I14+I13</f>
        <v>34476240</v>
      </c>
    </row>
    <row r="16" spans="1:10" x14ac:dyDescent="0.15">
      <c r="A16" s="1"/>
      <c r="B16" s="2"/>
      <c r="G16" s="1" t="s">
        <v>5</v>
      </c>
      <c r="H16" s="2"/>
      <c r="I16" s="15">
        <v>0</v>
      </c>
    </row>
    <row r="17" spans="1:22" x14ac:dyDescent="0.15">
      <c r="A17" s="6"/>
      <c r="B17" s="2"/>
      <c r="G17" s="1" t="s">
        <v>26</v>
      </c>
      <c r="H17" s="2"/>
      <c r="I17" s="15">
        <v>7521574.5199999996</v>
      </c>
    </row>
    <row r="18" spans="1:22" x14ac:dyDescent="0.15">
      <c r="G18" s="1" t="s">
        <v>12</v>
      </c>
      <c r="H18" s="2"/>
      <c r="I18" s="15">
        <v>6895248</v>
      </c>
    </row>
    <row r="19" spans="1:22" x14ac:dyDescent="0.15">
      <c r="A19" s="2"/>
      <c r="G19" s="1" t="s">
        <v>24</v>
      </c>
      <c r="H19" s="2"/>
      <c r="I19" s="15">
        <f>I17+I18-I16</f>
        <v>14416822.52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261690.4</v>
      </c>
      <c r="N21" s="2"/>
    </row>
    <row r="22" spans="1:22" x14ac:dyDescent="0.15">
      <c r="G22" s="1"/>
      <c r="H22" s="1" t="s">
        <v>39</v>
      </c>
      <c r="I22" s="15">
        <v>61602.85</v>
      </c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150000000</v>
      </c>
      <c r="H25" s="1" t="s">
        <v>19</v>
      </c>
      <c r="I25" s="15">
        <f>SUM(I21:I24)</f>
        <v>350734.97</v>
      </c>
    </row>
    <row r="26" spans="1:22" x14ac:dyDescent="0.15">
      <c r="A26" s="1" t="s">
        <v>71</v>
      </c>
      <c r="B26" s="2">
        <f>B4+E5+I18</f>
        <v>102670928.19999999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1123941.9099999999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132</v>
      </c>
      <c r="B33" s="3">
        <v>2146</v>
      </c>
      <c r="D33" s="1" t="s">
        <v>74</v>
      </c>
      <c r="E33" s="2">
        <v>11384610</v>
      </c>
      <c r="G33" s="16" t="s">
        <v>296</v>
      </c>
      <c r="H33" s="2">
        <f>E33</f>
        <v>11384610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269</v>
      </c>
      <c r="B34" s="3">
        <v>419</v>
      </c>
      <c r="D34" s="1" t="s">
        <v>75</v>
      </c>
      <c r="E34" s="2">
        <v>11431139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17</v>
      </c>
      <c r="B35" s="25">
        <v>4092</v>
      </c>
      <c r="D35" s="1" t="s">
        <v>76</v>
      </c>
      <c r="E35" s="2">
        <v>99607</v>
      </c>
      <c r="G35" s="40" t="s">
        <v>298</v>
      </c>
      <c r="H35" s="41">
        <f>H33+H34</f>
        <v>11389767.605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18</v>
      </c>
      <c r="B36" s="3">
        <v>4318</v>
      </c>
      <c r="D36" s="1" t="s">
        <v>77</v>
      </c>
      <c r="E36" s="2">
        <v>384968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10975</v>
      </c>
      <c r="D37" s="1" t="s">
        <v>78</v>
      </c>
      <c r="E37" s="2">
        <v>282017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730362</v>
      </c>
    </row>
    <row r="39" spans="1:23" x14ac:dyDescent="0.15">
      <c r="A39" s="1" t="s">
        <v>103</v>
      </c>
      <c r="B39" s="3"/>
      <c r="D39" s="1" t="s">
        <v>80</v>
      </c>
      <c r="E39" s="10">
        <v>21887</v>
      </c>
    </row>
    <row r="40" spans="1:23" s="9" customFormat="1" x14ac:dyDescent="0.15">
      <c r="A40"/>
      <c r="B40"/>
      <c r="D40" s="1" t="s">
        <v>81</v>
      </c>
      <c r="E40" s="2">
        <v>-737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5000000</v>
      </c>
      <c r="C44" s="2"/>
    </row>
    <row r="45" spans="1:23" x14ac:dyDescent="0.15">
      <c r="A45" s="16" t="s">
        <v>234</v>
      </c>
      <c r="B45" s="2">
        <v>5005157.6050000004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6" sqref="B16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11772217.42</v>
      </c>
      <c r="D3" s="1" t="s">
        <v>1</v>
      </c>
      <c r="E3" s="18">
        <v>31831662.120000001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86345016.459999993</v>
      </c>
      <c r="D4" s="1" t="s">
        <v>11</v>
      </c>
      <c r="E4" s="38">
        <v>11065528.15</v>
      </c>
      <c r="H4" s="1" t="s">
        <v>268</v>
      </c>
      <c r="I4" s="13"/>
      <c r="J4" s="13"/>
    </row>
    <row r="5" spans="1:10" x14ac:dyDescent="0.15">
      <c r="A5" s="1" t="s">
        <v>3</v>
      </c>
      <c r="B5" s="2">
        <v>113119338</v>
      </c>
      <c r="D5" s="1" t="s">
        <v>12</v>
      </c>
      <c r="E5" s="2">
        <v>20766133.969999999</v>
      </c>
      <c r="H5" s="1" t="s">
        <v>300</v>
      </c>
      <c r="I5" s="13"/>
      <c r="J5" s="13"/>
    </row>
    <row r="6" spans="1:10" x14ac:dyDescent="0.15">
      <c r="A6" s="1" t="s">
        <v>11</v>
      </c>
      <c r="B6" s="37">
        <v>26774321.539999999</v>
      </c>
      <c r="D6" s="1" t="s">
        <v>4</v>
      </c>
      <c r="E6" s="2">
        <v>9000000</v>
      </c>
      <c r="H6" s="1" t="s">
        <v>185</v>
      </c>
      <c r="I6" s="13">
        <v>7</v>
      </c>
      <c r="J6" s="13"/>
    </row>
    <row r="7" spans="1:10" x14ac:dyDescent="0.1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37</v>
      </c>
      <c r="J7" s="13"/>
    </row>
    <row r="8" spans="1:10" x14ac:dyDescent="0.15">
      <c r="A8" s="1" t="s">
        <v>5</v>
      </c>
      <c r="B8" s="2">
        <v>110000000</v>
      </c>
      <c r="D8" s="1" t="s">
        <v>86</v>
      </c>
      <c r="E8" s="2">
        <v>981.2</v>
      </c>
      <c r="G8" s="1"/>
    </row>
    <row r="9" spans="1:10" x14ac:dyDescent="0.15">
      <c r="A9" s="1" t="s">
        <v>82</v>
      </c>
      <c r="B9" s="2">
        <v>2104.12</v>
      </c>
      <c r="D9" s="1" t="s">
        <v>88</v>
      </c>
      <c r="E9" s="3">
        <v>1204</v>
      </c>
      <c r="H9" s="1"/>
    </row>
    <row r="10" spans="1:10" x14ac:dyDescent="0.15">
      <c r="A10" s="1" t="s">
        <v>83</v>
      </c>
      <c r="B10" s="2">
        <v>15000000</v>
      </c>
      <c r="D10" s="1" t="s">
        <v>85</v>
      </c>
      <c r="E10" s="2">
        <f>'20170620'!E10+'20170621'!E8</f>
        <v>617669.09999999986</v>
      </c>
      <c r="G10" s="1"/>
      <c r="H10" s="1" t="s">
        <v>42</v>
      </c>
      <c r="I10" s="3">
        <f>SUMIF(I4:I8,"&gt;=0")</f>
        <v>44</v>
      </c>
    </row>
    <row r="11" spans="1:10" x14ac:dyDescent="0.15">
      <c r="A11" s="1" t="s">
        <v>84</v>
      </c>
      <c r="B11" s="2">
        <f>'20170620'!B11+'20170621'!B9</f>
        <v>1025088.41</v>
      </c>
      <c r="E11" s="2"/>
      <c r="G11" s="1"/>
      <c r="H11" s="1" t="s">
        <v>43</v>
      </c>
      <c r="I11" s="3">
        <f>SUM(J4:J7)</f>
        <v>0</v>
      </c>
    </row>
    <row r="12" spans="1:10" x14ac:dyDescent="0.15">
      <c r="A12" s="1" t="s">
        <v>86</v>
      </c>
      <c r="B12" s="18">
        <v>1070.99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'20170620'!B13+'20170621'!B12</f>
        <v>153002.12000000002</v>
      </c>
      <c r="E13" s="2"/>
      <c r="G13" s="1"/>
      <c r="H13" s="1" t="s">
        <v>30</v>
      </c>
      <c r="I13" s="15">
        <v>32090520</v>
      </c>
    </row>
    <row r="14" spans="1:10" x14ac:dyDescent="0.15">
      <c r="B14" s="2"/>
      <c r="G14" s="1"/>
      <c r="H14" s="1" t="s">
        <v>31</v>
      </c>
      <c r="I14" s="15">
        <v>0</v>
      </c>
    </row>
    <row r="15" spans="1:10" x14ac:dyDescent="0.15">
      <c r="A15" s="1"/>
      <c r="B15" s="2"/>
      <c r="G15" s="1"/>
      <c r="H15" s="1" t="s">
        <v>32</v>
      </c>
      <c r="I15" s="15">
        <f>I14+I13</f>
        <v>32090520</v>
      </c>
    </row>
    <row r="16" spans="1:10" x14ac:dyDescent="0.15">
      <c r="A16" s="1"/>
      <c r="B16" s="2"/>
      <c r="G16" s="1" t="s">
        <v>5</v>
      </c>
      <c r="H16" s="2"/>
      <c r="I16" s="15">
        <v>0</v>
      </c>
    </row>
    <row r="17" spans="1:22" x14ac:dyDescent="0.15">
      <c r="A17" s="6"/>
      <c r="B17" s="2"/>
      <c r="G17" s="1" t="s">
        <v>26</v>
      </c>
      <c r="H17" s="2"/>
      <c r="I17" s="15">
        <v>7805385.8200000003</v>
      </c>
    </row>
    <row r="18" spans="1:22" x14ac:dyDescent="0.15">
      <c r="G18" s="1" t="s">
        <v>12</v>
      </c>
      <c r="H18" s="2"/>
      <c r="I18" s="15">
        <v>6418104</v>
      </c>
    </row>
    <row r="19" spans="1:22" x14ac:dyDescent="0.15">
      <c r="A19" s="2"/>
      <c r="G19" s="1" t="s">
        <v>24</v>
      </c>
      <c r="H19" s="2"/>
      <c r="I19" s="15">
        <f>I17+I18-I16</f>
        <v>14223489.82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261030.26</v>
      </c>
      <c r="N21" s="2"/>
    </row>
    <row r="22" spans="1:22" x14ac:dyDescent="0.15">
      <c r="G22" s="1"/>
      <c r="H22" s="1" t="s">
        <v>39</v>
      </c>
      <c r="I22" s="15">
        <v>61450.55</v>
      </c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150000000</v>
      </c>
      <c r="H25" s="1" t="s">
        <v>19</v>
      </c>
      <c r="I25" s="15">
        <f>SUM(I21:I24)</f>
        <v>349922.53</v>
      </c>
    </row>
    <row r="26" spans="1:22" x14ac:dyDescent="0.15">
      <c r="A26" s="1" t="s">
        <v>71</v>
      </c>
      <c r="B26" s="2">
        <f>B4+E5+I18</f>
        <v>113529254.42999999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1120593.75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132</v>
      </c>
      <c r="B33" s="3">
        <v>2552</v>
      </c>
      <c r="D33" s="1" t="s">
        <v>74</v>
      </c>
      <c r="E33" s="2">
        <v>11285004</v>
      </c>
      <c r="G33" s="16" t="s">
        <v>296</v>
      </c>
      <c r="H33" s="2">
        <f>E33</f>
        <v>11285004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269</v>
      </c>
      <c r="B34" s="3">
        <v>437</v>
      </c>
      <c r="D34" s="1" t="s">
        <v>75</v>
      </c>
      <c r="E34" s="2">
        <v>11046171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17</v>
      </c>
      <c r="B35" s="25">
        <v>4155</v>
      </c>
      <c r="D35" s="1" t="s">
        <v>76</v>
      </c>
      <c r="E35" s="2">
        <v>-17595</v>
      </c>
      <c r="G35" s="40" t="s">
        <v>298</v>
      </c>
      <c r="H35" s="41">
        <f>H33+H34</f>
        <v>11290161.605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18</v>
      </c>
      <c r="B36" s="3">
        <v>4289</v>
      </c>
      <c r="D36" s="1" t="s">
        <v>77</v>
      </c>
      <c r="E36" s="2">
        <v>-161292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11433</v>
      </c>
      <c r="D37" s="1" t="s">
        <v>78</v>
      </c>
      <c r="E37" s="2">
        <v>177528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487860</v>
      </c>
    </row>
    <row r="39" spans="1:23" x14ac:dyDescent="0.15">
      <c r="A39" s="1" t="s">
        <v>103</v>
      </c>
      <c r="B39" s="3"/>
      <c r="D39" s="1" t="s">
        <v>80</v>
      </c>
      <c r="E39" s="10">
        <v>22888</v>
      </c>
    </row>
    <row r="40" spans="1:23" s="9" customFormat="1" x14ac:dyDescent="0.15">
      <c r="A40"/>
      <c r="B40"/>
      <c r="D40" s="1" t="s">
        <v>81</v>
      </c>
      <c r="E40" s="2">
        <v>-3292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5000000</v>
      </c>
      <c r="C44" s="2"/>
    </row>
    <row r="45" spans="1:23" x14ac:dyDescent="0.15">
      <c r="A45" s="16" t="s">
        <v>234</v>
      </c>
      <c r="B45" s="2">
        <v>5005157.6050000004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22" sqref="E22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12130048.609999999</v>
      </c>
      <c r="D3" s="1" t="s">
        <v>1</v>
      </c>
      <c r="E3" s="18">
        <v>31156333.140000001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71430363.079999998</v>
      </c>
      <c r="D4" s="1" t="s">
        <v>11</v>
      </c>
      <c r="E4" s="38">
        <v>12079649.560000001</v>
      </c>
      <c r="H4" s="1" t="s">
        <v>299</v>
      </c>
      <c r="I4" s="13"/>
      <c r="J4" s="13">
        <v>-1</v>
      </c>
    </row>
    <row r="5" spans="1:10" x14ac:dyDescent="0.15">
      <c r="A5" s="1" t="s">
        <v>3</v>
      </c>
      <c r="B5" s="2">
        <v>113563731.02</v>
      </c>
      <c r="D5" s="1" t="s">
        <v>12</v>
      </c>
      <c r="E5" s="2">
        <v>19076683.579999998</v>
      </c>
      <c r="H5" s="1" t="s">
        <v>300</v>
      </c>
      <c r="I5" s="13"/>
      <c r="J5" s="13"/>
    </row>
    <row r="6" spans="1:10" x14ac:dyDescent="0.15">
      <c r="A6" s="1" t="s">
        <v>11</v>
      </c>
      <c r="B6" s="37">
        <v>42133367.939999998</v>
      </c>
      <c r="D6" s="1" t="s">
        <v>4</v>
      </c>
      <c r="E6" s="2">
        <v>9000000</v>
      </c>
      <c r="H6" s="1" t="s">
        <v>185</v>
      </c>
      <c r="I6" s="13">
        <v>10</v>
      </c>
      <c r="J6" s="13"/>
    </row>
    <row r="7" spans="1:10" x14ac:dyDescent="0.1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35</v>
      </c>
      <c r="J7" s="13"/>
    </row>
    <row r="8" spans="1:10" x14ac:dyDescent="0.15">
      <c r="A8" s="1" t="s">
        <v>5</v>
      </c>
      <c r="B8" s="2">
        <v>110000000</v>
      </c>
      <c r="D8" s="1" t="s">
        <v>86</v>
      </c>
      <c r="E8" s="2">
        <v>1096</v>
      </c>
      <c r="G8" s="1"/>
    </row>
    <row r="9" spans="1:10" x14ac:dyDescent="0.15">
      <c r="A9" s="1" t="s">
        <v>82</v>
      </c>
      <c r="B9" s="2">
        <v>3319.33</v>
      </c>
      <c r="D9" s="1" t="s">
        <v>88</v>
      </c>
      <c r="E9" s="3">
        <v>810</v>
      </c>
      <c r="H9" s="1"/>
    </row>
    <row r="10" spans="1:10" x14ac:dyDescent="0.15">
      <c r="A10" s="1" t="s">
        <v>83</v>
      </c>
      <c r="B10" s="2">
        <v>30000000</v>
      </c>
      <c r="D10" s="1" t="s">
        <v>85</v>
      </c>
      <c r="E10" s="2">
        <f>'20170619'!E10+'20170620'!E8</f>
        <v>616687.89999999991</v>
      </c>
      <c r="G10" s="1"/>
      <c r="H10" s="1" t="s">
        <v>42</v>
      </c>
      <c r="I10" s="3">
        <f>SUMIF(I4:I8,"&gt;=0")</f>
        <v>45</v>
      </c>
    </row>
    <row r="11" spans="1:10" x14ac:dyDescent="0.15">
      <c r="A11" s="1" t="s">
        <v>84</v>
      </c>
      <c r="B11" s="2">
        <f>'20170619'!B11+'20170620'!B9</f>
        <v>1022984.29</v>
      </c>
      <c r="E11" s="2"/>
      <c r="G11" s="1"/>
      <c r="H11" s="1" t="s">
        <v>43</v>
      </c>
      <c r="I11" s="3">
        <f>SUM(J4:J7)</f>
        <v>-1</v>
      </c>
    </row>
    <row r="12" spans="1:10" x14ac:dyDescent="0.15">
      <c r="A12" s="1" t="s">
        <v>86</v>
      </c>
      <c r="B12" s="18">
        <v>584.04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'20170619'!B13+'20170620'!B12</f>
        <v>151931.13000000003</v>
      </c>
      <c r="E13" s="2"/>
      <c r="G13" s="1"/>
      <c r="H13" s="1" t="s">
        <v>30</v>
      </c>
      <c r="I13" s="15">
        <v>32874300</v>
      </c>
    </row>
    <row r="14" spans="1:10" x14ac:dyDescent="0.15">
      <c r="B14" s="2"/>
      <c r="G14" s="1"/>
      <c r="H14" s="1" t="s">
        <v>31</v>
      </c>
      <c r="I14" s="15">
        <v>-738480</v>
      </c>
    </row>
    <row r="15" spans="1:10" x14ac:dyDescent="0.15">
      <c r="A15" s="1"/>
      <c r="B15" s="2"/>
      <c r="G15" s="1"/>
      <c r="H15" s="1" t="s">
        <v>32</v>
      </c>
      <c r="I15" s="15">
        <f>I14+I13</f>
        <v>32135820</v>
      </c>
    </row>
    <row r="16" spans="1:10" x14ac:dyDescent="0.15">
      <c r="A16" s="1"/>
      <c r="B16" s="2"/>
      <c r="G16" s="1" t="s">
        <v>5</v>
      </c>
      <c r="H16" s="2"/>
      <c r="I16" s="15">
        <v>0</v>
      </c>
    </row>
    <row r="17" spans="1:22" x14ac:dyDescent="0.15">
      <c r="A17" s="6"/>
      <c r="B17" s="2"/>
      <c r="G17" s="1" t="s">
        <v>26</v>
      </c>
      <c r="H17" s="2"/>
      <c r="I17" s="15">
        <v>7686799.3499999996</v>
      </c>
    </row>
    <row r="18" spans="1:22" x14ac:dyDescent="0.15">
      <c r="G18" s="1" t="s">
        <v>12</v>
      </c>
      <c r="H18" s="2"/>
      <c r="I18" s="15">
        <v>6574860</v>
      </c>
    </row>
    <row r="19" spans="1:22" x14ac:dyDescent="0.15">
      <c r="A19" s="2"/>
      <c r="G19" s="1" t="s">
        <v>24</v>
      </c>
      <c r="H19" s="2"/>
      <c r="I19" s="15">
        <f>I17+I18-I16</f>
        <v>14261659.35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260590.19</v>
      </c>
      <c r="N21" s="2"/>
    </row>
    <row r="22" spans="1:22" x14ac:dyDescent="0.15">
      <c r="G22" s="1"/>
      <c r="H22" s="1" t="s">
        <v>39</v>
      </c>
      <c r="I22" s="15">
        <v>61349.02</v>
      </c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150000000</v>
      </c>
      <c r="H25" s="1" t="s">
        <v>19</v>
      </c>
      <c r="I25" s="15">
        <f>SUM(I21:I24)</f>
        <v>349380.93000000005</v>
      </c>
    </row>
    <row r="26" spans="1:22" x14ac:dyDescent="0.15">
      <c r="A26" s="1" t="s">
        <v>71</v>
      </c>
      <c r="B26" s="2">
        <f>B4+E5+I18</f>
        <v>97081906.659999996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1117999.96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132</v>
      </c>
      <c r="B33" s="3">
        <v>2429</v>
      </c>
      <c r="D33" s="1" t="s">
        <v>74</v>
      </c>
      <c r="E33" s="2">
        <v>11302679</v>
      </c>
      <c r="G33" s="16" t="s">
        <v>296</v>
      </c>
      <c r="H33" s="2">
        <f>E33</f>
        <v>11302679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269</v>
      </c>
      <c r="B34" s="3">
        <v>486</v>
      </c>
      <c r="D34" s="1" t="s">
        <v>75</v>
      </c>
      <c r="E34" s="2">
        <v>11207463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17</v>
      </c>
      <c r="B35" s="25">
        <v>3997</v>
      </c>
      <c r="D35" s="1" t="s">
        <v>76</v>
      </c>
      <c r="E35" s="2">
        <v>190963</v>
      </c>
      <c r="G35" s="40" t="s">
        <v>298</v>
      </c>
      <c r="H35" s="41">
        <f>H33+H34</f>
        <v>11307836.605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18</v>
      </c>
      <c r="B36" s="3">
        <v>3781</v>
      </c>
      <c r="D36" s="1" t="s">
        <v>77</v>
      </c>
      <c r="E36" s="2">
        <v>140595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10693</v>
      </c>
      <c r="D37" s="1" t="s">
        <v>78</v>
      </c>
      <c r="E37" s="2">
        <v>-58669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868988</v>
      </c>
    </row>
    <row r="39" spans="1:23" x14ac:dyDescent="0.15">
      <c r="A39" s="1" t="s">
        <v>103</v>
      </c>
      <c r="B39" s="3"/>
      <c r="D39" s="1" t="s">
        <v>80</v>
      </c>
      <c r="E39" s="10">
        <v>23731</v>
      </c>
    </row>
    <row r="40" spans="1:23" s="9" customFormat="1" x14ac:dyDescent="0.15">
      <c r="A40"/>
      <c r="B40"/>
      <c r="D40" s="1" t="s">
        <v>81</v>
      </c>
      <c r="E40" s="2">
        <v>-4676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5000000</v>
      </c>
      <c r="C44" s="2"/>
    </row>
    <row r="45" spans="1:23" x14ac:dyDescent="0.15">
      <c r="A45" s="16" t="s">
        <v>234</v>
      </c>
      <c r="B45" s="2">
        <v>5005157.6050000004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A16" sqref="A16:B16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2.1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199097460.25999999</v>
      </c>
      <c r="D3" s="1" t="s">
        <v>1</v>
      </c>
      <c r="E3" s="18">
        <v>31823374.850000001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55216883.25</v>
      </c>
      <c r="D4" s="1" t="s">
        <v>11</v>
      </c>
      <c r="E4" s="38">
        <v>22585843.469999999</v>
      </c>
      <c r="H4" s="1" t="s">
        <v>370</v>
      </c>
      <c r="I4" s="13"/>
      <c r="J4" s="13"/>
    </row>
    <row r="5" spans="1:10" x14ac:dyDescent="0.15">
      <c r="A5" s="1" t="s">
        <v>3</v>
      </c>
      <c r="B5" s="2">
        <f>B4+B3</f>
        <v>254314343.50999999</v>
      </c>
      <c r="D5" s="1" t="s">
        <v>12</v>
      </c>
      <c r="E5" s="2">
        <v>9237531.3800000008</v>
      </c>
      <c r="H5" s="1" t="s">
        <v>372</v>
      </c>
      <c r="I5" s="13"/>
      <c r="J5" s="13"/>
    </row>
    <row r="6" spans="1:10" x14ac:dyDescent="0.15">
      <c r="A6" s="1" t="s">
        <v>11</v>
      </c>
      <c r="B6" s="2">
        <v>199097460.25999999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1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15">
      <c r="A8" s="1" t="s">
        <v>5</v>
      </c>
      <c r="B8" s="2">
        <v>201980000</v>
      </c>
      <c r="D8" s="1" t="s">
        <v>86</v>
      </c>
      <c r="E8" s="18">
        <v>0</v>
      </c>
      <c r="G8" s="1"/>
      <c r="H8" s="1"/>
    </row>
    <row r="9" spans="1:10" x14ac:dyDescent="0.15">
      <c r="A9" s="1" t="s">
        <v>82</v>
      </c>
      <c r="B9" s="2">
        <v>0</v>
      </c>
      <c r="D9" s="1" t="s">
        <v>88</v>
      </c>
      <c r="E9" s="3">
        <v>0</v>
      </c>
      <c r="H9" s="1"/>
    </row>
    <row r="10" spans="1:10" x14ac:dyDescent="0.15">
      <c r="A10" s="1" t="s">
        <v>83</v>
      </c>
      <c r="B10" s="2">
        <v>0</v>
      </c>
      <c r="D10" s="1" t="s">
        <v>85</v>
      </c>
      <c r="E10" s="2">
        <f>'20180130'!E10+'20180131'!E8</f>
        <v>779167.49999999942</v>
      </c>
      <c r="G10" s="1"/>
      <c r="H10" s="1" t="s">
        <v>42</v>
      </c>
      <c r="I10" s="3">
        <f>SUMIF(I4:I9,"&gt;=0")</f>
        <v>0</v>
      </c>
    </row>
    <row r="11" spans="1:10" x14ac:dyDescent="0.15">
      <c r="A11" s="1" t="s">
        <v>84</v>
      </c>
      <c r="B11" s="2">
        <f>'20180130'!B11+'20180131'!B9</f>
        <v>1786917.8</v>
      </c>
      <c r="D11" s="1" t="s">
        <v>381</v>
      </c>
      <c r="E11" s="2">
        <f>E8+'20180130'!E11</f>
        <v>24150.400000000001</v>
      </c>
      <c r="G11" s="1"/>
      <c r="H11" s="1" t="s">
        <v>43</v>
      </c>
      <c r="I11" s="3">
        <v>0</v>
      </c>
    </row>
    <row r="12" spans="1:10" x14ac:dyDescent="0.1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'20180130'!B13+'20180131'!B12</f>
        <v>280710.40999999997</v>
      </c>
      <c r="E13" s="2"/>
      <c r="G13" s="1"/>
      <c r="H13" s="1" t="s">
        <v>30</v>
      </c>
      <c r="I13" s="15">
        <v>0</v>
      </c>
    </row>
    <row r="14" spans="1:10" x14ac:dyDescent="0.15">
      <c r="A14" s="1" t="s">
        <v>333</v>
      </c>
      <c r="B14" s="3"/>
      <c r="G14" s="1"/>
      <c r="H14" s="1" t="s">
        <v>31</v>
      </c>
      <c r="I14" s="3">
        <v>-2784780</v>
      </c>
    </row>
    <row r="15" spans="1:10" x14ac:dyDescent="0.15">
      <c r="A15" s="1" t="s">
        <v>380</v>
      </c>
      <c r="B15" s="2">
        <f>B12+'20180130'!B15</f>
        <v>12220.479999999998</v>
      </c>
      <c r="G15" s="1"/>
      <c r="H15" s="1" t="s">
        <v>32</v>
      </c>
      <c r="I15" s="15">
        <f>I14+I13</f>
        <v>-2784780</v>
      </c>
    </row>
    <row r="16" spans="1:10" x14ac:dyDescent="0.15">
      <c r="A16" s="1" t="s">
        <v>392</v>
      </c>
      <c r="B16" s="2">
        <f>B11-'20180101'!B11</f>
        <v>187450.91999999993</v>
      </c>
      <c r="G16" s="1" t="s">
        <v>5</v>
      </c>
      <c r="H16" s="2"/>
      <c r="I16" s="15">
        <v>-2000000</v>
      </c>
    </row>
    <row r="17" spans="1:14" x14ac:dyDescent="0.15">
      <c r="A17" s="6"/>
      <c r="B17" s="2"/>
      <c r="G17" s="1" t="s">
        <v>26</v>
      </c>
      <c r="H17" s="2"/>
      <c r="I17" s="15">
        <v>11211160.869999999</v>
      </c>
    </row>
    <row r="18" spans="1:14" x14ac:dyDescent="0.15">
      <c r="G18" s="1" t="s">
        <v>12</v>
      </c>
      <c r="H18" s="2"/>
      <c r="I18" s="15">
        <v>417717</v>
      </c>
    </row>
    <row r="19" spans="1:14" x14ac:dyDescent="0.15">
      <c r="A19" s="2"/>
      <c r="G19" s="1" t="s">
        <v>24</v>
      </c>
      <c r="H19" s="2"/>
      <c r="I19" s="15">
        <f>I18+I17-I16</f>
        <v>13628877.869999999</v>
      </c>
    </row>
    <row r="20" spans="1:14" x14ac:dyDescent="0.15">
      <c r="D20" s="2"/>
      <c r="G20" s="1" t="s">
        <v>33</v>
      </c>
      <c r="I20" s="15"/>
    </row>
    <row r="21" spans="1:14" x14ac:dyDescent="0.15">
      <c r="G21" s="1"/>
      <c r="H21" s="1" t="s">
        <v>38</v>
      </c>
      <c r="I21" s="15">
        <v>467093.08</v>
      </c>
      <c r="N21" s="2"/>
    </row>
    <row r="22" spans="1:14" x14ac:dyDescent="0.15">
      <c r="G22" s="1"/>
      <c r="H22" s="1" t="s">
        <v>39</v>
      </c>
      <c r="I22" s="15">
        <v>109640.57</v>
      </c>
    </row>
    <row r="23" spans="1:14" x14ac:dyDescent="0.15">
      <c r="G23" s="1"/>
      <c r="H23" s="1" t="s">
        <v>106</v>
      </c>
      <c r="I23" s="15">
        <v>24054.85</v>
      </c>
      <c r="N23" s="2"/>
    </row>
    <row r="24" spans="1:14" x14ac:dyDescent="0.15">
      <c r="A24" s="8" t="s">
        <v>69</v>
      </c>
      <c r="H24" s="1" t="s">
        <v>107</v>
      </c>
      <c r="I24" s="15">
        <v>11184</v>
      </c>
    </row>
    <row r="25" spans="1:14" x14ac:dyDescent="0.15">
      <c r="A25" s="1" t="s">
        <v>70</v>
      </c>
      <c r="B25" s="2">
        <f>B8+E7+I16+B45</f>
        <v>280980000</v>
      </c>
      <c r="H25" s="1" t="s">
        <v>19</v>
      </c>
      <c r="I25" s="15">
        <f>SUM(I21:I24)</f>
        <v>611972.5</v>
      </c>
    </row>
    <row r="26" spans="1:14" x14ac:dyDescent="0.15">
      <c r="A26" s="1" t="s">
        <v>71</v>
      </c>
      <c r="B26" s="2">
        <f>B4+E5+I18</f>
        <v>64872131.630000003</v>
      </c>
      <c r="G26" s="1"/>
      <c r="H26" s="1" t="s">
        <v>355</v>
      </c>
      <c r="I26" s="2">
        <v>0</v>
      </c>
    </row>
    <row r="27" spans="1:14" x14ac:dyDescent="0.15">
      <c r="A27" s="1" t="s">
        <v>90</v>
      </c>
      <c r="B27" s="2">
        <f>$B$13+$E$10+$I$25</f>
        <v>1671850.4099999995</v>
      </c>
      <c r="H27" s="1" t="s">
        <v>382</v>
      </c>
      <c r="I27" s="2">
        <f>I22-'20180102'!I22</f>
        <v>6758.3600000000006</v>
      </c>
    </row>
    <row r="28" spans="1:14" x14ac:dyDescent="0.15">
      <c r="A28" s="1" t="s">
        <v>356</v>
      </c>
      <c r="B28" s="2">
        <f>B12+E8+I26</f>
        <v>0</v>
      </c>
    </row>
    <row r="29" spans="1:14" x14ac:dyDescent="0.15">
      <c r="A29" s="1" t="s">
        <v>383</v>
      </c>
      <c r="B29" s="2">
        <f>B15+E11+I27</f>
        <v>43129.24</v>
      </c>
    </row>
    <row r="30" spans="1:14" x14ac:dyDescent="0.15">
      <c r="G30" s="1"/>
      <c r="H30" s="1"/>
      <c r="I30" s="2"/>
    </row>
    <row r="31" spans="1:14" s="9" customFormat="1" x14ac:dyDescent="0.15">
      <c r="J31"/>
    </row>
    <row r="32" spans="1:14" ht="14.25" x14ac:dyDescent="0.15">
      <c r="A32" s="7" t="s">
        <v>65</v>
      </c>
      <c r="G32" s="7" t="s">
        <v>295</v>
      </c>
    </row>
    <row r="33" spans="1:23" s="9" customFormat="1" x14ac:dyDescent="0.1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6">
        <v>0</v>
      </c>
      <c r="D34" s="1" t="s">
        <v>78</v>
      </c>
      <c r="E34" s="2">
        <v>266515</v>
      </c>
      <c r="G34" s="16" t="s">
        <v>296</v>
      </c>
      <c r="H34" s="2">
        <f>E40</f>
        <v>17321841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138</v>
      </c>
      <c r="B35" s="36">
        <v>0</v>
      </c>
      <c r="D35" s="1" t="s">
        <v>182</v>
      </c>
      <c r="E35" s="10">
        <v>-406280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6">
        <v>1939</v>
      </c>
      <c r="D36" s="1" t="s">
        <v>80</v>
      </c>
      <c r="E36" s="10">
        <v>-3731</v>
      </c>
      <c r="G36" s="40" t="s">
        <v>298</v>
      </c>
      <c r="H36" s="41">
        <f>H34+H35</f>
        <v>17326998.605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132</v>
      </c>
      <c r="B37" s="36">
        <v>2097</v>
      </c>
      <c r="D37" s="1" t="s">
        <v>81</v>
      </c>
      <c r="E37" s="2">
        <v>-349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15">
      <c r="A38" s="1" t="s">
        <v>19</v>
      </c>
      <c r="B38" s="36">
        <f>SUM(B34:B37)</f>
        <v>4036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15">
      <c r="A39" s="1" t="s">
        <v>102</v>
      </c>
      <c r="B39" s="3"/>
      <c r="D39" s="8" t="s">
        <v>379</v>
      </c>
    </row>
    <row r="40" spans="1:23" x14ac:dyDescent="0.15">
      <c r="A40" s="1" t="s">
        <v>103</v>
      </c>
      <c r="B40" s="3"/>
      <c r="D40" s="1" t="s">
        <v>74</v>
      </c>
      <c r="E40" s="2">
        <v>17321841</v>
      </c>
    </row>
    <row r="41" spans="1:23" s="9" customFormat="1" x14ac:dyDescent="0.15">
      <c r="A41"/>
      <c r="B41"/>
      <c r="D41" s="1" t="s">
        <v>75</v>
      </c>
      <c r="E41" s="2">
        <v>17179744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 s="1" t="s">
        <v>76</v>
      </c>
      <c r="E42" s="2">
        <v>47705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15">
      <c r="D43" s="1" t="s">
        <v>77</v>
      </c>
      <c r="E43" s="2">
        <v>67419</v>
      </c>
    </row>
    <row r="44" spans="1:23" x14ac:dyDescent="0.15">
      <c r="A44" s="8" t="s">
        <v>233</v>
      </c>
      <c r="D44" s="1" t="s">
        <v>375</v>
      </c>
      <c r="E44" s="2">
        <v>0</v>
      </c>
    </row>
    <row r="45" spans="1:23" x14ac:dyDescent="0.15">
      <c r="A45" s="16" t="s">
        <v>5</v>
      </c>
      <c r="B45" s="2">
        <v>1000000</v>
      </c>
      <c r="C45" s="2"/>
      <c r="D45" s="1" t="s">
        <v>376</v>
      </c>
      <c r="E45" s="10">
        <v>0</v>
      </c>
    </row>
    <row r="46" spans="1:23" x14ac:dyDescent="0.1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282243</v>
      </c>
    </row>
    <row r="47" spans="1:23" x14ac:dyDescent="0.1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1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1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1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9" sqref="B9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9184538.1600000001</v>
      </c>
      <c r="D3" s="1" t="s">
        <v>1</v>
      </c>
      <c r="E3" s="18">
        <v>31214991.41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73282103.579999998</v>
      </c>
      <c r="D4" s="1" t="s">
        <v>11</v>
      </c>
      <c r="E4" s="38">
        <v>13047171.4</v>
      </c>
      <c r="H4" s="1" t="s">
        <v>299</v>
      </c>
      <c r="I4" s="13"/>
      <c r="J4" s="13">
        <v>-1</v>
      </c>
    </row>
    <row r="5" spans="1:10" x14ac:dyDescent="0.15">
      <c r="A5" s="1" t="s">
        <v>3</v>
      </c>
      <c r="B5" s="2">
        <v>112469817.63</v>
      </c>
      <c r="D5" s="1" t="s">
        <v>12</v>
      </c>
      <c r="E5" s="2">
        <v>18167820.010000002</v>
      </c>
      <c r="H5" s="1" t="s">
        <v>300</v>
      </c>
      <c r="I5" s="13"/>
      <c r="J5" s="13"/>
    </row>
    <row r="6" spans="1:10" x14ac:dyDescent="0.15">
      <c r="A6" s="1" t="s">
        <v>11</v>
      </c>
      <c r="B6" s="37">
        <v>39187714.049999997</v>
      </c>
      <c r="D6" s="1" t="s">
        <v>4</v>
      </c>
      <c r="E6" s="2">
        <v>9000000</v>
      </c>
      <c r="H6" s="1" t="s">
        <v>185</v>
      </c>
      <c r="I6" s="13">
        <v>13</v>
      </c>
      <c r="J6" s="13"/>
    </row>
    <row r="7" spans="1:10" x14ac:dyDescent="0.1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36</v>
      </c>
      <c r="J7" s="13"/>
    </row>
    <row r="8" spans="1:10" x14ac:dyDescent="0.15">
      <c r="A8" s="1" t="s">
        <v>5</v>
      </c>
      <c r="B8" s="2">
        <v>110000000</v>
      </c>
      <c r="D8" s="1" t="s">
        <v>86</v>
      </c>
      <c r="E8" s="2">
        <v>513.6</v>
      </c>
      <c r="G8" s="1"/>
    </row>
    <row r="9" spans="1:10" x14ac:dyDescent="0.15">
      <c r="A9" s="1" t="s">
        <v>82</v>
      </c>
      <c r="B9" s="2">
        <v>3175.89</v>
      </c>
      <c r="D9" s="1" t="s">
        <v>88</v>
      </c>
      <c r="E9" s="3">
        <v>550</v>
      </c>
      <c r="H9" s="1"/>
    </row>
    <row r="10" spans="1:10" x14ac:dyDescent="0.15">
      <c r="A10" s="1" t="s">
        <v>83</v>
      </c>
      <c r="B10" s="2">
        <v>30000000</v>
      </c>
      <c r="D10" s="1" t="s">
        <v>85</v>
      </c>
      <c r="E10" s="2">
        <f>'20170616'!E10+'20170619'!E8</f>
        <v>615591.89999999991</v>
      </c>
      <c r="G10" s="1"/>
      <c r="H10" s="1" t="s">
        <v>42</v>
      </c>
      <c r="I10" s="3">
        <f>SUMIF(I4:I8,"&gt;=0")</f>
        <v>49</v>
      </c>
    </row>
    <row r="11" spans="1:10" x14ac:dyDescent="0.15">
      <c r="A11" s="1" t="s">
        <v>84</v>
      </c>
      <c r="B11" s="2">
        <f>'20170616'!B11+'20170619'!B9</f>
        <v>1019664.9600000001</v>
      </c>
      <c r="E11" s="2"/>
      <c r="G11" s="1"/>
      <c r="H11" s="1" t="s">
        <v>43</v>
      </c>
      <c r="I11" s="3">
        <f>SUM(J4:J7)</f>
        <v>-1</v>
      </c>
    </row>
    <row r="12" spans="1:10" x14ac:dyDescent="0.15">
      <c r="A12" s="1" t="s">
        <v>86</v>
      </c>
      <c r="B12" s="18">
        <v>835.03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'20170616'!B13+'20170619'!B12</f>
        <v>151347.09000000003</v>
      </c>
      <c r="E13" s="2"/>
      <c r="G13" s="1"/>
      <c r="H13" s="1" t="s">
        <v>30</v>
      </c>
      <c r="I13" s="15">
        <v>35381160</v>
      </c>
    </row>
    <row r="14" spans="1:10" x14ac:dyDescent="0.15">
      <c r="B14" s="2"/>
      <c r="G14" s="1"/>
      <c r="H14" s="1" t="s">
        <v>31</v>
      </c>
      <c r="I14" s="15">
        <v>-730200</v>
      </c>
    </row>
    <row r="15" spans="1:10" x14ac:dyDescent="0.15">
      <c r="A15" s="1"/>
      <c r="B15" s="2"/>
      <c r="G15" s="1"/>
      <c r="H15" s="1" t="s">
        <v>32</v>
      </c>
      <c r="I15" s="15">
        <f>I14+I13</f>
        <v>34650960</v>
      </c>
    </row>
    <row r="16" spans="1:10" x14ac:dyDescent="0.15">
      <c r="A16" s="1"/>
      <c r="B16" s="2"/>
      <c r="G16" s="1" t="s">
        <v>5</v>
      </c>
      <c r="H16" s="2"/>
      <c r="I16" s="15">
        <v>0</v>
      </c>
    </row>
    <row r="17" spans="1:22" x14ac:dyDescent="0.15">
      <c r="A17" s="6"/>
      <c r="B17" s="2"/>
      <c r="G17" s="1" t="s">
        <v>26</v>
      </c>
      <c r="H17" s="2"/>
      <c r="I17" s="15">
        <v>6772050.9100000001</v>
      </c>
    </row>
    <row r="18" spans="1:22" x14ac:dyDescent="0.15">
      <c r="G18" s="1" t="s">
        <v>12</v>
      </c>
      <c r="H18" s="2"/>
      <c r="I18" s="15">
        <v>7076232</v>
      </c>
    </row>
    <row r="19" spans="1:22" x14ac:dyDescent="0.15">
      <c r="A19" s="2"/>
      <c r="G19" s="1" t="s">
        <v>24</v>
      </c>
      <c r="H19" s="2"/>
      <c r="I19" s="15">
        <f>I17+I18-I16</f>
        <v>13848282.91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260297.33</v>
      </c>
      <c r="N21" s="2"/>
    </row>
    <row r="22" spans="1:22" x14ac:dyDescent="0.15">
      <c r="G22" s="1"/>
      <c r="H22" s="1" t="s">
        <v>39</v>
      </c>
      <c r="I22" s="15">
        <v>61281.46</v>
      </c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150000000</v>
      </c>
      <c r="H25" s="1" t="s">
        <v>19</v>
      </c>
      <c r="I25" s="15">
        <f>SUM(I21:I24)</f>
        <v>349020.51</v>
      </c>
    </row>
    <row r="26" spans="1:22" x14ac:dyDescent="0.15">
      <c r="A26" s="1" t="s">
        <v>71</v>
      </c>
      <c r="B26" s="2">
        <f>B4+E5+I18</f>
        <v>98526155.590000004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1115959.5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132</v>
      </c>
      <c r="B33" s="3">
        <v>2758</v>
      </c>
      <c r="D33" s="1" t="s">
        <v>74</v>
      </c>
      <c r="E33" s="2">
        <v>11111716</v>
      </c>
      <c r="G33" s="16" t="s">
        <v>296</v>
      </c>
      <c r="H33" s="2">
        <f>E33</f>
        <v>11111716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269</v>
      </c>
      <c r="B34" s="3">
        <v>501</v>
      </c>
      <c r="D34" s="1" t="s">
        <v>75</v>
      </c>
      <c r="E34" s="2">
        <v>11066869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17</v>
      </c>
      <c r="B35" s="25">
        <v>4133</v>
      </c>
      <c r="D35" s="1" t="s">
        <v>76</v>
      </c>
      <c r="E35" s="2">
        <v>14608</v>
      </c>
      <c r="G35" s="40" t="s">
        <v>298</v>
      </c>
      <c r="H35" s="41">
        <f>H33+H34</f>
        <v>11116873.605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18</v>
      </c>
      <c r="B36" s="3">
        <v>3747</v>
      </c>
      <c r="D36" s="1" t="s">
        <v>77</v>
      </c>
      <c r="E36" s="2">
        <v>140329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11139</v>
      </c>
      <c r="D37" s="1" t="s">
        <v>78</v>
      </c>
      <c r="E37" s="2">
        <v>324031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932687</v>
      </c>
    </row>
    <row r="39" spans="1:23" x14ac:dyDescent="0.15">
      <c r="A39" s="1" t="s">
        <v>103</v>
      </c>
      <c r="B39" s="3"/>
      <c r="D39" s="1" t="s">
        <v>80</v>
      </c>
      <c r="E39" s="10">
        <v>21179</v>
      </c>
    </row>
    <row r="40" spans="1:23" s="9" customFormat="1" x14ac:dyDescent="0.15">
      <c r="A40"/>
      <c r="B40"/>
      <c r="D40" s="1" t="s">
        <v>81</v>
      </c>
      <c r="E40" s="2">
        <v>-7238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5000000</v>
      </c>
      <c r="C44" s="2"/>
    </row>
    <row r="45" spans="1:23" x14ac:dyDescent="0.15">
      <c r="A45" s="16" t="s">
        <v>234</v>
      </c>
      <c r="B45" s="2">
        <v>5005157.6050000004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22" sqref="I22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11131369.800000001</v>
      </c>
      <c r="D3" s="1" t="s">
        <v>1</v>
      </c>
      <c r="E3" s="18">
        <v>31142315.77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67481033.950000003</v>
      </c>
      <c r="D4" s="1" t="s">
        <v>11</v>
      </c>
      <c r="E4" s="38">
        <v>12757209.02</v>
      </c>
      <c r="H4" s="1" t="s">
        <v>131</v>
      </c>
      <c r="I4" s="13"/>
      <c r="J4" s="13">
        <v>-1</v>
      </c>
    </row>
    <row r="5" spans="1:10" x14ac:dyDescent="0.15">
      <c r="A5" s="1" t="s">
        <v>3</v>
      </c>
      <c r="B5" s="2">
        <v>112622865.54000001</v>
      </c>
      <c r="D5" s="1" t="s">
        <v>12</v>
      </c>
      <c r="E5" s="2">
        <v>18385106.75</v>
      </c>
      <c r="H5" s="1" t="s">
        <v>268</v>
      </c>
      <c r="I5" s="13"/>
      <c r="J5" s="13"/>
    </row>
    <row r="6" spans="1:10" x14ac:dyDescent="0.15">
      <c r="A6" s="1" t="s">
        <v>11</v>
      </c>
      <c r="B6" s="37">
        <v>45141831.590000004</v>
      </c>
      <c r="D6" s="1" t="s">
        <v>4</v>
      </c>
      <c r="E6" s="2">
        <v>9000000</v>
      </c>
      <c r="H6" s="1" t="s">
        <v>185</v>
      </c>
      <c r="I6" s="13">
        <v>15</v>
      </c>
      <c r="J6" s="13">
        <v>-2</v>
      </c>
    </row>
    <row r="7" spans="1:10" x14ac:dyDescent="0.1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35</v>
      </c>
      <c r="J7" s="13"/>
    </row>
    <row r="8" spans="1:10" x14ac:dyDescent="0.15">
      <c r="A8" s="1" t="s">
        <v>5</v>
      </c>
      <c r="B8" s="2">
        <v>110000000</v>
      </c>
      <c r="D8" s="1" t="s">
        <v>86</v>
      </c>
      <c r="E8" s="2">
        <v>686.4</v>
      </c>
      <c r="G8" s="1"/>
    </row>
    <row r="9" spans="1:10" x14ac:dyDescent="0.15">
      <c r="A9" s="1" t="s">
        <v>82</v>
      </c>
      <c r="B9" s="2">
        <v>10461.790000000001</v>
      </c>
      <c r="D9" s="1" t="s">
        <v>88</v>
      </c>
      <c r="E9" s="3">
        <v>765</v>
      </c>
      <c r="H9" s="1"/>
    </row>
    <row r="10" spans="1:10" x14ac:dyDescent="0.15">
      <c r="A10" s="1" t="s">
        <v>83</v>
      </c>
      <c r="B10" s="2">
        <v>34000000</v>
      </c>
      <c r="D10" s="1" t="s">
        <v>85</v>
      </c>
      <c r="E10" s="2">
        <f>'20170615'!E10+'20170616'!E8</f>
        <v>615078.29999999993</v>
      </c>
      <c r="G10" s="1"/>
      <c r="H10" s="1" t="s">
        <v>42</v>
      </c>
      <c r="I10" s="3">
        <f>SUMIF(I4:I8,"&gt;=0")</f>
        <v>50</v>
      </c>
    </row>
    <row r="11" spans="1:10" x14ac:dyDescent="0.15">
      <c r="A11" s="1" t="s">
        <v>84</v>
      </c>
      <c r="B11" s="2">
        <f>'20170615'!B11+'20170616'!B9</f>
        <v>1016489.0700000001</v>
      </c>
      <c r="E11" s="2"/>
      <c r="G11" s="1"/>
      <c r="H11" s="1" t="s">
        <v>43</v>
      </c>
      <c r="I11" s="3">
        <f>SUM(J4:J7)</f>
        <v>-3</v>
      </c>
    </row>
    <row r="12" spans="1:10" x14ac:dyDescent="0.15">
      <c r="A12" s="1" t="s">
        <v>86</v>
      </c>
      <c r="B12" s="18">
        <v>663.36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'20170615'!B13+'20170616'!B12</f>
        <v>150512.06000000003</v>
      </c>
      <c r="E13" s="2"/>
      <c r="G13" s="1"/>
      <c r="H13" s="1" t="s">
        <v>30</v>
      </c>
      <c r="I13" s="15">
        <v>36224700</v>
      </c>
    </row>
    <row r="14" spans="1:10" x14ac:dyDescent="0.15">
      <c r="B14" s="2"/>
      <c r="G14" s="1"/>
      <c r="H14" s="1" t="s">
        <v>31</v>
      </c>
      <c r="I14" s="15">
        <v>-2186040</v>
      </c>
    </row>
    <row r="15" spans="1:10" x14ac:dyDescent="0.15">
      <c r="A15" s="1"/>
      <c r="B15" s="2"/>
      <c r="G15" s="1"/>
      <c r="H15" s="1" t="s">
        <v>32</v>
      </c>
      <c r="I15" s="15">
        <f>I14+I13</f>
        <v>34038660</v>
      </c>
    </row>
    <row r="16" spans="1:10" x14ac:dyDescent="0.15">
      <c r="A16" s="1"/>
      <c r="B16" s="2"/>
      <c r="G16" s="1" t="s">
        <v>5</v>
      </c>
      <c r="H16" s="2"/>
      <c r="I16" s="15">
        <v>0</v>
      </c>
    </row>
    <row r="17" spans="1:22" x14ac:dyDescent="0.15">
      <c r="A17" s="6"/>
      <c r="B17" s="2"/>
      <c r="G17" s="1" t="s">
        <v>26</v>
      </c>
      <c r="H17" s="2"/>
      <c r="I17" s="15">
        <v>6704611.9900000002</v>
      </c>
    </row>
    <row r="18" spans="1:22" x14ac:dyDescent="0.15">
      <c r="G18" s="1" t="s">
        <v>12</v>
      </c>
      <c r="H18" s="2"/>
      <c r="I18" s="15">
        <v>7244940</v>
      </c>
    </row>
    <row r="19" spans="1:22" x14ac:dyDescent="0.15">
      <c r="A19" s="2"/>
      <c r="G19" s="1" t="s">
        <v>24</v>
      </c>
      <c r="H19" s="2"/>
      <c r="I19" s="15">
        <f>I17+I18-I16</f>
        <v>13949551.99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259638.19</v>
      </c>
      <c r="N21" s="2"/>
    </row>
    <row r="22" spans="1:22" x14ac:dyDescent="0.15">
      <c r="G22" s="1"/>
      <c r="H22" s="1" t="s">
        <v>39</v>
      </c>
      <c r="I22" s="15">
        <v>61129.38</v>
      </c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150000000</v>
      </c>
      <c r="H25" s="1" t="s">
        <v>19</v>
      </c>
      <c r="I25" s="15">
        <f>SUM(I21:I24)</f>
        <v>348209.29000000004</v>
      </c>
    </row>
    <row r="26" spans="1:22" x14ac:dyDescent="0.15">
      <c r="A26" s="1" t="s">
        <v>71</v>
      </c>
      <c r="B26" s="2">
        <f>B4+E5+I18</f>
        <v>93111080.700000003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1113799.6499999999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132</v>
      </c>
      <c r="B33" s="3">
        <v>2599</v>
      </c>
      <c r="D33" s="1" t="s">
        <v>74</v>
      </c>
      <c r="E33" s="2">
        <v>11097108</v>
      </c>
      <c r="G33" s="16" t="s">
        <v>296</v>
      </c>
      <c r="H33" s="2">
        <f>E33</f>
        <v>11097108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269</v>
      </c>
      <c r="B34" s="3">
        <v>586</v>
      </c>
      <c r="D34" s="1" t="s">
        <v>75</v>
      </c>
      <c r="E34" s="2">
        <v>10926539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17</v>
      </c>
      <c r="B35" s="25">
        <v>4126</v>
      </c>
      <c r="D35" s="1" t="s">
        <v>76</v>
      </c>
      <c r="E35" s="2">
        <v>-67468</v>
      </c>
      <c r="G35" s="40" t="s">
        <v>298</v>
      </c>
      <c r="H35" s="41">
        <f>H33+H34</f>
        <v>11102265.605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18</v>
      </c>
      <c r="B36" s="3">
        <v>3716</v>
      </c>
      <c r="D36" s="1" t="s">
        <v>77</v>
      </c>
      <c r="E36" s="2">
        <v>-16812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11027</v>
      </c>
      <c r="D37" s="1" t="s">
        <v>78</v>
      </c>
      <c r="E37" s="2">
        <v>-633931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53702</v>
      </c>
    </row>
    <row r="39" spans="1:23" x14ac:dyDescent="0.15">
      <c r="A39" s="1" t="s">
        <v>103</v>
      </c>
      <c r="B39" s="3"/>
      <c r="D39" s="1" t="s">
        <v>80</v>
      </c>
      <c r="E39" s="10">
        <v>20213</v>
      </c>
    </row>
    <row r="40" spans="1:23" s="9" customFormat="1" x14ac:dyDescent="0.15">
      <c r="A40"/>
      <c r="B40"/>
      <c r="D40" s="1" t="s">
        <v>81</v>
      </c>
      <c r="E40" s="2">
        <v>-8414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5000000</v>
      </c>
      <c r="C44" s="2"/>
    </row>
    <row r="45" spans="1:23" x14ac:dyDescent="0.15">
      <c r="A45" s="16" t="s">
        <v>234</v>
      </c>
      <c r="B45" s="2">
        <v>5005157.6050000004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/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22984994.93</v>
      </c>
      <c r="D3" s="1" t="s">
        <v>1</v>
      </c>
      <c r="E3" s="18">
        <v>31111405.079999998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63051171.789999999</v>
      </c>
      <c r="D4" s="1" t="s">
        <v>11</v>
      </c>
      <c r="E4" s="38">
        <v>12943284.130000001</v>
      </c>
      <c r="H4" s="1" t="s">
        <v>131</v>
      </c>
      <c r="I4" s="13"/>
      <c r="J4" s="13">
        <v>-6</v>
      </c>
    </row>
    <row r="5" spans="1:10" x14ac:dyDescent="0.15">
      <c r="A5" s="1" t="s">
        <v>3</v>
      </c>
      <c r="B5" s="2">
        <v>113038811.65000001</v>
      </c>
      <c r="D5" s="1" t="s">
        <v>12</v>
      </c>
      <c r="E5" s="2">
        <v>18168120.949999999</v>
      </c>
      <c r="H5" s="1" t="s">
        <v>268</v>
      </c>
      <c r="I5" s="13"/>
      <c r="J5" s="13"/>
    </row>
    <row r="6" spans="1:10" x14ac:dyDescent="0.15">
      <c r="A6" s="1" t="s">
        <v>11</v>
      </c>
      <c r="B6" s="37">
        <v>49987639.859999999</v>
      </c>
      <c r="D6" s="1" t="s">
        <v>4</v>
      </c>
      <c r="E6" s="2">
        <v>9000000</v>
      </c>
      <c r="H6" s="1" t="s">
        <v>185</v>
      </c>
      <c r="I6" s="13">
        <v>17</v>
      </c>
      <c r="J6" s="13">
        <v>-2</v>
      </c>
    </row>
    <row r="7" spans="1:10" x14ac:dyDescent="0.1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31</v>
      </c>
      <c r="J7" s="13"/>
    </row>
    <row r="8" spans="1:10" x14ac:dyDescent="0.15">
      <c r="A8" s="1" t="s">
        <v>5</v>
      </c>
      <c r="B8" s="2">
        <v>110000000</v>
      </c>
      <c r="D8" s="1" t="s">
        <v>86</v>
      </c>
      <c r="E8" s="2">
        <v>1857.6</v>
      </c>
      <c r="G8" s="1"/>
    </row>
    <row r="9" spans="1:10" x14ac:dyDescent="0.15">
      <c r="A9" s="1" t="s">
        <v>82</v>
      </c>
      <c r="B9" s="2">
        <v>2644.93</v>
      </c>
      <c r="D9" s="1" t="s">
        <v>88</v>
      </c>
      <c r="E9" s="3">
        <v>1623</v>
      </c>
      <c r="H9" s="1"/>
    </row>
    <row r="10" spans="1:10" x14ac:dyDescent="0.15">
      <c r="A10" s="1" t="s">
        <v>83</v>
      </c>
      <c r="B10" s="2">
        <v>27000000</v>
      </c>
      <c r="D10" s="1" t="s">
        <v>85</v>
      </c>
      <c r="E10" s="2">
        <f>'20170614'!E10+'20170615'!E8</f>
        <v>614391.89999999991</v>
      </c>
      <c r="G10" s="1"/>
      <c r="H10" s="1" t="s">
        <v>42</v>
      </c>
      <c r="I10" s="3">
        <f>SUMIF(I4:I8,"&gt;=0")</f>
        <v>48</v>
      </c>
    </row>
    <row r="11" spans="1:10" x14ac:dyDescent="0.15">
      <c r="A11" s="1" t="s">
        <v>84</v>
      </c>
      <c r="B11" s="2">
        <f>'20170614'!B11+'20170615'!B9</f>
        <v>1006027.28</v>
      </c>
      <c r="E11" s="2"/>
      <c r="G11" s="1"/>
      <c r="H11" s="1" t="s">
        <v>43</v>
      </c>
      <c r="I11" s="3">
        <f>SUM(J4:J7)</f>
        <v>-8</v>
      </c>
    </row>
    <row r="12" spans="1:10" x14ac:dyDescent="0.15">
      <c r="A12" s="1" t="s">
        <v>86</v>
      </c>
      <c r="B12" s="18">
        <v>607.22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'20170614'!B13+'20170615'!B12</f>
        <v>149848.70000000004</v>
      </c>
      <c r="E13" s="2"/>
      <c r="G13" s="1"/>
      <c r="H13" s="1" t="s">
        <v>30</v>
      </c>
      <c r="I13" s="15">
        <v>34980060</v>
      </c>
    </row>
    <row r="14" spans="1:10" x14ac:dyDescent="0.15">
      <c r="B14" s="2"/>
      <c r="G14" s="1"/>
      <c r="H14" s="1" t="s">
        <v>31</v>
      </c>
      <c r="I14" s="15">
        <v>-5920680</v>
      </c>
    </row>
    <row r="15" spans="1:10" x14ac:dyDescent="0.15">
      <c r="A15" s="1"/>
      <c r="B15" s="2"/>
      <c r="G15" s="1"/>
      <c r="H15" s="1" t="s">
        <v>32</v>
      </c>
      <c r="I15" s="15">
        <f>I14+I13</f>
        <v>29059380</v>
      </c>
    </row>
    <row r="16" spans="1:10" x14ac:dyDescent="0.15">
      <c r="A16" s="1"/>
      <c r="B16" s="2"/>
      <c r="G16" s="1" t="s">
        <v>5</v>
      </c>
      <c r="H16" s="2"/>
      <c r="I16" s="15">
        <v>0</v>
      </c>
    </row>
    <row r="17" spans="1:22" x14ac:dyDescent="0.15">
      <c r="A17" s="6"/>
      <c r="B17" s="2"/>
      <c r="G17" s="1" t="s">
        <v>26</v>
      </c>
      <c r="H17" s="2"/>
      <c r="I17" s="15">
        <v>7116431.5700000003</v>
      </c>
    </row>
    <row r="18" spans="1:22" x14ac:dyDescent="0.15">
      <c r="G18" s="1" t="s">
        <v>12</v>
      </c>
      <c r="H18" s="2"/>
      <c r="I18" s="15">
        <v>6996012</v>
      </c>
    </row>
    <row r="19" spans="1:22" x14ac:dyDescent="0.15">
      <c r="A19" s="2"/>
      <c r="G19" s="1" t="s">
        <v>24</v>
      </c>
      <c r="H19" s="2"/>
      <c r="I19" s="15">
        <f>I17+I18-I16</f>
        <v>14112443.57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258686.36</v>
      </c>
      <c r="N21" s="2"/>
    </row>
    <row r="22" spans="1:22" x14ac:dyDescent="0.15">
      <c r="G22" s="1"/>
      <c r="H22" s="1" t="s">
        <v>39</v>
      </c>
      <c r="I22" s="15">
        <v>60909.8</v>
      </c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150000000</v>
      </c>
      <c r="H25" s="1" t="s">
        <v>19</v>
      </c>
      <c r="I25" s="15">
        <f>SUM(I21:I24)</f>
        <v>347037.88</v>
      </c>
    </row>
    <row r="26" spans="1:22" x14ac:dyDescent="0.15">
      <c r="A26" s="1" t="s">
        <v>71</v>
      </c>
      <c r="B26" s="2">
        <f>B4+E5+I18</f>
        <v>88215304.739999995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1111278.48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132</v>
      </c>
      <c r="B33" s="3">
        <v>2390</v>
      </c>
      <c r="D33" s="1" t="s">
        <v>74</v>
      </c>
      <c r="E33" s="2">
        <v>11164576</v>
      </c>
      <c r="G33" s="16" t="s">
        <v>296</v>
      </c>
      <c r="H33" s="2">
        <f>E33</f>
        <v>11164576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269</v>
      </c>
      <c r="B34" s="3">
        <v>626</v>
      </c>
      <c r="D34" s="1" t="s">
        <v>75</v>
      </c>
      <c r="E34" s="2">
        <v>10943351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17</v>
      </c>
      <c r="B35" s="25">
        <v>3899</v>
      </c>
      <c r="D35" s="1" t="s">
        <v>76</v>
      </c>
      <c r="E35" s="2">
        <v>-81094</v>
      </c>
      <c r="G35" s="40" t="s">
        <v>298</v>
      </c>
      <c r="H35" s="41">
        <f>H33+H34</f>
        <v>11169733.605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18</v>
      </c>
      <c r="B36" s="3">
        <v>3551</v>
      </c>
      <c r="D36" s="1" t="s">
        <v>77</v>
      </c>
      <c r="E36" s="2">
        <v>-237179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10466</v>
      </c>
      <c r="D37" s="1" t="s">
        <v>78</v>
      </c>
      <c r="E37" s="2">
        <v>-809273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-144788</v>
      </c>
    </row>
    <row r="39" spans="1:23" x14ac:dyDescent="0.15">
      <c r="A39" s="1" t="s">
        <v>103</v>
      </c>
      <c r="B39" s="3"/>
      <c r="D39" s="1" t="s">
        <v>80</v>
      </c>
      <c r="E39" s="10">
        <v>18476</v>
      </c>
    </row>
    <row r="40" spans="1:23" s="9" customFormat="1" x14ac:dyDescent="0.15">
      <c r="A40"/>
      <c r="B40"/>
      <c r="D40" s="1" t="s">
        <v>81</v>
      </c>
      <c r="E40" s="2">
        <v>-8373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5000000</v>
      </c>
      <c r="C44" s="2"/>
    </row>
    <row r="45" spans="1:23" x14ac:dyDescent="0.15">
      <c r="A45" s="16" t="s">
        <v>234</v>
      </c>
      <c r="B45" s="2">
        <v>5005157.6050000004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E1" zoomScale="80" zoomScaleNormal="80" workbookViewId="0">
      <selection activeCell="I19" sqref="I19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28955283.920000002</v>
      </c>
      <c r="D3" s="1" t="s">
        <v>1</v>
      </c>
      <c r="E3" s="18">
        <v>31157456.579999998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47675682.579999998</v>
      </c>
      <c r="D4" s="1" t="s">
        <v>11</v>
      </c>
      <c r="E4" s="38">
        <v>12697173.960000001</v>
      </c>
      <c r="H4" s="1" t="s">
        <v>131</v>
      </c>
      <c r="I4" s="13">
        <v>0</v>
      </c>
      <c r="J4" s="13">
        <v>-5</v>
      </c>
    </row>
    <row r="5" spans="1:10" x14ac:dyDescent="0.15">
      <c r="A5" s="1" t="s">
        <v>3</v>
      </c>
      <c r="B5" s="2">
        <v>113634825.28</v>
      </c>
      <c r="D5" s="1" t="s">
        <v>12</v>
      </c>
      <c r="E5" s="2">
        <v>18460282.620000001</v>
      </c>
      <c r="H5" s="1" t="s">
        <v>268</v>
      </c>
      <c r="I5" s="13"/>
      <c r="J5" s="13"/>
    </row>
    <row r="6" spans="1:10" x14ac:dyDescent="0.15">
      <c r="A6" s="1" t="s">
        <v>11</v>
      </c>
      <c r="B6" s="37">
        <v>65959142.700000003</v>
      </c>
      <c r="D6" s="1" t="s">
        <v>4</v>
      </c>
      <c r="E6" s="2">
        <v>9000000</v>
      </c>
      <c r="H6" s="1" t="s">
        <v>185</v>
      </c>
      <c r="I6" s="13">
        <v>19</v>
      </c>
      <c r="J6" s="13">
        <v>-3</v>
      </c>
    </row>
    <row r="7" spans="1:10" x14ac:dyDescent="0.1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29</v>
      </c>
      <c r="J7" s="13">
        <v>-2</v>
      </c>
    </row>
    <row r="8" spans="1:10" x14ac:dyDescent="0.15">
      <c r="A8" s="1" t="s">
        <v>5</v>
      </c>
      <c r="B8" s="2">
        <v>110000000</v>
      </c>
      <c r="D8" s="1" t="s">
        <v>86</v>
      </c>
      <c r="E8" s="2">
        <v>2232</v>
      </c>
      <c r="G8" s="1"/>
    </row>
    <row r="9" spans="1:10" x14ac:dyDescent="0.15">
      <c r="A9" s="1" t="s">
        <v>82</v>
      </c>
      <c r="B9" s="2">
        <v>3858.78</v>
      </c>
      <c r="D9" s="1" t="s">
        <v>88</v>
      </c>
      <c r="E9" s="3">
        <v>1983</v>
      </c>
      <c r="H9" s="1"/>
    </row>
    <row r="10" spans="1:10" x14ac:dyDescent="0.15">
      <c r="A10" s="1" t="s">
        <v>83</v>
      </c>
      <c r="B10" s="2">
        <v>37000000</v>
      </c>
      <c r="D10" s="1" t="s">
        <v>85</v>
      </c>
      <c r="E10" s="2">
        <f>'20170613'!E10+'20170614'!E8</f>
        <v>612534.29999999993</v>
      </c>
      <c r="G10" s="1"/>
      <c r="H10" s="1" t="s">
        <v>42</v>
      </c>
      <c r="I10" s="3">
        <f>SUMIF(I4:I8,"&gt;=0")</f>
        <v>48</v>
      </c>
    </row>
    <row r="11" spans="1:10" x14ac:dyDescent="0.15">
      <c r="A11" s="1" t="s">
        <v>84</v>
      </c>
      <c r="B11" s="2">
        <f>'20170613'!B11+'20170614'!B9</f>
        <v>1003382.35</v>
      </c>
      <c r="E11" s="2"/>
      <c r="G11" s="1"/>
      <c r="H11" s="1" t="s">
        <v>43</v>
      </c>
      <c r="I11" s="3">
        <f>SUM(J4:J7)</f>
        <v>-10</v>
      </c>
    </row>
    <row r="12" spans="1:10" x14ac:dyDescent="0.15">
      <c r="A12" s="1" t="s">
        <v>86</v>
      </c>
      <c r="B12" s="18">
        <v>757.52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'20170613'!B13+'20170614'!B12</f>
        <v>149241.48000000004</v>
      </c>
      <c r="E13" s="2"/>
      <c r="G13" s="1"/>
      <c r="H13" s="1" t="s">
        <v>30</v>
      </c>
      <c r="I13" s="15">
        <v>35368560</v>
      </c>
    </row>
    <row r="14" spans="1:10" x14ac:dyDescent="0.15">
      <c r="B14" s="2"/>
      <c r="G14" s="1"/>
      <c r="H14" s="1" t="s">
        <v>31</v>
      </c>
      <c r="I14" s="15">
        <v>-7449600</v>
      </c>
    </row>
    <row r="15" spans="1:10" x14ac:dyDescent="0.15">
      <c r="A15" s="1"/>
      <c r="B15" s="2"/>
      <c r="G15" s="1"/>
      <c r="H15" s="1" t="s">
        <v>32</v>
      </c>
      <c r="I15" s="15">
        <f>I14+I13</f>
        <v>27918960</v>
      </c>
    </row>
    <row r="16" spans="1:10" x14ac:dyDescent="0.15">
      <c r="A16" s="1"/>
      <c r="B16" s="2"/>
      <c r="G16" s="1" t="s">
        <v>5</v>
      </c>
      <c r="H16" s="2"/>
      <c r="I16" s="15">
        <v>0</v>
      </c>
    </row>
    <row r="17" spans="1:22" x14ac:dyDescent="0.15">
      <c r="A17" s="6"/>
      <c r="B17" s="2"/>
      <c r="G17" s="1" t="s">
        <v>26</v>
      </c>
      <c r="H17" s="2"/>
      <c r="I17" s="15">
        <v>7333595.54</v>
      </c>
    </row>
    <row r="18" spans="1:22" x14ac:dyDescent="0.15">
      <c r="G18" s="1" t="s">
        <v>12</v>
      </c>
      <c r="H18" s="2"/>
      <c r="I18" s="15">
        <v>7073712</v>
      </c>
    </row>
    <row r="19" spans="1:22" x14ac:dyDescent="0.15">
      <c r="A19" s="2"/>
      <c r="G19" s="1" t="s">
        <v>24</v>
      </c>
      <c r="H19" s="2"/>
      <c r="I19" s="15">
        <f>I18+I17-I16</f>
        <v>14407307.539999999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258101.35</v>
      </c>
      <c r="N21" s="2"/>
    </row>
    <row r="22" spans="1:22" x14ac:dyDescent="0.15">
      <c r="G22" s="1"/>
      <c r="H22" s="1" t="s">
        <v>39</v>
      </c>
      <c r="I22" s="15">
        <v>60774.83</v>
      </c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150000000</v>
      </c>
      <c r="H25" s="1" t="s">
        <v>19</v>
      </c>
      <c r="I25" s="15">
        <f>SUM(I21:I24)</f>
        <v>346317.9</v>
      </c>
    </row>
    <row r="26" spans="1:22" x14ac:dyDescent="0.15">
      <c r="A26" s="1" t="s">
        <v>71</v>
      </c>
      <c r="B26" s="2">
        <f>B4+E5+I18</f>
        <v>73209677.200000003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1108093.6800000002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132</v>
      </c>
      <c r="B33" s="3">
        <v>2510</v>
      </c>
      <c r="D33" s="1" t="s">
        <v>74</v>
      </c>
      <c r="E33" s="2">
        <v>11245670</v>
      </c>
      <c r="G33" s="16" t="s">
        <v>296</v>
      </c>
      <c r="H33" s="2">
        <f>E33</f>
        <v>11245670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269</v>
      </c>
      <c r="B34" s="3">
        <v>800</v>
      </c>
      <c r="D34" s="1" t="s">
        <v>75</v>
      </c>
      <c r="E34" s="2">
        <v>11180530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17</v>
      </c>
      <c r="B35" s="25">
        <v>3414</v>
      </c>
      <c r="D35" s="1" t="s">
        <v>76</v>
      </c>
      <c r="E35" s="2">
        <v>-17814</v>
      </c>
      <c r="G35" s="40" t="s">
        <v>298</v>
      </c>
      <c r="H35" s="41">
        <f>H33+H34</f>
        <v>11250827.605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18</v>
      </c>
      <c r="B36" s="3">
        <v>3375</v>
      </c>
      <c r="D36" s="1" t="s">
        <v>77</v>
      </c>
      <c r="E36" s="2">
        <v>9901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10099</v>
      </c>
      <c r="D37" s="1" t="s">
        <v>78</v>
      </c>
      <c r="E37" s="2">
        <v>-4019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1078826</v>
      </c>
    </row>
    <row r="39" spans="1:23" x14ac:dyDescent="0.15">
      <c r="A39" s="1" t="s">
        <v>103</v>
      </c>
      <c r="B39" s="3"/>
      <c r="D39" s="1" t="s">
        <v>80</v>
      </c>
      <c r="E39" s="10">
        <v>14610</v>
      </c>
    </row>
    <row r="40" spans="1:23" s="9" customFormat="1" x14ac:dyDescent="0.15">
      <c r="A40"/>
      <c r="B40"/>
      <c r="D40" s="1" t="s">
        <v>81</v>
      </c>
      <c r="E40" s="2">
        <v>-9052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5000000</v>
      </c>
      <c r="C44" s="2"/>
    </row>
    <row r="45" spans="1:23" x14ac:dyDescent="0.15">
      <c r="A45" s="16" t="s">
        <v>234</v>
      </c>
      <c r="B45" s="2">
        <v>5005157.6050000004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4" sqref="I4:J7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22949077.260000002</v>
      </c>
      <c r="D3" s="1" t="s">
        <v>1</v>
      </c>
      <c r="E3" s="18">
        <v>30831502.07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45692887.719999999</v>
      </c>
      <c r="D4" s="1" t="s">
        <v>11</v>
      </c>
      <c r="E4" s="38">
        <v>13643886.58</v>
      </c>
      <c r="H4" s="1" t="s">
        <v>131</v>
      </c>
      <c r="I4" s="13">
        <v>1</v>
      </c>
      <c r="J4" s="13">
        <v>-8</v>
      </c>
    </row>
    <row r="5" spans="1:10" x14ac:dyDescent="0.15">
      <c r="A5" s="1" t="s">
        <v>3</v>
      </c>
      <c r="B5" s="2">
        <v>113646058.11</v>
      </c>
      <c r="D5" s="1" t="s">
        <v>12</v>
      </c>
      <c r="E5" s="2">
        <v>17187615.489999998</v>
      </c>
      <c r="H5" s="1" t="s">
        <v>268</v>
      </c>
      <c r="I5" s="13"/>
      <c r="J5" s="13"/>
    </row>
    <row r="6" spans="1:10" x14ac:dyDescent="0.15">
      <c r="A6" s="1" t="s">
        <v>11</v>
      </c>
      <c r="B6" s="37">
        <v>67953170.390000001</v>
      </c>
      <c r="D6" s="1" t="s">
        <v>4</v>
      </c>
      <c r="E6" s="2">
        <v>9000000</v>
      </c>
      <c r="H6" s="1" t="s">
        <v>185</v>
      </c>
      <c r="I6" s="13">
        <v>21</v>
      </c>
      <c r="J6" s="13">
        <v>-4</v>
      </c>
    </row>
    <row r="7" spans="1:10" x14ac:dyDescent="0.1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28</v>
      </c>
      <c r="J7" s="13"/>
    </row>
    <row r="8" spans="1:10" x14ac:dyDescent="0.15">
      <c r="A8" s="1" t="s">
        <v>5</v>
      </c>
      <c r="B8" s="2">
        <v>110000000</v>
      </c>
      <c r="D8" s="1" t="s">
        <v>86</v>
      </c>
      <c r="E8" s="2">
        <v>2742.4</v>
      </c>
      <c r="G8" s="1"/>
    </row>
    <row r="9" spans="1:10" x14ac:dyDescent="0.15">
      <c r="A9" s="1" t="s">
        <v>82</v>
      </c>
      <c r="B9" s="2">
        <v>4093.13</v>
      </c>
      <c r="D9" s="1" t="s">
        <v>88</v>
      </c>
      <c r="E9" s="3">
        <v>2125</v>
      </c>
      <c r="H9" s="1"/>
    </row>
    <row r="10" spans="1:10" x14ac:dyDescent="0.15">
      <c r="A10" s="1" t="s">
        <v>83</v>
      </c>
      <c r="B10" s="2">
        <v>45000000</v>
      </c>
      <c r="D10" s="1" t="s">
        <v>85</v>
      </c>
      <c r="E10" s="2">
        <f>'20170612'!E10+'20170613'!E8</f>
        <v>610302.29999999993</v>
      </c>
      <c r="G10" s="1"/>
      <c r="H10" s="1" t="s">
        <v>42</v>
      </c>
      <c r="I10" s="3">
        <f>SUMIF(I4:I8,"&gt;=0")</f>
        <v>50</v>
      </c>
    </row>
    <row r="11" spans="1:10" x14ac:dyDescent="0.15">
      <c r="A11" s="1" t="s">
        <v>84</v>
      </c>
      <c r="B11" s="2">
        <f>'20170612'!B11+'20170613'!B9</f>
        <v>999523.57</v>
      </c>
      <c r="E11" s="2"/>
      <c r="G11" s="1"/>
      <c r="H11" s="1" t="s">
        <v>43</v>
      </c>
      <c r="I11" s="3">
        <f>SUM(J4:J7)</f>
        <v>-12</v>
      </c>
    </row>
    <row r="12" spans="1:10" x14ac:dyDescent="0.15">
      <c r="A12" s="1" t="s">
        <v>86</v>
      </c>
      <c r="B12" s="18">
        <v>649.84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'20170612'!B13+'20170613'!B12</f>
        <v>148483.96000000005</v>
      </c>
      <c r="E13" s="2"/>
      <c r="G13" s="1"/>
      <c r="H13" s="1" t="s">
        <v>30</v>
      </c>
      <c r="I13" s="15">
        <v>36819180</v>
      </c>
    </row>
    <row r="14" spans="1:10" x14ac:dyDescent="0.15">
      <c r="B14" s="2"/>
      <c r="G14" s="1"/>
      <c r="H14" s="1" t="s">
        <v>31</v>
      </c>
      <c r="I14" s="15">
        <v>-8973840</v>
      </c>
    </row>
    <row r="15" spans="1:10" x14ac:dyDescent="0.15">
      <c r="A15" s="1"/>
      <c r="B15" s="2"/>
      <c r="G15" s="1"/>
      <c r="H15" s="1" t="s">
        <v>32</v>
      </c>
      <c r="I15" s="15">
        <f>I14+I13</f>
        <v>27845340</v>
      </c>
    </row>
    <row r="16" spans="1:10" x14ac:dyDescent="0.15">
      <c r="A16" s="1"/>
      <c r="B16" s="2"/>
      <c r="G16" s="1" t="s">
        <v>5</v>
      </c>
      <c r="H16" s="2"/>
      <c r="I16" s="15">
        <v>0</v>
      </c>
    </row>
    <row r="17" spans="1:22" x14ac:dyDescent="0.15">
      <c r="A17" s="6"/>
      <c r="B17" s="2"/>
      <c r="G17" s="1" t="s">
        <v>26</v>
      </c>
      <c r="H17" s="2"/>
      <c r="I17" s="15">
        <v>6984988.4500000002</v>
      </c>
    </row>
    <row r="18" spans="1:22" x14ac:dyDescent="0.15">
      <c r="G18" s="1" t="s">
        <v>12</v>
      </c>
      <c r="H18" s="2"/>
      <c r="I18" s="15">
        <v>7363836</v>
      </c>
    </row>
    <row r="19" spans="1:22" x14ac:dyDescent="0.15">
      <c r="A19" s="2"/>
      <c r="G19" s="1" t="s">
        <v>24</v>
      </c>
      <c r="H19" s="2"/>
      <c r="I19" s="15">
        <f>I18+I17-I16</f>
        <v>14348824.449999999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256909.78</v>
      </c>
      <c r="N21" s="2"/>
    </row>
    <row r="22" spans="1:22" x14ac:dyDescent="0.15">
      <c r="G22" s="1"/>
      <c r="H22" s="1" t="s">
        <v>39</v>
      </c>
      <c r="I22" s="15">
        <v>60499.92</v>
      </c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150000000</v>
      </c>
      <c r="H25" s="1" t="s">
        <v>19</v>
      </c>
      <c r="I25" s="15">
        <f>SUM(I21:I24)</f>
        <v>344851.42000000004</v>
      </c>
    </row>
    <row r="26" spans="1:22" x14ac:dyDescent="0.15">
      <c r="A26" s="1" t="s">
        <v>71</v>
      </c>
      <c r="B26" s="2">
        <f>B4+E5+I18</f>
        <v>70244339.209999993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1103637.6800000002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132</v>
      </c>
      <c r="B33" s="3">
        <v>2886</v>
      </c>
      <c r="D33" s="1" t="s">
        <v>74</v>
      </c>
      <c r="E33" s="2">
        <v>11263484</v>
      </c>
      <c r="G33" s="16" t="s">
        <v>296</v>
      </c>
      <c r="H33" s="2">
        <f>E33</f>
        <v>11263484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269</v>
      </c>
      <c r="B34" s="3">
        <v>697</v>
      </c>
      <c r="D34" s="1" t="s">
        <v>75</v>
      </c>
      <c r="E34" s="2">
        <v>11170629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17</v>
      </c>
      <c r="B35" s="25">
        <v>2777</v>
      </c>
      <c r="D35" s="1" t="s">
        <v>76</v>
      </c>
      <c r="E35" s="2">
        <v>73558</v>
      </c>
      <c r="G35" s="40" t="s">
        <v>298</v>
      </c>
      <c r="H35" s="41">
        <f>H33+H34</f>
        <v>11268641.605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18</v>
      </c>
      <c r="B36" s="3">
        <v>3132</v>
      </c>
      <c r="D36" s="1" t="s">
        <v>77</v>
      </c>
      <c r="E36" s="2">
        <v>25857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9492</v>
      </c>
      <c r="D37" s="1" t="s">
        <v>78</v>
      </c>
      <c r="E37" s="2">
        <v>3179185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376858</v>
      </c>
    </row>
    <row r="39" spans="1:23" x14ac:dyDescent="0.15">
      <c r="A39" s="1" t="s">
        <v>103</v>
      </c>
      <c r="B39" s="3"/>
      <c r="D39" s="1" t="s">
        <v>80</v>
      </c>
      <c r="E39" s="10">
        <v>3512</v>
      </c>
    </row>
    <row r="40" spans="1:23" s="9" customFormat="1" x14ac:dyDescent="0.15">
      <c r="A40"/>
      <c r="B40"/>
      <c r="D40" s="1" t="s">
        <v>81</v>
      </c>
      <c r="E40" s="2">
        <v>-6569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5000000</v>
      </c>
      <c r="C44" s="2"/>
    </row>
    <row r="45" spans="1:23" x14ac:dyDescent="0.15">
      <c r="A45" s="16" t="s">
        <v>234</v>
      </c>
      <c r="B45" s="2">
        <v>5005157.6050000004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A89" sqref="A89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22751223.77</v>
      </c>
      <c r="D3" s="1" t="s">
        <v>1</v>
      </c>
      <c r="E3" s="18">
        <v>31409206.890000001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60898495.340000004</v>
      </c>
      <c r="D4" s="1" t="s">
        <v>11</v>
      </c>
      <c r="E4" s="38">
        <v>12750700.720000001</v>
      </c>
      <c r="H4" s="1" t="s">
        <v>131</v>
      </c>
      <c r="I4" s="13"/>
      <c r="J4" s="13">
        <v>-9</v>
      </c>
    </row>
    <row r="5" spans="1:10" x14ac:dyDescent="0.15">
      <c r="A5" s="1" t="s">
        <v>3</v>
      </c>
      <c r="B5" s="2">
        <v>113652348.43000001</v>
      </c>
      <c r="D5" s="1" t="s">
        <v>12</v>
      </c>
      <c r="E5" s="2">
        <v>18658506.170000002</v>
      </c>
      <c r="H5" s="1" t="s">
        <v>268</v>
      </c>
      <c r="I5" s="13"/>
      <c r="J5" s="13"/>
    </row>
    <row r="6" spans="1:10" x14ac:dyDescent="0.15">
      <c r="A6" s="1" t="s">
        <v>11</v>
      </c>
      <c r="B6" s="37">
        <v>52753853.090000004</v>
      </c>
      <c r="D6" s="1" t="s">
        <v>4</v>
      </c>
      <c r="E6" s="2">
        <v>9000000</v>
      </c>
      <c r="H6" s="1" t="s">
        <v>185</v>
      </c>
      <c r="I6" s="13">
        <v>17</v>
      </c>
      <c r="J6" s="13"/>
    </row>
    <row r="7" spans="1:10" x14ac:dyDescent="0.1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24</v>
      </c>
      <c r="J7" s="13"/>
    </row>
    <row r="8" spans="1:10" x14ac:dyDescent="0.15">
      <c r="A8" s="1" t="s">
        <v>5</v>
      </c>
      <c r="B8" s="2">
        <v>110000000</v>
      </c>
      <c r="D8" s="1" t="s">
        <v>86</v>
      </c>
      <c r="E8" s="2">
        <v>3401.6</v>
      </c>
      <c r="G8" s="1"/>
    </row>
    <row r="9" spans="1:10" x14ac:dyDescent="0.15">
      <c r="A9" s="1" t="s">
        <v>82</v>
      </c>
      <c r="B9" s="2">
        <v>2629.32</v>
      </c>
      <c r="D9" s="1" t="s">
        <v>88</v>
      </c>
      <c r="E9" s="3">
        <v>2539</v>
      </c>
      <c r="H9" s="1"/>
    </row>
    <row r="10" spans="1:10" x14ac:dyDescent="0.15">
      <c r="A10" s="1" t="s">
        <v>83</v>
      </c>
      <c r="B10" s="2">
        <v>30000000</v>
      </c>
      <c r="D10" s="1" t="s">
        <v>85</v>
      </c>
      <c r="E10" s="2">
        <f>'20170609'!E10+'20170612'!E8</f>
        <v>607559.89999999991</v>
      </c>
      <c r="G10" s="1"/>
      <c r="H10" s="1" t="s">
        <v>42</v>
      </c>
      <c r="I10" s="3">
        <f>SUMIF(I4:I8,"&gt;=0")</f>
        <v>41</v>
      </c>
    </row>
    <row r="11" spans="1:10" x14ac:dyDescent="0.15">
      <c r="A11" s="1" t="s">
        <v>84</v>
      </c>
      <c r="B11" s="2">
        <f>'20170609'!B11+'20170612'!B9</f>
        <v>995430.44</v>
      </c>
      <c r="E11" s="2"/>
      <c r="G11" s="1"/>
      <c r="H11" s="1" t="s">
        <v>43</v>
      </c>
      <c r="I11" s="3">
        <f>SUM(J4:J7)</f>
        <v>-9</v>
      </c>
    </row>
    <row r="12" spans="1:10" x14ac:dyDescent="0.15">
      <c r="A12" s="1" t="s">
        <v>86</v>
      </c>
      <c r="B12" s="18">
        <v>630.04999999999995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'20170609'!B13+'20170612'!B12</f>
        <v>147834.12000000005</v>
      </c>
      <c r="E13" s="2"/>
      <c r="G13" s="1"/>
      <c r="H13" s="1" t="s">
        <v>30</v>
      </c>
      <c r="I13" s="15">
        <v>30258420</v>
      </c>
    </row>
    <row r="14" spans="1:10" x14ac:dyDescent="0.15">
      <c r="B14" s="2"/>
      <c r="G14" s="1"/>
      <c r="H14" s="1" t="s">
        <v>31</v>
      </c>
      <c r="I14" s="15">
        <v>-6782940</v>
      </c>
    </row>
    <row r="15" spans="1:10" x14ac:dyDescent="0.15">
      <c r="A15" s="1"/>
      <c r="B15" s="2"/>
      <c r="G15" s="1"/>
      <c r="H15" s="1" t="s">
        <v>32</v>
      </c>
      <c r="I15" s="15">
        <f>I14+I13</f>
        <v>23475480</v>
      </c>
    </row>
    <row r="16" spans="1:10" x14ac:dyDescent="0.15">
      <c r="A16" s="1"/>
      <c r="B16" s="2"/>
      <c r="G16" s="1" t="s">
        <v>5</v>
      </c>
      <c r="H16" s="2"/>
      <c r="I16" s="15">
        <v>0</v>
      </c>
    </row>
    <row r="17" spans="1:22" x14ac:dyDescent="0.15">
      <c r="A17" s="6"/>
      <c r="B17" s="2"/>
      <c r="G17" s="1" t="s">
        <v>26</v>
      </c>
      <c r="H17" s="2"/>
      <c r="I17" s="15">
        <v>8390440.3900000006</v>
      </c>
    </row>
    <row r="18" spans="1:22" x14ac:dyDescent="0.15">
      <c r="G18" s="1" t="s">
        <v>12</v>
      </c>
      <c r="H18" s="2"/>
      <c r="I18" s="15">
        <v>6051684</v>
      </c>
    </row>
    <row r="19" spans="1:22" x14ac:dyDescent="0.15">
      <c r="A19" s="2"/>
      <c r="G19" s="1" t="s">
        <v>24</v>
      </c>
      <c r="H19" s="2"/>
      <c r="I19" s="15">
        <f>I18+I17-I16</f>
        <v>14442124.390000001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255271.49</v>
      </c>
      <c r="N21" s="2"/>
    </row>
    <row r="22" spans="1:22" x14ac:dyDescent="0.15">
      <c r="G22" s="1"/>
      <c r="H22" s="1" t="s">
        <v>39</v>
      </c>
      <c r="I22" s="15">
        <v>60121.98</v>
      </c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150000000</v>
      </c>
      <c r="H25" s="1" t="s">
        <v>19</v>
      </c>
      <c r="I25" s="15">
        <f>SUM(I21:I24)</f>
        <v>342835.18999999994</v>
      </c>
    </row>
    <row r="26" spans="1:22" x14ac:dyDescent="0.15">
      <c r="A26" s="1" t="s">
        <v>71</v>
      </c>
      <c r="B26" s="2">
        <f>B4+E5+I18</f>
        <v>85608685.510000005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1098229.21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132</v>
      </c>
      <c r="B33" s="3">
        <v>3791</v>
      </c>
      <c r="D33" s="1" t="s">
        <v>74</v>
      </c>
      <c r="E33" s="2">
        <v>11189927</v>
      </c>
      <c r="G33" s="16" t="s">
        <v>296</v>
      </c>
      <c r="H33" s="2">
        <f>E33</f>
        <v>11189927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269</v>
      </c>
      <c r="B34" s="3">
        <v>430</v>
      </c>
      <c r="D34" s="1" t="s">
        <v>75</v>
      </c>
      <c r="E34" s="2">
        <v>11144771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17</v>
      </c>
      <c r="B35" s="25">
        <v>2895</v>
      </c>
      <c r="D35" s="1" t="s">
        <v>76</v>
      </c>
      <c r="E35" s="2">
        <v>95435</v>
      </c>
      <c r="G35" s="40" t="s">
        <v>298</v>
      </c>
      <c r="H35" s="41">
        <f>H33+H34</f>
        <v>11195084.605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18</v>
      </c>
      <c r="B36" s="3">
        <v>2977</v>
      </c>
      <c r="D36" s="1" t="s">
        <v>77</v>
      </c>
      <c r="E36" s="2">
        <v>198953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10093</v>
      </c>
      <c r="D37" s="1" t="s">
        <v>78</v>
      </c>
      <c r="E37" s="2">
        <v>-298040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321249</v>
      </c>
    </row>
    <row r="39" spans="1:23" x14ac:dyDescent="0.15">
      <c r="A39" s="1" t="s">
        <v>103</v>
      </c>
      <c r="B39" s="3"/>
      <c r="D39" s="1" t="s">
        <v>80</v>
      </c>
      <c r="E39" s="10">
        <v>667</v>
      </c>
    </row>
    <row r="40" spans="1:23" s="9" customFormat="1" x14ac:dyDescent="0.15">
      <c r="A40"/>
      <c r="B40"/>
      <c r="D40" s="1" t="s">
        <v>81</v>
      </c>
      <c r="E40" s="2">
        <v>-6446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5000000</v>
      </c>
      <c r="C44" s="2"/>
    </row>
    <row r="45" spans="1:23" x14ac:dyDescent="0.15">
      <c r="A45" s="16" t="s">
        <v>234</v>
      </c>
      <c r="B45" s="2">
        <v>5005157.6050000004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17" sqref="I17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17013373.59</v>
      </c>
      <c r="D3" s="1" t="s">
        <v>1</v>
      </c>
      <c r="E3" s="18">
        <v>29510893.469999999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72128772.469999999</v>
      </c>
      <c r="D4" s="1" t="s">
        <v>11</v>
      </c>
      <c r="E4" s="38">
        <v>8790439.4199999999</v>
      </c>
      <c r="H4" s="1" t="s">
        <v>131</v>
      </c>
      <c r="I4" s="13">
        <v>12</v>
      </c>
      <c r="J4" s="13"/>
    </row>
    <row r="5" spans="1:10" x14ac:dyDescent="0.15">
      <c r="A5" s="1" t="s">
        <v>3</v>
      </c>
      <c r="B5" s="2">
        <v>113147682.91</v>
      </c>
      <c r="D5" s="1" t="s">
        <v>12</v>
      </c>
      <c r="E5" s="2">
        <v>20720454.050000001</v>
      </c>
      <c r="H5" s="1" t="s">
        <v>268</v>
      </c>
      <c r="I5" s="13"/>
      <c r="J5" s="13"/>
    </row>
    <row r="6" spans="1:10" x14ac:dyDescent="0.15">
      <c r="A6" s="1" t="s">
        <v>11</v>
      </c>
      <c r="B6" s="37">
        <v>41018910.439999998</v>
      </c>
      <c r="D6" s="1" t="s">
        <v>4</v>
      </c>
      <c r="E6" s="2">
        <v>9000000</v>
      </c>
      <c r="H6" s="1" t="s">
        <v>185</v>
      </c>
      <c r="I6" s="13">
        <v>20</v>
      </c>
      <c r="J6" s="13">
        <v>-3</v>
      </c>
    </row>
    <row r="7" spans="1:10" x14ac:dyDescent="0.15">
      <c r="A7" s="1" t="s">
        <v>4</v>
      </c>
      <c r="B7" s="2">
        <v>58000000</v>
      </c>
      <c r="D7" s="1" t="s">
        <v>5</v>
      </c>
      <c r="E7" s="18">
        <v>33000000</v>
      </c>
      <c r="H7" s="1" t="s">
        <v>238</v>
      </c>
      <c r="I7" s="13">
        <v>24</v>
      </c>
      <c r="J7" s="13"/>
    </row>
    <row r="8" spans="1:10" x14ac:dyDescent="0.15">
      <c r="A8" s="1" t="s">
        <v>5</v>
      </c>
      <c r="B8" s="2">
        <v>110000000</v>
      </c>
      <c r="D8" s="1" t="s">
        <v>86</v>
      </c>
      <c r="E8" s="2">
        <v>1875.2</v>
      </c>
      <c r="G8" s="1"/>
    </row>
    <row r="9" spans="1:10" x14ac:dyDescent="0.15">
      <c r="A9" s="1" t="s">
        <v>82</v>
      </c>
      <c r="B9" s="2">
        <v>5536.85</v>
      </c>
      <c r="D9" s="1" t="s">
        <v>88</v>
      </c>
      <c r="E9" s="3">
        <v>1496</v>
      </c>
      <c r="H9" s="1"/>
    </row>
    <row r="10" spans="1:10" x14ac:dyDescent="0.15">
      <c r="A10" s="1" t="s">
        <v>83</v>
      </c>
      <c r="B10" s="2">
        <v>24000000</v>
      </c>
      <c r="D10" s="1" t="s">
        <v>85</v>
      </c>
      <c r="E10" s="2">
        <f>'20170608'!E10+'20170609'!E8</f>
        <v>604158.29999999993</v>
      </c>
      <c r="G10" s="1"/>
      <c r="H10" s="1" t="s">
        <v>42</v>
      </c>
      <c r="I10" s="3">
        <f>SUMIF(I4:I8,"&gt;=0")</f>
        <v>56</v>
      </c>
    </row>
    <row r="11" spans="1:10" x14ac:dyDescent="0.15">
      <c r="A11" s="1" t="s">
        <v>84</v>
      </c>
      <c r="B11" s="2">
        <f>'20170608'!B11+'20170609'!B9</f>
        <v>992801.12</v>
      </c>
      <c r="E11" s="2"/>
      <c r="G11" s="1"/>
      <c r="H11" s="1" t="s">
        <v>43</v>
      </c>
      <c r="I11" s="3">
        <f>SUM(J4:J7)</f>
        <v>-3</v>
      </c>
    </row>
    <row r="12" spans="1:10" x14ac:dyDescent="0.15">
      <c r="A12" s="1" t="s">
        <v>86</v>
      </c>
      <c r="B12" s="18">
        <v>1036.06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'20170608'!B13+'20170609'!B12</f>
        <v>147204.07000000007</v>
      </c>
      <c r="E13" s="2"/>
      <c r="G13" s="1"/>
      <c r="H13" s="1" t="s">
        <v>30</v>
      </c>
      <c r="I13" s="15">
        <v>32232240</v>
      </c>
    </row>
    <row r="14" spans="1:10" x14ac:dyDescent="0.15">
      <c r="B14" s="2"/>
      <c r="G14" s="1"/>
      <c r="H14" s="1" t="s">
        <v>31</v>
      </c>
      <c r="I14" s="15">
        <v>-11193300</v>
      </c>
    </row>
    <row r="15" spans="1:10" x14ac:dyDescent="0.15">
      <c r="A15" s="1"/>
      <c r="B15" s="2"/>
      <c r="G15" s="1"/>
      <c r="H15" s="1" t="s">
        <v>32</v>
      </c>
      <c r="I15" s="15">
        <f>I14+I13</f>
        <v>21038940</v>
      </c>
    </row>
    <row r="16" spans="1:10" x14ac:dyDescent="0.15">
      <c r="A16" s="1"/>
      <c r="B16" s="2"/>
      <c r="G16" s="1" t="s">
        <v>5</v>
      </c>
      <c r="H16" s="2"/>
      <c r="I16" s="15">
        <v>2000000</v>
      </c>
    </row>
    <row r="17" spans="1:22" x14ac:dyDescent="0.15">
      <c r="A17" s="6"/>
      <c r="B17" s="2"/>
      <c r="G17" s="1" t="s">
        <v>26</v>
      </c>
      <c r="H17" s="2"/>
      <c r="I17" s="15">
        <v>9821013.0199999996</v>
      </c>
    </row>
    <row r="18" spans="1:22" x14ac:dyDescent="0.15">
      <c r="G18" s="1" t="s">
        <v>12</v>
      </c>
      <c r="H18" s="2"/>
      <c r="I18" s="15">
        <v>6446448</v>
      </c>
    </row>
    <row r="19" spans="1:22" x14ac:dyDescent="0.15">
      <c r="A19" s="2"/>
      <c r="G19" s="1" t="s">
        <v>24</v>
      </c>
      <c r="H19" s="2"/>
      <c r="I19" s="15">
        <f>I18+I17-I16</f>
        <v>14267461.02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254601.22</v>
      </c>
      <c r="N21" s="2"/>
    </row>
    <row r="22" spans="1:22" x14ac:dyDescent="0.15">
      <c r="G22" s="1"/>
      <c r="H22" s="1" t="s">
        <v>39</v>
      </c>
      <c r="I22" s="15">
        <v>59967.35</v>
      </c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150000000</v>
      </c>
      <c r="H25" s="1" t="s">
        <v>19</v>
      </c>
      <c r="I25" s="15">
        <f>SUM(I21:I24)</f>
        <v>342010.29000000004</v>
      </c>
    </row>
    <row r="26" spans="1:22" x14ac:dyDescent="0.15">
      <c r="A26" s="1" t="s">
        <v>71</v>
      </c>
      <c r="B26" s="2">
        <f>B4+E5+I18</f>
        <v>99295674.519999996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1093372.6600000001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132</v>
      </c>
      <c r="B33" s="3">
        <v>5122</v>
      </c>
      <c r="D33" s="1" t="s">
        <v>74</v>
      </c>
      <c r="E33" s="2">
        <v>11094491</v>
      </c>
      <c r="G33" s="16" t="s">
        <v>296</v>
      </c>
      <c r="H33" s="2">
        <f>E33</f>
        <v>11094491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269</v>
      </c>
      <c r="B34" s="3">
        <v>497</v>
      </c>
      <c r="D34" s="1" t="s">
        <v>75</v>
      </c>
      <c r="E34" s="2">
        <v>10945819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17</v>
      </c>
      <c r="B35" s="25">
        <v>2983</v>
      </c>
      <c r="D35" s="1" t="s">
        <v>76</v>
      </c>
      <c r="E35" s="2">
        <v>86896</v>
      </c>
      <c r="G35" s="40" t="s">
        <v>298</v>
      </c>
      <c r="H35" s="41">
        <f>H33+H34</f>
        <v>11099648.605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18</v>
      </c>
      <c r="B36" s="3">
        <v>2968</v>
      </c>
      <c r="D36" s="1" t="s">
        <v>77</v>
      </c>
      <c r="E36" s="2">
        <v>-70577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11570</v>
      </c>
      <c r="D37" s="1" t="s">
        <v>78</v>
      </c>
      <c r="E37" s="2">
        <v>-1675918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318806</v>
      </c>
    </row>
    <row r="39" spans="1:23" x14ac:dyDescent="0.15">
      <c r="A39" s="1" t="s">
        <v>103</v>
      </c>
      <c r="B39" s="3"/>
      <c r="D39" s="1" t="s">
        <v>80</v>
      </c>
      <c r="E39" s="10">
        <v>8192</v>
      </c>
    </row>
    <row r="40" spans="1:23" s="9" customFormat="1" x14ac:dyDescent="0.15">
      <c r="A40"/>
      <c r="B40"/>
      <c r="D40" s="1" t="s">
        <v>81</v>
      </c>
      <c r="E40" s="2">
        <v>-4975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5000000</v>
      </c>
      <c r="C44" s="2"/>
    </row>
    <row r="45" spans="1:23" x14ac:dyDescent="0.15">
      <c r="A45" s="16" t="s">
        <v>234</v>
      </c>
      <c r="B45" s="2">
        <v>5005157.6050000004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5" sqref="D25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47118580.43</v>
      </c>
      <c r="D3" s="1" t="s">
        <v>1</v>
      </c>
      <c r="E3" s="18">
        <v>35237280.799999997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56506237.039999999</v>
      </c>
      <c r="D4" s="1" t="s">
        <v>11</v>
      </c>
      <c r="E4" s="38">
        <v>15930345.300000001</v>
      </c>
      <c r="H4" s="1" t="s">
        <v>131</v>
      </c>
      <c r="I4" s="13"/>
      <c r="J4" s="13">
        <v>-2</v>
      </c>
    </row>
    <row r="5" spans="1:10" x14ac:dyDescent="0.15">
      <c r="A5" s="1" t="s">
        <v>3</v>
      </c>
      <c r="B5" s="2">
        <v>103624817.47</v>
      </c>
      <c r="D5" s="1" t="s">
        <v>12</v>
      </c>
      <c r="E5" s="2">
        <v>19306935.5</v>
      </c>
      <c r="H5" s="1" t="s">
        <v>268</v>
      </c>
      <c r="I5" s="13">
        <v>0</v>
      </c>
      <c r="J5" s="13">
        <v>0</v>
      </c>
    </row>
    <row r="6" spans="1:10" x14ac:dyDescent="0.15">
      <c r="A6" s="1" t="s">
        <v>11</v>
      </c>
      <c r="B6" s="37">
        <v>47118580.43</v>
      </c>
      <c r="D6" s="1" t="s">
        <v>4</v>
      </c>
      <c r="E6" s="2">
        <v>9000000</v>
      </c>
      <c r="H6" s="1" t="s">
        <v>185</v>
      </c>
      <c r="I6" s="13">
        <v>24</v>
      </c>
      <c r="J6" s="13">
        <v>-3</v>
      </c>
    </row>
    <row r="7" spans="1:10" x14ac:dyDescent="0.15">
      <c r="A7" s="1" t="s">
        <v>4</v>
      </c>
      <c r="B7" s="2">
        <v>58000000</v>
      </c>
      <c r="D7" s="1" t="s">
        <v>5</v>
      </c>
      <c r="E7" s="18">
        <v>39000000</v>
      </c>
      <c r="H7" s="1" t="s">
        <v>238</v>
      </c>
      <c r="I7" s="13">
        <v>19</v>
      </c>
      <c r="J7" s="13"/>
    </row>
    <row r="8" spans="1:10" x14ac:dyDescent="0.15">
      <c r="A8" s="1" t="s">
        <v>5</v>
      </c>
      <c r="B8" s="2">
        <v>101000000</v>
      </c>
      <c r="D8" s="1" t="s">
        <v>86</v>
      </c>
      <c r="E8" s="2">
        <v>2017.6</v>
      </c>
      <c r="G8" s="1"/>
    </row>
    <row r="9" spans="1:10" x14ac:dyDescent="0.15">
      <c r="A9" s="1" t="s">
        <v>82</v>
      </c>
      <c r="B9" s="2">
        <v>0</v>
      </c>
      <c r="D9" s="1" t="s">
        <v>88</v>
      </c>
      <c r="E9" s="3">
        <v>1482</v>
      </c>
      <c r="H9" s="1"/>
    </row>
    <row r="10" spans="1:10" x14ac:dyDescent="0.15">
      <c r="A10" s="1" t="s">
        <v>83</v>
      </c>
      <c r="B10" s="2">
        <v>0</v>
      </c>
      <c r="D10" s="1" t="s">
        <v>85</v>
      </c>
      <c r="E10" s="2">
        <f>'20170607'!E10+'20170608'!E8</f>
        <v>602283.1</v>
      </c>
      <c r="G10" s="1"/>
      <c r="H10" s="1" t="s">
        <v>42</v>
      </c>
      <c r="I10" s="3">
        <f>SUMIF(I4:I8,"&gt;=0")</f>
        <v>43</v>
      </c>
    </row>
    <row r="11" spans="1:10" x14ac:dyDescent="0.15">
      <c r="A11" s="1" t="s">
        <v>84</v>
      </c>
      <c r="B11" s="2">
        <f>'20170607'!B11+'20170608'!B9</f>
        <v>987264.27</v>
      </c>
      <c r="E11" s="2"/>
      <c r="G11" s="1"/>
      <c r="H11" s="1" t="s">
        <v>43</v>
      </c>
      <c r="I11" s="3">
        <f>SUM(J4:J7)</f>
        <v>-5</v>
      </c>
    </row>
    <row r="12" spans="1:10" x14ac:dyDescent="0.15">
      <c r="A12" s="1" t="s">
        <v>86</v>
      </c>
      <c r="B12" s="18">
        <v>804.47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'20170607'!B13+'20170608'!B12</f>
        <v>146168.01000000007</v>
      </c>
      <c r="E13" s="2"/>
      <c r="G13" s="1"/>
      <c r="H13" s="1" t="s">
        <v>30</v>
      </c>
      <c r="I13" s="15">
        <v>31232040</v>
      </c>
    </row>
    <row r="14" spans="1:10" x14ac:dyDescent="0.15">
      <c r="B14" s="2"/>
      <c r="G14" s="1"/>
      <c r="H14" s="1" t="s">
        <v>31</v>
      </c>
      <c r="I14" s="15">
        <v>-3670620</v>
      </c>
    </row>
    <row r="15" spans="1:10" x14ac:dyDescent="0.15">
      <c r="A15" s="1"/>
      <c r="B15" s="2"/>
      <c r="G15" s="1"/>
      <c r="H15" s="1" t="s">
        <v>32</v>
      </c>
      <c r="I15" s="15">
        <f>I14+I13</f>
        <v>27561420</v>
      </c>
    </row>
    <row r="16" spans="1:10" x14ac:dyDescent="0.15">
      <c r="A16" s="1"/>
      <c r="B16" s="2"/>
      <c r="G16" s="1" t="s">
        <v>5</v>
      </c>
      <c r="H16" s="2"/>
      <c r="I16" s="15">
        <v>5000000</v>
      </c>
    </row>
    <row r="17" spans="1:22" x14ac:dyDescent="0.15">
      <c r="A17" s="6"/>
      <c r="B17" s="2"/>
      <c r="G17" s="1" t="s">
        <v>26</v>
      </c>
      <c r="H17" s="2"/>
      <c r="I17" s="15">
        <v>12756343.289999999</v>
      </c>
    </row>
    <row r="18" spans="1:22" x14ac:dyDescent="0.15">
      <c r="G18" s="1" t="s">
        <v>12</v>
      </c>
      <c r="H18" s="2"/>
      <c r="I18" s="15">
        <v>6246408</v>
      </c>
    </row>
    <row r="19" spans="1:22" x14ac:dyDescent="0.15">
      <c r="A19" s="2"/>
      <c r="G19" s="1" t="s">
        <v>24</v>
      </c>
      <c r="H19" s="2"/>
      <c r="I19" s="15">
        <f>I18+I17-I16</f>
        <v>14002751.289999999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253195.63</v>
      </c>
      <c r="N21" s="2"/>
    </row>
    <row r="22" spans="1:22" x14ac:dyDescent="0.15">
      <c r="G22" s="1"/>
      <c r="H22" s="1" t="s">
        <v>39</v>
      </c>
      <c r="I22" s="15">
        <v>59643.08</v>
      </c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150000000</v>
      </c>
      <c r="H25" s="1" t="s">
        <v>19</v>
      </c>
      <c r="I25" s="15">
        <f>SUM(I21:I24)</f>
        <v>340280.43000000005</v>
      </c>
    </row>
    <row r="26" spans="1:22" x14ac:dyDescent="0.15">
      <c r="A26" s="1" t="s">
        <v>71</v>
      </c>
      <c r="B26" s="2">
        <f>B4+E5+I18</f>
        <v>82059580.539999992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1088731.54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132</v>
      </c>
      <c r="B33" s="3">
        <v>5570</v>
      </c>
      <c r="D33" s="1" t="s">
        <v>74</v>
      </c>
      <c r="E33" s="2">
        <v>11092441</v>
      </c>
      <c r="G33" s="16" t="s">
        <v>296</v>
      </c>
      <c r="H33" s="2">
        <f>E33</f>
        <v>11092441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269</v>
      </c>
      <c r="B34" s="3">
        <v>599</v>
      </c>
      <c r="D34" s="1" t="s">
        <v>75</v>
      </c>
      <c r="E34" s="2">
        <v>11085397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17</v>
      </c>
      <c r="B35" s="25">
        <v>2894</v>
      </c>
      <c r="D35" s="1" t="s">
        <v>76</v>
      </c>
      <c r="E35" s="2">
        <v>84846</v>
      </c>
      <c r="G35" s="40" t="s">
        <v>298</v>
      </c>
      <c r="H35" s="41">
        <f>H33+H34</f>
        <v>11097598.605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18</v>
      </c>
      <c r="B36" s="3">
        <v>2671</v>
      </c>
      <c r="D36" s="1" t="s">
        <v>77</v>
      </c>
      <c r="E36" s="2">
        <v>69001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11734</v>
      </c>
      <c r="D37" s="1" t="s">
        <v>78</v>
      </c>
      <c r="E37" s="2">
        <v>2577141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-189900</v>
      </c>
    </row>
    <row r="39" spans="1:23" x14ac:dyDescent="0.15">
      <c r="A39" s="1" t="s">
        <v>103</v>
      </c>
      <c r="B39" s="3"/>
      <c r="D39" s="1" t="s">
        <v>80</v>
      </c>
      <c r="E39" s="10">
        <v>13845</v>
      </c>
    </row>
    <row r="40" spans="1:23" s="9" customFormat="1" x14ac:dyDescent="0.15">
      <c r="A40"/>
      <c r="B40"/>
      <c r="D40" s="1" t="s">
        <v>81</v>
      </c>
      <c r="E40" s="2">
        <v>-5030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5000000</v>
      </c>
      <c r="C44" s="2"/>
    </row>
    <row r="45" spans="1:23" x14ac:dyDescent="0.15">
      <c r="A45" s="16" t="s">
        <v>234</v>
      </c>
      <c r="B45" s="2">
        <v>5005157.6050000004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6" sqref="B6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25752218.120000001</v>
      </c>
      <c r="D3" s="1" t="s">
        <v>1</v>
      </c>
      <c r="E3" s="18">
        <v>35380162.210000001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65258099.359999999</v>
      </c>
      <c r="D4" s="1" t="s">
        <v>11</v>
      </c>
      <c r="E4" s="38">
        <v>15906003.98</v>
      </c>
      <c r="H4" s="1" t="s">
        <v>131</v>
      </c>
      <c r="I4" s="13"/>
      <c r="J4" s="13">
        <v>-2</v>
      </c>
    </row>
    <row r="5" spans="1:10" x14ac:dyDescent="0.15">
      <c r="A5" s="1" t="s">
        <v>3</v>
      </c>
      <c r="B5" s="2">
        <v>103011460.76000001</v>
      </c>
      <c r="D5" s="1" t="s">
        <v>12</v>
      </c>
      <c r="E5" s="2">
        <v>19474158.23</v>
      </c>
      <c r="H5" s="1" t="s">
        <v>268</v>
      </c>
      <c r="I5" s="13"/>
      <c r="J5" s="13"/>
    </row>
    <row r="6" spans="1:10" x14ac:dyDescent="0.15">
      <c r="A6" s="1" t="s">
        <v>11</v>
      </c>
      <c r="B6" s="37">
        <v>37753361.399999999</v>
      </c>
      <c r="D6" s="1" t="s">
        <v>4</v>
      </c>
      <c r="E6" s="2">
        <v>9500000</v>
      </c>
      <c r="H6" s="1" t="s">
        <v>185</v>
      </c>
      <c r="I6" s="13">
        <v>24</v>
      </c>
      <c r="J6" s="13">
        <v>-5</v>
      </c>
    </row>
    <row r="7" spans="1:10" x14ac:dyDescent="0.1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16</v>
      </c>
      <c r="J7" s="13"/>
    </row>
    <row r="8" spans="1:10" x14ac:dyDescent="0.15">
      <c r="A8" s="1" t="s">
        <v>5</v>
      </c>
      <c r="B8" s="2">
        <v>101000000</v>
      </c>
      <c r="D8" s="1" t="s">
        <v>86</v>
      </c>
      <c r="E8" s="2">
        <v>1052.8</v>
      </c>
      <c r="G8" s="1"/>
    </row>
    <row r="9" spans="1:10" x14ac:dyDescent="0.15">
      <c r="A9" s="1" t="s">
        <v>82</v>
      </c>
      <c r="B9" s="2">
        <v>1143.28</v>
      </c>
      <c r="D9" s="1" t="s">
        <v>88</v>
      </c>
      <c r="E9" s="3">
        <v>738</v>
      </c>
      <c r="H9" s="1"/>
    </row>
    <row r="10" spans="1:10" x14ac:dyDescent="0.15">
      <c r="A10" s="1" t="s">
        <v>83</v>
      </c>
      <c r="B10" s="2">
        <v>12000000</v>
      </c>
      <c r="D10" s="1" t="s">
        <v>85</v>
      </c>
      <c r="E10" s="2">
        <f>'20170606'!E10+'20170607'!E8</f>
        <v>600265.5</v>
      </c>
      <c r="G10" s="1"/>
      <c r="H10" s="1" t="s">
        <v>42</v>
      </c>
      <c r="I10" s="3">
        <f>SUMIF(I4:I8,"&gt;=0")</f>
        <v>40</v>
      </c>
    </row>
    <row r="11" spans="1:10" x14ac:dyDescent="0.15">
      <c r="A11" s="1" t="s">
        <v>84</v>
      </c>
      <c r="B11" s="2">
        <f>'20170606'!B11+'20170607'!B9</f>
        <v>987264.27</v>
      </c>
      <c r="E11" s="2"/>
      <c r="G11" s="1"/>
      <c r="H11" s="1" t="s">
        <v>43</v>
      </c>
      <c r="I11" s="3">
        <f>SUM(J4:J7)</f>
        <v>-7</v>
      </c>
    </row>
    <row r="12" spans="1:10" x14ac:dyDescent="0.15">
      <c r="A12" s="1" t="s">
        <v>86</v>
      </c>
      <c r="B12" s="18">
        <v>601.34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'20170606'!B13+'20170607'!B12</f>
        <v>145363.54000000007</v>
      </c>
      <c r="E13" s="2"/>
      <c r="G13" s="1"/>
      <c r="H13" s="1" t="s">
        <v>30</v>
      </c>
      <c r="I13" s="15">
        <v>28830240</v>
      </c>
    </row>
    <row r="14" spans="1:10" x14ac:dyDescent="0.15">
      <c r="B14" s="2"/>
      <c r="G14" s="1"/>
      <c r="H14" s="1" t="s">
        <v>31</v>
      </c>
      <c r="I14" s="15">
        <v>-5088060</v>
      </c>
    </row>
    <row r="15" spans="1:10" x14ac:dyDescent="0.15">
      <c r="A15" s="1"/>
      <c r="B15" s="2"/>
      <c r="G15" s="1"/>
      <c r="H15" s="1" t="s">
        <v>32</v>
      </c>
      <c r="I15" s="15">
        <f>I14+I13</f>
        <v>23742180</v>
      </c>
    </row>
    <row r="16" spans="1:10" x14ac:dyDescent="0.15">
      <c r="A16" s="1"/>
      <c r="B16" s="2"/>
      <c r="G16" s="1" t="s">
        <v>5</v>
      </c>
      <c r="H16" s="2"/>
      <c r="I16" s="15">
        <v>5000000</v>
      </c>
    </row>
    <row r="17" spans="1:22" x14ac:dyDescent="0.15">
      <c r="A17" s="6"/>
      <c r="B17" s="2"/>
      <c r="G17" s="1" t="s">
        <v>26</v>
      </c>
      <c r="H17" s="2"/>
      <c r="I17" s="15">
        <v>13053470.880000001</v>
      </c>
    </row>
    <row r="18" spans="1:22" x14ac:dyDescent="0.15">
      <c r="G18" s="1" t="s">
        <v>12</v>
      </c>
      <c r="H18" s="2"/>
      <c r="I18" s="15">
        <v>5753664</v>
      </c>
    </row>
    <row r="19" spans="1:22" x14ac:dyDescent="0.15">
      <c r="A19" s="2"/>
      <c r="G19" s="1" t="s">
        <v>24</v>
      </c>
      <c r="H19" s="2"/>
      <c r="I19" s="15">
        <f>I18+I17-I16</f>
        <v>13807134.880000003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252833.28</v>
      </c>
      <c r="N21" s="2"/>
    </row>
    <row r="22" spans="1:22" x14ac:dyDescent="0.15">
      <c r="G22" s="1"/>
      <c r="H22" s="1" t="s">
        <v>39</v>
      </c>
      <c r="I22" s="15">
        <v>59559.49</v>
      </c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150000000</v>
      </c>
      <c r="H25" s="1" t="s">
        <v>19</v>
      </c>
      <c r="I25" s="15">
        <f>SUM(I21:I24)</f>
        <v>339834.49</v>
      </c>
    </row>
    <row r="26" spans="1:22" x14ac:dyDescent="0.15">
      <c r="A26" s="1" t="s">
        <v>71</v>
      </c>
      <c r="B26" s="2">
        <f>B4+E5+I18</f>
        <v>90485921.590000004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1085463.53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132</v>
      </c>
      <c r="B33" s="3">
        <v>6428</v>
      </c>
      <c r="D33" s="1" t="s">
        <v>74</v>
      </c>
      <c r="E33" s="2">
        <v>11007595</v>
      </c>
      <c r="G33" s="16" t="s">
        <v>296</v>
      </c>
      <c r="H33" s="2">
        <f>E33</f>
        <v>11007595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269</v>
      </c>
      <c r="B34" s="3">
        <v>718</v>
      </c>
      <c r="D34" s="1" t="s">
        <v>75</v>
      </c>
      <c r="E34" s="2">
        <v>11016396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17</v>
      </c>
      <c r="B35" s="25">
        <v>2870</v>
      </c>
      <c r="D35" s="1" t="s">
        <v>76</v>
      </c>
      <c r="E35" s="2">
        <v>13119</v>
      </c>
      <c r="G35" s="40" t="s">
        <v>298</v>
      </c>
      <c r="H35" s="41">
        <f>H33+H34</f>
        <v>11012752.605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18</v>
      </c>
      <c r="B36" s="3">
        <v>2604</v>
      </c>
      <c r="D36" s="1" t="s">
        <v>77</v>
      </c>
      <c r="E36" s="2">
        <v>185406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12620</v>
      </c>
      <c r="D37" s="1" t="s">
        <v>78</v>
      </c>
      <c r="E37" s="2">
        <v>219632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264148</v>
      </c>
    </row>
    <row r="39" spans="1:23" x14ac:dyDescent="0.15">
      <c r="A39" s="1" t="s">
        <v>103</v>
      </c>
      <c r="B39" s="3"/>
      <c r="D39" s="1" t="s">
        <v>80</v>
      </c>
      <c r="E39" s="10">
        <v>23231</v>
      </c>
    </row>
    <row r="40" spans="1:23" s="9" customFormat="1" x14ac:dyDescent="0.15">
      <c r="A40"/>
      <c r="B40"/>
      <c r="D40" s="1" t="s">
        <v>81</v>
      </c>
      <c r="E40" s="2">
        <v>-6047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5000000</v>
      </c>
      <c r="C44" s="2"/>
    </row>
    <row r="45" spans="1:23" x14ac:dyDescent="0.15">
      <c r="A45" s="16" t="s">
        <v>234</v>
      </c>
      <c r="B45" s="2">
        <v>5005157.6050000004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15" sqref="I15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21427044.859999999</v>
      </c>
      <c r="D3" s="1" t="s">
        <v>1</v>
      </c>
      <c r="E3" s="18">
        <v>35377439.439999998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63179358.07</v>
      </c>
      <c r="D4" s="1" t="s">
        <v>11</v>
      </c>
      <c r="E4" s="38">
        <v>15712421.77</v>
      </c>
      <c r="H4" s="1" t="s">
        <v>131</v>
      </c>
      <c r="I4" s="13">
        <v>2</v>
      </c>
      <c r="J4" s="13">
        <v>-1</v>
      </c>
    </row>
    <row r="5" spans="1:10" x14ac:dyDescent="0.15">
      <c r="A5" s="1" t="s">
        <v>3</v>
      </c>
      <c r="B5" s="2">
        <v>102607951.03</v>
      </c>
      <c r="D5" s="1" t="s">
        <v>12</v>
      </c>
      <c r="E5" s="2">
        <v>19665017.670000002</v>
      </c>
      <c r="H5" s="1" t="s">
        <v>268</v>
      </c>
      <c r="I5" s="13">
        <v>0</v>
      </c>
      <c r="J5" s="13">
        <v>0</v>
      </c>
    </row>
    <row r="6" spans="1:10" x14ac:dyDescent="0.15">
      <c r="A6" s="1" t="s">
        <v>11</v>
      </c>
      <c r="B6" s="37">
        <v>39428592.960000001</v>
      </c>
      <c r="D6" s="1" t="s">
        <v>4</v>
      </c>
      <c r="E6" s="2">
        <v>9500000</v>
      </c>
      <c r="H6" s="1" t="s">
        <v>185</v>
      </c>
      <c r="I6" s="13">
        <v>24</v>
      </c>
      <c r="J6" s="13">
        <v>-5</v>
      </c>
    </row>
    <row r="7" spans="1:10" x14ac:dyDescent="0.1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12</v>
      </c>
      <c r="J7" s="13">
        <v>-1</v>
      </c>
    </row>
    <row r="8" spans="1:10" x14ac:dyDescent="0.15">
      <c r="A8" s="1" t="s">
        <v>5</v>
      </c>
      <c r="B8" s="2">
        <v>101000000</v>
      </c>
      <c r="D8" s="1" t="s">
        <v>86</v>
      </c>
      <c r="E8" s="2">
        <v>2331.1999999999998</v>
      </c>
      <c r="G8" s="1"/>
    </row>
    <row r="9" spans="1:10" x14ac:dyDescent="0.15">
      <c r="A9" s="1" t="s">
        <v>82</v>
      </c>
      <c r="B9" s="2">
        <v>1548.1</v>
      </c>
      <c r="D9" s="1" t="s">
        <v>88</v>
      </c>
      <c r="E9" s="3">
        <v>1668</v>
      </c>
      <c r="H9" s="1"/>
    </row>
    <row r="10" spans="1:10" x14ac:dyDescent="0.15">
      <c r="A10" s="1" t="s">
        <v>83</v>
      </c>
      <c r="B10" s="2">
        <v>18000000</v>
      </c>
      <c r="D10" s="1" t="s">
        <v>85</v>
      </c>
      <c r="E10" s="2">
        <f>'20170605'!E10+'20170606'!E8</f>
        <v>599212.69999999995</v>
      </c>
      <c r="G10" s="1"/>
      <c r="H10" s="1" t="s">
        <v>42</v>
      </c>
      <c r="I10" s="3">
        <f>SUMIF(I4:I8,"&gt;=0")</f>
        <v>38</v>
      </c>
    </row>
    <row r="11" spans="1:10" x14ac:dyDescent="0.15">
      <c r="A11" s="1" t="s">
        <v>84</v>
      </c>
      <c r="B11" s="2">
        <f>'20170605'!B11+'20170606'!B9</f>
        <v>986120.99</v>
      </c>
      <c r="E11" s="2"/>
      <c r="G11" s="1"/>
      <c r="H11" s="1" t="s">
        <v>43</v>
      </c>
      <c r="I11" s="3">
        <f>SUM(J4:J7)</f>
        <v>-7</v>
      </c>
    </row>
    <row r="12" spans="1:10" x14ac:dyDescent="0.15">
      <c r="A12" s="1" t="s">
        <v>86</v>
      </c>
      <c r="B12" s="18">
        <v>878.79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'20170605'!B13+'20170606'!B12</f>
        <v>144762.20000000007</v>
      </c>
      <c r="E13" s="2"/>
      <c r="G13" s="1"/>
      <c r="H13" s="1" t="s">
        <v>30</v>
      </c>
      <c r="I13" s="15">
        <v>27320160</v>
      </c>
    </row>
    <row r="14" spans="1:10" x14ac:dyDescent="0.15">
      <c r="B14" s="2"/>
      <c r="G14" s="1"/>
      <c r="H14" s="1" t="s">
        <v>31</v>
      </c>
      <c r="I14" s="15">
        <v>-5045580</v>
      </c>
    </row>
    <row r="15" spans="1:10" x14ac:dyDescent="0.15">
      <c r="A15" s="1"/>
      <c r="B15" s="2"/>
      <c r="G15" s="1"/>
      <c r="H15" s="1" t="s">
        <v>32</v>
      </c>
      <c r="I15" s="15">
        <f>I14+I13</f>
        <v>22274580</v>
      </c>
    </row>
    <row r="16" spans="1:10" x14ac:dyDescent="0.15">
      <c r="A16" s="1"/>
      <c r="B16" s="2"/>
      <c r="G16" s="1" t="s">
        <v>5</v>
      </c>
      <c r="H16" s="2"/>
      <c r="I16" s="15">
        <v>5000000</v>
      </c>
    </row>
    <row r="17" spans="1:22" x14ac:dyDescent="0.15">
      <c r="A17" s="6"/>
      <c r="B17" s="2"/>
      <c r="G17" s="1" t="s">
        <v>26</v>
      </c>
      <c r="H17" s="2"/>
      <c r="I17" s="15">
        <v>13251570.66</v>
      </c>
    </row>
    <row r="18" spans="1:22" x14ac:dyDescent="0.15">
      <c r="G18" s="1" t="s">
        <v>12</v>
      </c>
      <c r="H18" s="2"/>
      <c r="I18" s="15">
        <v>5464032</v>
      </c>
    </row>
    <row r="19" spans="1:22" x14ac:dyDescent="0.15">
      <c r="A19" s="2"/>
      <c r="G19" s="1" t="s">
        <v>24</v>
      </c>
      <c r="H19" s="2"/>
      <c r="I19" s="15">
        <f>I18+I17-I16</f>
        <v>13715602.66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252253.41</v>
      </c>
      <c r="N21" s="2"/>
    </row>
    <row r="22" spans="1:22" x14ac:dyDescent="0.15">
      <c r="G22" s="1"/>
      <c r="H22" s="1" t="s">
        <v>39</v>
      </c>
      <c r="I22" s="15">
        <v>59425.71</v>
      </c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150000000</v>
      </c>
      <c r="H25" s="1" t="s">
        <v>19</v>
      </c>
      <c r="I25" s="15">
        <f>SUM(I21:I24)</f>
        <v>339120.83999999997</v>
      </c>
    </row>
    <row r="26" spans="1:22" x14ac:dyDescent="0.15">
      <c r="A26" s="1" t="s">
        <v>71</v>
      </c>
      <c r="B26" s="2">
        <f>B4+E5+I18</f>
        <v>88308407.74000001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1083095.74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132</v>
      </c>
      <c r="B33" s="3">
        <v>6687</v>
      </c>
      <c r="D33" s="1" t="s">
        <v>74</v>
      </c>
      <c r="E33" s="2">
        <v>10994476</v>
      </c>
      <c r="G33" s="16" t="s">
        <v>296</v>
      </c>
      <c r="H33" s="2">
        <f>E33</f>
        <v>10994476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269</v>
      </c>
      <c r="B34" s="3">
        <v>977</v>
      </c>
      <c r="D34" s="1" t="s">
        <v>75</v>
      </c>
      <c r="E34" s="2">
        <v>10830990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17</v>
      </c>
      <c r="B35" s="25">
        <v>2860</v>
      </c>
      <c r="D35" s="1" t="s">
        <v>76</v>
      </c>
      <c r="E35" s="2">
        <v>-4560</v>
      </c>
      <c r="G35" s="40" t="s">
        <v>298</v>
      </c>
      <c r="H35" s="41">
        <f>H33+H34</f>
        <v>10999633.605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18</v>
      </c>
      <c r="B36" s="3">
        <v>2602</v>
      </c>
      <c r="D36" s="1" t="s">
        <v>77</v>
      </c>
      <c r="E36" s="2">
        <v>-104786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13126</v>
      </c>
      <c r="D37" s="1" t="s">
        <v>78</v>
      </c>
      <c r="E37" s="2">
        <v>289358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198231</v>
      </c>
    </row>
    <row r="39" spans="1:23" x14ac:dyDescent="0.15">
      <c r="A39" s="1" t="s">
        <v>103</v>
      </c>
      <c r="B39" s="3"/>
      <c r="D39" s="1" t="s">
        <v>80</v>
      </c>
      <c r="E39" s="10">
        <v>29845</v>
      </c>
    </row>
    <row r="40" spans="1:23" s="9" customFormat="1" x14ac:dyDescent="0.15">
      <c r="A40"/>
      <c r="B40"/>
      <c r="D40" s="1" t="s">
        <v>81</v>
      </c>
      <c r="E40" s="2">
        <v>-6587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5000000</v>
      </c>
      <c r="C44" s="2"/>
    </row>
    <row r="45" spans="1:23" x14ac:dyDescent="0.15">
      <c r="A45" s="16" t="s">
        <v>234</v>
      </c>
      <c r="B45" s="2">
        <v>5005157.6050000004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A16" sqref="A16:B16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2.1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199097460.25999999</v>
      </c>
      <c r="D3" s="1" t="s">
        <v>1</v>
      </c>
      <c r="E3" s="18">
        <v>31823374.850000001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55917194.939999998</v>
      </c>
      <c r="D4" s="1" t="s">
        <v>11</v>
      </c>
      <c r="E4" s="38">
        <v>21765610.539999999</v>
      </c>
      <c r="H4" s="1" t="s">
        <v>370</v>
      </c>
      <c r="I4" s="13"/>
      <c r="J4" s="13"/>
    </row>
    <row r="5" spans="1:10" x14ac:dyDescent="0.15">
      <c r="A5" s="1" t="s">
        <v>3</v>
      </c>
      <c r="B5" s="2">
        <v>255014655.19999999</v>
      </c>
      <c r="D5" s="1" t="s">
        <v>12</v>
      </c>
      <c r="E5" s="2">
        <v>10057764.310000001</v>
      </c>
      <c r="H5" s="1" t="s">
        <v>372</v>
      </c>
      <c r="I5" s="13"/>
      <c r="J5" s="13"/>
    </row>
    <row r="6" spans="1:10" x14ac:dyDescent="0.15">
      <c r="A6" s="1" t="s">
        <v>11</v>
      </c>
      <c r="B6" s="2">
        <v>199097460.25999999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1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15">
      <c r="A8" s="1" t="s">
        <v>5</v>
      </c>
      <c r="B8" s="2">
        <v>201980000</v>
      </c>
      <c r="D8" s="1" t="s">
        <v>86</v>
      </c>
      <c r="E8" s="18">
        <v>0</v>
      </c>
      <c r="G8" s="1"/>
      <c r="H8" s="1"/>
    </row>
    <row r="9" spans="1:10" x14ac:dyDescent="0.15">
      <c r="A9" s="1" t="s">
        <v>82</v>
      </c>
      <c r="B9" s="2">
        <v>0</v>
      </c>
      <c r="D9" s="1" t="s">
        <v>88</v>
      </c>
      <c r="E9" s="3">
        <v>0</v>
      </c>
      <c r="H9" s="1"/>
    </row>
    <row r="10" spans="1:10" x14ac:dyDescent="0.15">
      <c r="A10" s="1" t="s">
        <v>83</v>
      </c>
      <c r="B10" s="2">
        <v>0</v>
      </c>
      <c r="D10" s="1" t="s">
        <v>85</v>
      </c>
      <c r="E10" s="2">
        <f>'20180129'!E10+'20180130'!E8</f>
        <v>779167.49999999942</v>
      </c>
      <c r="G10" s="1"/>
      <c r="H10" s="1" t="s">
        <v>42</v>
      </c>
      <c r="I10" s="3">
        <f>SUMIF(I4:I9,"&gt;=0")</f>
        <v>0</v>
      </c>
    </row>
    <row r="11" spans="1:10" x14ac:dyDescent="0.15">
      <c r="A11" s="1" t="s">
        <v>84</v>
      </c>
      <c r="B11" s="2">
        <f>'20180129'!B11+'20180130'!B9</f>
        <v>1786917.8</v>
      </c>
      <c r="D11" s="1" t="s">
        <v>381</v>
      </c>
      <c r="E11" s="2">
        <f>E8+'20180129'!E11</f>
        <v>24150.400000000001</v>
      </c>
      <c r="G11" s="1"/>
      <c r="H11" s="1" t="s">
        <v>43</v>
      </c>
      <c r="I11" s="3">
        <v>0</v>
      </c>
    </row>
    <row r="12" spans="1:10" x14ac:dyDescent="0.1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'20180129'!B13+'20180130'!B12</f>
        <v>280710.40999999997</v>
      </c>
      <c r="E13" s="2"/>
      <c r="G13" s="1"/>
      <c r="H13" s="1" t="s">
        <v>30</v>
      </c>
      <c r="I13" s="15">
        <v>0</v>
      </c>
    </row>
    <row r="14" spans="1:10" x14ac:dyDescent="0.15">
      <c r="A14" s="1" t="s">
        <v>333</v>
      </c>
      <c r="B14" s="3"/>
      <c r="G14" s="1"/>
      <c r="H14" s="1" t="s">
        <v>31</v>
      </c>
      <c r="I14" s="3">
        <v>-2823480</v>
      </c>
    </row>
    <row r="15" spans="1:10" x14ac:dyDescent="0.15">
      <c r="A15" s="1" t="s">
        <v>380</v>
      </c>
      <c r="B15" s="2">
        <f>B12+'20180129'!B15</f>
        <v>12220.479999999998</v>
      </c>
      <c r="G15" s="1"/>
      <c r="H15" s="1" t="s">
        <v>32</v>
      </c>
      <c r="I15" s="15">
        <f>I14+I13</f>
        <v>-2823480</v>
      </c>
    </row>
    <row r="16" spans="1:10" x14ac:dyDescent="0.15">
      <c r="A16" s="1" t="s">
        <v>392</v>
      </c>
      <c r="B16" s="2">
        <f>B11-'20180101'!B11</f>
        <v>187450.91999999993</v>
      </c>
      <c r="G16" s="1" t="s">
        <v>5</v>
      </c>
      <c r="H16" s="2"/>
      <c r="I16" s="15">
        <v>-2000000</v>
      </c>
    </row>
    <row r="17" spans="1:14" x14ac:dyDescent="0.15">
      <c r="A17" s="6"/>
      <c r="B17" s="2"/>
      <c r="G17" s="1" t="s">
        <v>26</v>
      </c>
      <c r="H17" s="2"/>
      <c r="I17" s="15">
        <v>11166655.869999999</v>
      </c>
    </row>
    <row r="18" spans="1:14" x14ac:dyDescent="0.15">
      <c r="G18" s="1" t="s">
        <v>12</v>
      </c>
      <c r="H18" s="2"/>
      <c r="I18" s="15">
        <v>423522</v>
      </c>
    </row>
    <row r="19" spans="1:14" x14ac:dyDescent="0.15">
      <c r="A19" s="2"/>
      <c r="G19" s="1" t="s">
        <v>24</v>
      </c>
      <c r="H19" s="2"/>
      <c r="I19" s="15">
        <f>I18+I17-I16</f>
        <v>13590177.869999999</v>
      </c>
    </row>
    <row r="20" spans="1:14" x14ac:dyDescent="0.15">
      <c r="D20" s="2"/>
      <c r="G20" s="1" t="s">
        <v>33</v>
      </c>
      <c r="I20" s="15"/>
    </row>
    <row r="21" spans="1:14" x14ac:dyDescent="0.15">
      <c r="G21" s="1"/>
      <c r="H21" s="1" t="s">
        <v>38</v>
      </c>
      <c r="I21" s="15">
        <v>467093.08</v>
      </c>
      <c r="N21" s="2"/>
    </row>
    <row r="22" spans="1:14" x14ac:dyDescent="0.15">
      <c r="G22" s="1"/>
      <c r="H22" s="1" t="s">
        <v>39</v>
      </c>
      <c r="I22" s="15">
        <v>109640.57</v>
      </c>
    </row>
    <row r="23" spans="1:14" x14ac:dyDescent="0.15">
      <c r="G23" s="1"/>
      <c r="H23" s="1" t="s">
        <v>106</v>
      </c>
      <c r="I23" s="15">
        <v>24054.85</v>
      </c>
      <c r="N23" s="2"/>
    </row>
    <row r="24" spans="1:14" x14ac:dyDescent="0.15">
      <c r="A24" s="8" t="s">
        <v>69</v>
      </c>
      <c r="H24" s="1" t="s">
        <v>107</v>
      </c>
      <c r="I24" s="15">
        <v>11184</v>
      </c>
    </row>
    <row r="25" spans="1:14" x14ac:dyDescent="0.15">
      <c r="A25" s="1" t="s">
        <v>70</v>
      </c>
      <c r="B25" s="2">
        <f>B8+E7+I16+B45</f>
        <v>280980000</v>
      </c>
      <c r="H25" s="1" t="s">
        <v>19</v>
      </c>
      <c r="I25" s="15">
        <f>SUM(I21:I24)</f>
        <v>611972.5</v>
      </c>
    </row>
    <row r="26" spans="1:14" x14ac:dyDescent="0.15">
      <c r="A26" s="1" t="s">
        <v>71</v>
      </c>
      <c r="B26" s="2">
        <f>B4+E5+I18</f>
        <v>66398481.25</v>
      </c>
      <c r="G26" s="1"/>
      <c r="H26" s="1" t="s">
        <v>355</v>
      </c>
      <c r="I26" s="2">
        <v>0</v>
      </c>
    </row>
    <row r="27" spans="1:14" x14ac:dyDescent="0.15">
      <c r="A27" s="1" t="s">
        <v>90</v>
      </c>
      <c r="B27" s="2">
        <f>$B$13+$E$10+$I$25</f>
        <v>1671850.4099999995</v>
      </c>
      <c r="H27" s="1" t="s">
        <v>382</v>
      </c>
      <c r="I27" s="2">
        <f>I22-'20180102'!I22</f>
        <v>6758.3600000000006</v>
      </c>
    </row>
    <row r="28" spans="1:14" x14ac:dyDescent="0.15">
      <c r="A28" s="1" t="s">
        <v>356</v>
      </c>
      <c r="B28" s="2">
        <f>B12+E8+I26</f>
        <v>0</v>
      </c>
    </row>
    <row r="29" spans="1:14" x14ac:dyDescent="0.15">
      <c r="A29" s="1" t="s">
        <v>383</v>
      </c>
      <c r="B29" s="2">
        <f>B15+E11+I27</f>
        <v>43129.24</v>
      </c>
    </row>
    <row r="30" spans="1:14" x14ac:dyDescent="0.15">
      <c r="G30" s="1"/>
      <c r="H30" s="1"/>
      <c r="I30" s="2"/>
    </row>
    <row r="31" spans="1:14" s="9" customFormat="1" x14ac:dyDescent="0.15">
      <c r="J31"/>
    </row>
    <row r="32" spans="1:14" ht="14.25" x14ac:dyDescent="0.15">
      <c r="A32" s="7" t="s">
        <v>65</v>
      </c>
      <c r="G32" s="7" t="s">
        <v>295</v>
      </c>
    </row>
    <row r="33" spans="1:23" s="9" customFormat="1" x14ac:dyDescent="0.1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6">
        <v>0</v>
      </c>
      <c r="D34" s="1" t="s">
        <v>78</v>
      </c>
      <c r="E34" s="2">
        <v>266515</v>
      </c>
      <c r="G34" s="16" t="s">
        <v>296</v>
      </c>
      <c r="H34" s="2">
        <f>E40</f>
        <v>17321841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138</v>
      </c>
      <c r="B35" s="36">
        <v>0</v>
      </c>
      <c r="D35" s="1" t="s">
        <v>182</v>
      </c>
      <c r="E35" s="10">
        <v>-406280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6">
        <v>1939</v>
      </c>
      <c r="D36" s="1" t="s">
        <v>80</v>
      </c>
      <c r="E36" s="10">
        <v>-3731</v>
      </c>
      <c r="G36" s="40" t="s">
        <v>298</v>
      </c>
      <c r="H36" s="41">
        <f>H34+H35</f>
        <v>17326998.605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132</v>
      </c>
      <c r="B37" s="36">
        <v>2097</v>
      </c>
      <c r="D37" s="1" t="s">
        <v>81</v>
      </c>
      <c r="E37" s="2">
        <v>-349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15">
      <c r="A38" s="1" t="s">
        <v>19</v>
      </c>
      <c r="B38" s="36">
        <f>SUM(B34:B37)</f>
        <v>4036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15">
      <c r="A39" s="1" t="s">
        <v>102</v>
      </c>
      <c r="B39" s="3"/>
      <c r="D39" s="8" t="s">
        <v>379</v>
      </c>
    </row>
    <row r="40" spans="1:23" x14ac:dyDescent="0.15">
      <c r="A40" s="1" t="s">
        <v>103</v>
      </c>
      <c r="B40" s="3"/>
      <c r="D40" s="1" t="s">
        <v>74</v>
      </c>
      <c r="E40" s="2">
        <v>17321841</v>
      </c>
    </row>
    <row r="41" spans="1:23" s="9" customFormat="1" x14ac:dyDescent="0.15">
      <c r="A41"/>
      <c r="B41"/>
      <c r="D41" s="1" t="s">
        <v>75</v>
      </c>
      <c r="E41" s="2">
        <v>17179744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 s="1" t="s">
        <v>76</v>
      </c>
      <c r="E42" s="2">
        <v>47705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15">
      <c r="D43" s="1" t="s">
        <v>77</v>
      </c>
      <c r="E43" s="2">
        <v>67419</v>
      </c>
    </row>
    <row r="44" spans="1:23" x14ac:dyDescent="0.15">
      <c r="A44" s="8" t="s">
        <v>233</v>
      </c>
      <c r="D44" s="1" t="s">
        <v>375</v>
      </c>
      <c r="E44" s="2">
        <v>0</v>
      </c>
    </row>
    <row r="45" spans="1:23" x14ac:dyDescent="0.15">
      <c r="A45" s="16" t="s">
        <v>5</v>
      </c>
      <c r="B45" s="2">
        <v>1000000</v>
      </c>
      <c r="C45" s="2"/>
      <c r="D45" s="1" t="s">
        <v>376</v>
      </c>
      <c r="E45" s="10">
        <v>0</v>
      </c>
    </row>
    <row r="46" spans="1:23" x14ac:dyDescent="0.1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282243</v>
      </c>
    </row>
    <row r="47" spans="1:23" x14ac:dyDescent="0.1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1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1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1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4" sqref="I4:J7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53758143.030000001</v>
      </c>
      <c r="D3" s="1" t="s">
        <v>1</v>
      </c>
      <c r="E3" s="18">
        <v>35031498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46400118.310000002</v>
      </c>
      <c r="D4" s="1" t="s">
        <v>11</v>
      </c>
      <c r="E4" s="38">
        <v>13947536.58</v>
      </c>
      <c r="H4" s="1" t="s">
        <v>131</v>
      </c>
      <c r="I4" s="13">
        <v>2</v>
      </c>
      <c r="J4" s="13">
        <v>-4</v>
      </c>
    </row>
    <row r="5" spans="1:10" x14ac:dyDescent="0.15">
      <c r="A5" s="1" t="s">
        <v>3</v>
      </c>
      <c r="B5" s="2">
        <v>103158655.86</v>
      </c>
      <c r="D5" s="1" t="s">
        <v>12</v>
      </c>
      <c r="E5" s="2">
        <v>21083961.420000002</v>
      </c>
      <c r="H5" s="1" t="s">
        <v>268</v>
      </c>
      <c r="I5" s="13"/>
      <c r="J5" s="13"/>
    </row>
    <row r="6" spans="1:10" x14ac:dyDescent="0.15">
      <c r="A6" s="1" t="s">
        <v>11</v>
      </c>
      <c r="B6" s="37">
        <v>56758537.549999997</v>
      </c>
      <c r="D6" s="1" t="s">
        <v>4</v>
      </c>
      <c r="E6" s="2">
        <v>9500000</v>
      </c>
      <c r="H6" s="1" t="s">
        <v>185</v>
      </c>
      <c r="I6" s="13">
        <v>24</v>
      </c>
      <c r="J6" s="13">
        <v>-6</v>
      </c>
    </row>
    <row r="7" spans="1:10" x14ac:dyDescent="0.1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13</v>
      </c>
      <c r="J7" s="13">
        <v>-2</v>
      </c>
    </row>
    <row r="8" spans="1:10" x14ac:dyDescent="0.15">
      <c r="A8" s="1" t="s">
        <v>5</v>
      </c>
      <c r="B8" s="2">
        <v>101000000</v>
      </c>
      <c r="D8" s="1" t="s">
        <v>86</v>
      </c>
      <c r="E8" s="2">
        <v>3379.2</v>
      </c>
      <c r="G8" s="1"/>
    </row>
    <row r="9" spans="1:10" x14ac:dyDescent="0.15">
      <c r="A9" s="1" t="s">
        <v>82</v>
      </c>
      <c r="B9" s="2">
        <v>399.52</v>
      </c>
      <c r="D9" s="1" t="s">
        <v>88</v>
      </c>
      <c r="E9" s="3">
        <v>3033</v>
      </c>
      <c r="H9" s="1"/>
    </row>
    <row r="10" spans="1:10" x14ac:dyDescent="0.15">
      <c r="A10" s="1" t="s">
        <v>83</v>
      </c>
      <c r="B10" s="2">
        <v>3000000</v>
      </c>
      <c r="D10" s="1" t="s">
        <v>85</v>
      </c>
      <c r="E10" s="2">
        <f>'20170602'!E10+'20170605'!E8</f>
        <v>596881.5</v>
      </c>
      <c r="G10" s="1"/>
      <c r="H10" s="1" t="s">
        <v>42</v>
      </c>
      <c r="I10" s="3">
        <f>SUMIF(I4:I8,"&gt;=0")</f>
        <v>39</v>
      </c>
    </row>
    <row r="11" spans="1:10" x14ac:dyDescent="0.15">
      <c r="A11" s="1" t="s">
        <v>84</v>
      </c>
      <c r="B11" s="2">
        <f>'20170602'!B11+'20170605'!B9</f>
        <v>984572.89</v>
      </c>
      <c r="E11" s="2"/>
      <c r="G11" s="1"/>
      <c r="H11" s="1" t="s">
        <v>43</v>
      </c>
      <c r="I11" s="3">
        <f>SUM(J4:J7)</f>
        <v>-12</v>
      </c>
    </row>
    <row r="12" spans="1:10" x14ac:dyDescent="0.15">
      <c r="A12" s="1" t="s">
        <v>86</v>
      </c>
      <c r="B12" s="18">
        <v>861.57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'20170602'!B13+'20170605'!B12</f>
        <v>143883.41000000006</v>
      </c>
      <c r="E13" s="2"/>
      <c r="G13" s="1"/>
      <c r="H13" s="1" t="s">
        <v>30</v>
      </c>
      <c r="I13" s="15">
        <v>28338480</v>
      </c>
    </row>
    <row r="14" spans="1:10" x14ac:dyDescent="0.15">
      <c r="B14" s="2"/>
      <c r="G14" s="1"/>
      <c r="H14" s="1" t="s">
        <v>31</v>
      </c>
      <c r="I14" s="15">
        <v>-8773200</v>
      </c>
    </row>
    <row r="15" spans="1:10" x14ac:dyDescent="0.15">
      <c r="A15" s="1"/>
      <c r="B15" s="2"/>
      <c r="G15" s="1"/>
      <c r="H15" s="1" t="s">
        <v>32</v>
      </c>
      <c r="I15" s="15">
        <f>I14+I13</f>
        <v>19565280</v>
      </c>
    </row>
    <row r="16" spans="1:10" x14ac:dyDescent="0.15">
      <c r="A16" s="1"/>
      <c r="B16" s="2"/>
      <c r="G16" s="1" t="s">
        <v>5</v>
      </c>
      <c r="H16" s="2"/>
      <c r="I16" s="15">
        <v>5000000</v>
      </c>
    </row>
    <row r="17" spans="1:22" x14ac:dyDescent="0.15">
      <c r="A17" s="6"/>
      <c r="B17" s="2"/>
      <c r="G17" s="1" t="s">
        <v>26</v>
      </c>
      <c r="H17" s="2"/>
      <c r="I17" s="15">
        <v>13263163.310000001</v>
      </c>
    </row>
    <row r="18" spans="1:22" x14ac:dyDescent="0.15">
      <c r="G18" s="1" t="s">
        <v>12</v>
      </c>
      <c r="H18" s="2"/>
      <c r="I18" s="15">
        <v>5668260</v>
      </c>
    </row>
    <row r="19" spans="1:22" x14ac:dyDescent="0.15">
      <c r="A19" s="2"/>
      <c r="G19" s="1" t="s">
        <v>24</v>
      </c>
      <c r="H19" s="2"/>
      <c r="I19" s="15">
        <f>I18+I17-I16</f>
        <v>13931423.310000002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251817.15</v>
      </c>
      <c r="N21" s="2"/>
    </row>
    <row r="22" spans="1:22" x14ac:dyDescent="0.15">
      <c r="G22" s="1"/>
      <c r="H22" s="1" t="s">
        <v>39</v>
      </c>
      <c r="I22" s="15">
        <v>59325.06</v>
      </c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150000000</v>
      </c>
      <c r="H25" s="1" t="s">
        <v>19</v>
      </c>
      <c r="I25" s="15">
        <f>SUM(I21:I24)</f>
        <v>338583.92999999993</v>
      </c>
    </row>
    <row r="26" spans="1:22" x14ac:dyDescent="0.15">
      <c r="A26" s="1" t="s">
        <v>71</v>
      </c>
      <c r="B26" s="2">
        <f>B4+E5+I18</f>
        <v>73152339.730000004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1079348.8399999999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132</v>
      </c>
      <c r="B33" s="3">
        <v>6912</v>
      </c>
      <c r="D33" s="1" t="s">
        <v>74</v>
      </c>
      <c r="E33" s="2">
        <v>10999036</v>
      </c>
      <c r="G33" s="16" t="s">
        <v>296</v>
      </c>
      <c r="H33" s="2">
        <f>E33</f>
        <v>10999036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269</v>
      </c>
      <c r="B34" s="3">
        <v>1196</v>
      </c>
      <c r="D34" s="1" t="s">
        <v>75</v>
      </c>
      <c r="E34" s="2">
        <v>10935776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17</v>
      </c>
      <c r="B35" s="25">
        <v>2754</v>
      </c>
      <c r="D35" s="1" t="s">
        <v>76</v>
      </c>
      <c r="E35" s="2">
        <v>-25005</v>
      </c>
      <c r="G35" s="40" t="s">
        <v>298</v>
      </c>
      <c r="H35" s="41">
        <f>H33+H34</f>
        <v>11004193.605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18</v>
      </c>
      <c r="B36" s="3">
        <v>2448</v>
      </c>
      <c r="D36" s="1" t="s">
        <v>77</v>
      </c>
      <c r="E36" s="2">
        <v>36519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13310</v>
      </c>
      <c r="D37" s="1" t="s">
        <v>78</v>
      </c>
      <c r="E37" s="2">
        <v>-512302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45663</v>
      </c>
    </row>
    <row r="39" spans="1:23" x14ac:dyDescent="0.15">
      <c r="A39" s="1" t="s">
        <v>103</v>
      </c>
      <c r="B39" s="3"/>
      <c r="D39" s="1" t="s">
        <v>80</v>
      </c>
      <c r="E39" s="10">
        <v>24034</v>
      </c>
    </row>
    <row r="40" spans="1:23" s="9" customFormat="1" x14ac:dyDescent="0.15">
      <c r="A40"/>
      <c r="B40"/>
      <c r="D40" s="1" t="s">
        <v>81</v>
      </c>
      <c r="E40" s="2">
        <v>-6393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5000000</v>
      </c>
      <c r="C44" s="2"/>
    </row>
    <row r="45" spans="1:23" x14ac:dyDescent="0.15">
      <c r="A45" s="16" t="s">
        <v>234</v>
      </c>
      <c r="B45" s="2">
        <v>5005157.6050000004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42" sqref="D42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35403873.969999999</v>
      </c>
      <c r="D3" s="1" t="s">
        <v>1</v>
      </c>
      <c r="E3" s="18">
        <v>34509582.969999999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29029597.77</v>
      </c>
      <c r="D4" s="1" t="s">
        <v>11</v>
      </c>
      <c r="E4" s="38">
        <v>14955296.359999999</v>
      </c>
      <c r="H4" s="1" t="s">
        <v>131</v>
      </c>
      <c r="I4" s="13"/>
      <c r="J4" s="13">
        <v>-3</v>
      </c>
    </row>
    <row r="5" spans="1:10" x14ac:dyDescent="0.15">
      <c r="A5" s="1" t="s">
        <v>3</v>
      </c>
      <c r="B5" s="2">
        <v>103452125.17</v>
      </c>
      <c r="D5" s="1" t="s">
        <v>12</v>
      </c>
      <c r="E5" s="2">
        <v>19554286.609999999</v>
      </c>
      <c r="H5" s="1" t="s">
        <v>268</v>
      </c>
      <c r="I5" s="13"/>
      <c r="J5" s="13">
        <v>-4</v>
      </c>
    </row>
    <row r="6" spans="1:10" x14ac:dyDescent="0.15">
      <c r="A6" s="1" t="s">
        <v>11</v>
      </c>
      <c r="B6" s="37">
        <v>74422527.400000006</v>
      </c>
      <c r="D6" s="1" t="s">
        <v>4</v>
      </c>
      <c r="E6" s="2">
        <v>9500000</v>
      </c>
      <c r="H6" s="1" t="s">
        <v>185</v>
      </c>
      <c r="I6" s="13">
        <v>28</v>
      </c>
      <c r="J6" s="13">
        <v>-1</v>
      </c>
    </row>
    <row r="7" spans="1:10" x14ac:dyDescent="0.1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15</v>
      </c>
      <c r="J7" s="13"/>
    </row>
    <row r="8" spans="1:10" x14ac:dyDescent="0.15">
      <c r="A8" s="1" t="s">
        <v>5</v>
      </c>
      <c r="B8" s="2">
        <v>101000000</v>
      </c>
      <c r="D8" s="1" t="s">
        <v>86</v>
      </c>
      <c r="E8" s="2">
        <v>4364.8</v>
      </c>
      <c r="G8" s="1"/>
    </row>
    <row r="9" spans="1:10" x14ac:dyDescent="0.15">
      <c r="A9" s="1" t="s">
        <v>82</v>
      </c>
      <c r="B9" s="2">
        <v>18653.43</v>
      </c>
      <c r="D9" s="1" t="s">
        <v>88</v>
      </c>
      <c r="E9" s="3">
        <v>2914</v>
      </c>
      <c r="H9" s="1"/>
    </row>
    <row r="10" spans="1:10" x14ac:dyDescent="0.15">
      <c r="A10" s="1" t="s">
        <v>83</v>
      </c>
      <c r="B10" s="2">
        <v>39000000</v>
      </c>
      <c r="D10" s="1" t="s">
        <v>85</v>
      </c>
      <c r="E10" s="2">
        <f>'20170601'!E10+'20170602'!E8</f>
        <v>593502.30000000005</v>
      </c>
      <c r="G10" s="1"/>
      <c r="H10" s="1" t="s">
        <v>42</v>
      </c>
      <c r="I10" s="3">
        <f>SUMIF(I4:I8,"&gt;=0")</f>
        <v>43</v>
      </c>
    </row>
    <row r="11" spans="1:10" x14ac:dyDescent="0.15">
      <c r="A11" s="1" t="s">
        <v>84</v>
      </c>
      <c r="B11" s="2">
        <f>'20170601'!B11+'20170602'!B9</f>
        <v>984173.37</v>
      </c>
      <c r="E11" s="2"/>
      <c r="G11" s="1"/>
      <c r="H11" s="1" t="s">
        <v>43</v>
      </c>
      <c r="I11" s="3">
        <f>SUM(J4:J7)</f>
        <v>-8</v>
      </c>
    </row>
    <row r="12" spans="1:10" x14ac:dyDescent="0.15">
      <c r="A12" s="1" t="s">
        <v>86</v>
      </c>
      <c r="B12" s="18">
        <v>673.35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'20170601'!B13+'20170602'!B12</f>
        <v>143021.84000000005</v>
      </c>
      <c r="E13" s="2"/>
      <c r="G13" s="1"/>
      <c r="H13" s="1" t="s">
        <v>30</v>
      </c>
      <c r="I13" s="15">
        <v>31341060</v>
      </c>
    </row>
    <row r="14" spans="1:10" x14ac:dyDescent="0.15">
      <c r="B14" s="2"/>
      <c r="G14" s="1"/>
      <c r="H14" s="1" t="s">
        <v>31</v>
      </c>
      <c r="I14" s="15">
        <v>-5922000</v>
      </c>
    </row>
    <row r="15" spans="1:10" x14ac:dyDescent="0.15">
      <c r="A15" s="1"/>
      <c r="B15" s="2"/>
      <c r="G15" s="1"/>
      <c r="H15" s="1" t="s">
        <v>32</v>
      </c>
      <c r="I15" s="15">
        <f>I14+I13</f>
        <v>25419060</v>
      </c>
    </row>
    <row r="16" spans="1:10" x14ac:dyDescent="0.15">
      <c r="A16" s="1"/>
      <c r="B16" s="2"/>
      <c r="G16" s="1" t="s">
        <v>5</v>
      </c>
      <c r="H16" s="2"/>
      <c r="I16" s="15">
        <v>5000000</v>
      </c>
    </row>
    <row r="17" spans="1:22" x14ac:dyDescent="0.15">
      <c r="A17" s="6"/>
      <c r="B17" s="2"/>
      <c r="G17" s="1" t="s">
        <v>26</v>
      </c>
      <c r="H17" s="2"/>
      <c r="I17" s="15">
        <v>12722925.49</v>
      </c>
    </row>
    <row r="18" spans="1:22" x14ac:dyDescent="0.15">
      <c r="G18" s="1" t="s">
        <v>12</v>
      </c>
      <c r="H18" s="2"/>
      <c r="I18" s="15">
        <v>6268212</v>
      </c>
    </row>
    <row r="19" spans="1:22" x14ac:dyDescent="0.15">
      <c r="A19" s="2"/>
      <c r="G19" s="1" t="s">
        <v>24</v>
      </c>
      <c r="H19" s="2"/>
      <c r="I19" s="15">
        <f>I18+I17-I16</f>
        <v>13991137.490000002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249189.51</v>
      </c>
      <c r="N21" s="2"/>
    </row>
    <row r="22" spans="1:22" x14ac:dyDescent="0.15">
      <c r="G22" s="1"/>
      <c r="H22" s="1" t="s">
        <v>39</v>
      </c>
      <c r="I22" s="15">
        <v>58718.879999999997</v>
      </c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150000000</v>
      </c>
      <c r="H25" s="1" t="s">
        <v>19</v>
      </c>
      <c r="I25" s="15">
        <f>SUM(I21:I24)</f>
        <v>335350.11</v>
      </c>
    </row>
    <row r="26" spans="1:22" x14ac:dyDescent="0.15">
      <c r="A26" s="1" t="s">
        <v>71</v>
      </c>
      <c r="B26" s="2">
        <f>B4+E5+I18</f>
        <v>54852096.379999995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1071874.25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132</v>
      </c>
      <c r="B33" s="3">
        <v>7208</v>
      </c>
      <c r="D33" s="1" t="s">
        <v>74</v>
      </c>
      <c r="E33" s="2">
        <v>11024040</v>
      </c>
      <c r="G33" s="16" t="s">
        <v>296</v>
      </c>
      <c r="H33" s="2">
        <f>E33</f>
        <v>11024040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269</v>
      </c>
      <c r="B34" s="3">
        <v>472</v>
      </c>
      <c r="D34" s="1" t="s">
        <v>75</v>
      </c>
      <c r="E34" s="2">
        <v>10899257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17</v>
      </c>
      <c r="B35" s="25">
        <v>2578</v>
      </c>
      <c r="D35" s="1" t="s">
        <v>76</v>
      </c>
      <c r="E35" s="2">
        <v>181309</v>
      </c>
      <c r="G35" s="40" t="s">
        <v>298</v>
      </c>
      <c r="H35" s="41">
        <f>H33+H34</f>
        <v>11029197.605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18</v>
      </c>
      <c r="B36" s="3">
        <v>1995</v>
      </c>
      <c r="D36" s="1" t="s">
        <v>77</v>
      </c>
      <c r="E36" s="2">
        <v>59567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12253</v>
      </c>
      <c r="D37" s="1" t="s">
        <v>78</v>
      </c>
      <c r="E37" s="2">
        <v>519504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59965</v>
      </c>
    </row>
    <row r="39" spans="1:23" x14ac:dyDescent="0.15">
      <c r="A39" s="1" t="s">
        <v>103</v>
      </c>
      <c r="B39" s="3"/>
      <c r="D39" s="1" t="s">
        <v>80</v>
      </c>
      <c r="E39" s="10">
        <v>20192</v>
      </c>
    </row>
    <row r="40" spans="1:23" s="9" customFormat="1" x14ac:dyDescent="0.15">
      <c r="A40"/>
      <c r="B40"/>
      <c r="D40" s="1" t="s">
        <v>81</v>
      </c>
      <c r="E40" s="2">
        <v>-2442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5000000</v>
      </c>
      <c r="C44" s="2"/>
    </row>
    <row r="45" spans="1:23" x14ac:dyDescent="0.15">
      <c r="A45" s="16" t="s">
        <v>234</v>
      </c>
      <c r="B45" s="2">
        <v>5005157.6050000004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40" sqref="E40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21359955.829999998</v>
      </c>
      <c r="D3" s="1" t="s">
        <v>1</v>
      </c>
      <c r="E3" s="18">
        <v>38750272.979999997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28867590.68</v>
      </c>
      <c r="D4" s="1" t="s">
        <v>11</v>
      </c>
      <c r="E4" s="38">
        <v>17075821.039999999</v>
      </c>
      <c r="H4" s="1" t="s">
        <v>131</v>
      </c>
      <c r="J4">
        <v>-2</v>
      </c>
    </row>
    <row r="5" spans="1:10" x14ac:dyDescent="0.15">
      <c r="A5" s="1" t="s">
        <v>3</v>
      </c>
      <c r="B5" s="2">
        <v>95234801.569999993</v>
      </c>
      <c r="D5" s="1" t="s">
        <v>12</v>
      </c>
      <c r="E5" s="2">
        <v>21674451.940000001</v>
      </c>
      <c r="H5" s="1" t="s">
        <v>268</v>
      </c>
      <c r="J5">
        <v>-7</v>
      </c>
    </row>
    <row r="6" spans="1:10" x14ac:dyDescent="0.15">
      <c r="A6" s="1" t="s">
        <v>11</v>
      </c>
      <c r="B6" s="37">
        <v>66367210.890000001</v>
      </c>
      <c r="D6" s="1" t="s">
        <v>4</v>
      </c>
      <c r="E6" s="2">
        <v>9500000</v>
      </c>
      <c r="H6" s="1" t="s">
        <v>185</v>
      </c>
      <c r="I6">
        <v>35</v>
      </c>
      <c r="J6">
        <v>-3</v>
      </c>
    </row>
    <row r="7" spans="1:10" x14ac:dyDescent="0.1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19</v>
      </c>
    </row>
    <row r="8" spans="1:10" x14ac:dyDescent="0.15">
      <c r="A8" s="1" t="s">
        <v>5</v>
      </c>
      <c r="B8" s="2">
        <v>93000000</v>
      </c>
      <c r="D8" s="1" t="s">
        <v>86</v>
      </c>
      <c r="E8" s="2">
        <v>3945.6</v>
      </c>
      <c r="G8" s="1"/>
    </row>
    <row r="9" spans="1:10" x14ac:dyDescent="0.15">
      <c r="A9" s="1" t="s">
        <v>82</v>
      </c>
      <c r="B9" s="2">
        <v>7255.06</v>
      </c>
      <c r="D9" s="1" t="s">
        <v>88</v>
      </c>
      <c r="E9" s="3">
        <v>2935</v>
      </c>
      <c r="H9" s="1"/>
    </row>
    <row r="10" spans="1:10" x14ac:dyDescent="0.15">
      <c r="A10" s="1" t="s">
        <v>83</v>
      </c>
      <c r="B10" s="2">
        <v>45000000</v>
      </c>
      <c r="D10" s="1" t="s">
        <v>85</v>
      </c>
      <c r="E10" s="2">
        <f>'20170531'!E10+'20170601'!E8</f>
        <v>589137.5</v>
      </c>
      <c r="G10" s="1"/>
      <c r="H10" s="1" t="s">
        <v>42</v>
      </c>
      <c r="I10" s="3">
        <f>SUMIF(I4:I8,"&gt;=0")</f>
        <v>54</v>
      </c>
    </row>
    <row r="11" spans="1:10" x14ac:dyDescent="0.15">
      <c r="A11" s="1" t="s">
        <v>84</v>
      </c>
      <c r="B11" s="2">
        <f>'20170531'!B11+'20170601'!B9</f>
        <v>965519.94</v>
      </c>
      <c r="E11" s="2"/>
      <c r="G11" s="1"/>
      <c r="H11" s="1" t="s">
        <v>43</v>
      </c>
      <c r="I11" s="3">
        <f>SUM(J4:J7)</f>
        <v>-12</v>
      </c>
    </row>
    <row r="12" spans="1:10" x14ac:dyDescent="0.15">
      <c r="A12" s="1" t="s">
        <v>86</v>
      </c>
      <c r="B12" s="18">
        <v>869.2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'20170531'!B13+'20170601'!B12</f>
        <v>142348.49000000005</v>
      </c>
      <c r="E13" s="2"/>
      <c r="G13" s="1"/>
      <c r="H13" s="1" t="s">
        <v>30</v>
      </c>
      <c r="I13" s="2">
        <v>39035280</v>
      </c>
    </row>
    <row r="14" spans="1:10" x14ac:dyDescent="0.15">
      <c r="B14" s="2"/>
      <c r="G14" s="1"/>
      <c r="H14" s="1" t="s">
        <v>31</v>
      </c>
      <c r="I14" s="2">
        <v>-8787780</v>
      </c>
    </row>
    <row r="15" spans="1:10" x14ac:dyDescent="0.15">
      <c r="A15" s="1"/>
      <c r="B15" s="2"/>
      <c r="G15" s="1"/>
      <c r="H15" s="1" t="s">
        <v>32</v>
      </c>
      <c r="I15" s="2">
        <f>I14+I13</f>
        <v>30247500</v>
      </c>
    </row>
    <row r="16" spans="1:10" x14ac:dyDescent="0.15">
      <c r="A16" s="1"/>
      <c r="B16" s="2"/>
      <c r="G16" s="1" t="s">
        <v>5</v>
      </c>
      <c r="H16" s="2"/>
      <c r="I16" s="2">
        <v>9000000</v>
      </c>
    </row>
    <row r="17" spans="1:22" x14ac:dyDescent="0.15">
      <c r="A17" s="6"/>
      <c r="B17" s="2"/>
      <c r="G17" s="1" t="s">
        <v>26</v>
      </c>
      <c r="H17" s="2"/>
      <c r="I17" s="2">
        <v>14932651.300000001</v>
      </c>
    </row>
    <row r="18" spans="1:22" x14ac:dyDescent="0.15">
      <c r="G18" s="1" t="s">
        <v>12</v>
      </c>
      <c r="H18" s="2"/>
      <c r="I18" s="2">
        <v>7807056</v>
      </c>
    </row>
    <row r="19" spans="1:22" x14ac:dyDescent="0.15">
      <c r="A19" s="2"/>
      <c r="G19" s="1" t="s">
        <v>24</v>
      </c>
      <c r="H19" s="2"/>
      <c r="I19" s="2">
        <f>I18+I17-I16</f>
        <v>13739707.300000001</v>
      </c>
    </row>
    <row r="20" spans="1:22" x14ac:dyDescent="0.15">
      <c r="D20" s="2"/>
      <c r="G20" s="1" t="s">
        <v>33</v>
      </c>
      <c r="I20" s="2"/>
    </row>
    <row r="21" spans="1:22" x14ac:dyDescent="0.15">
      <c r="G21" s="1"/>
      <c r="H21" s="1" t="s">
        <v>38</v>
      </c>
      <c r="I21" s="2">
        <v>247950.51</v>
      </c>
      <c r="N21" s="2"/>
    </row>
    <row r="22" spans="1:22" x14ac:dyDescent="0.15">
      <c r="G22" s="1"/>
      <c r="H22" s="1" t="s">
        <v>39</v>
      </c>
      <c r="I22" s="2">
        <v>58433.07</v>
      </c>
    </row>
    <row r="23" spans="1:22" x14ac:dyDescent="0.15">
      <c r="G23" s="1"/>
      <c r="H23" s="1" t="s">
        <v>106</v>
      </c>
      <c r="I23" s="2">
        <v>21685.72</v>
      </c>
      <c r="N23" s="2"/>
    </row>
    <row r="24" spans="1:22" x14ac:dyDescent="0.15">
      <c r="A24" s="8" t="s">
        <v>69</v>
      </c>
      <c r="H24" s="1" t="s">
        <v>107</v>
      </c>
      <c r="I24" s="2">
        <v>5756</v>
      </c>
    </row>
    <row r="25" spans="1:22" x14ac:dyDescent="0.15">
      <c r="A25" s="1" t="s">
        <v>70</v>
      </c>
      <c r="B25" s="2">
        <f>B8+E7+I16+B44</f>
        <v>150000000</v>
      </c>
      <c r="H25" s="1" t="s">
        <v>19</v>
      </c>
      <c r="I25" s="2">
        <f>SUM(I21:I24)</f>
        <v>333825.30000000005</v>
      </c>
    </row>
    <row r="26" spans="1:22" x14ac:dyDescent="0.15">
      <c r="A26" s="1" t="s">
        <v>71</v>
      </c>
      <c r="B26" s="2">
        <f>B4+E5+I18</f>
        <v>58349098.620000005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1065311.29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132</v>
      </c>
      <c r="B33" s="3">
        <v>9176</v>
      </c>
      <c r="D33" s="1" t="s">
        <v>74</v>
      </c>
      <c r="E33" s="2">
        <v>10837658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269</v>
      </c>
      <c r="B34" s="3">
        <v>448</v>
      </c>
      <c r="D34" s="1" t="s">
        <v>75</v>
      </c>
      <c r="E34" s="2">
        <v>10834499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17</v>
      </c>
      <c r="B35" s="25">
        <v>2746</v>
      </c>
      <c r="D35" s="1" t="s">
        <v>76</v>
      </c>
      <c r="E35" s="2">
        <v>49041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18</v>
      </c>
      <c r="B36" s="3">
        <v>1785</v>
      </c>
      <c r="D36" s="1" t="s">
        <v>77</v>
      </c>
      <c r="E36" s="2">
        <v>79106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14155</v>
      </c>
      <c r="D37" s="1" t="s">
        <v>78</v>
      </c>
      <c r="E37" s="2">
        <v>34993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814326</v>
      </c>
    </row>
    <row r="39" spans="1:23" x14ac:dyDescent="0.15">
      <c r="A39" s="1" t="s">
        <v>103</v>
      </c>
      <c r="B39" s="3"/>
      <c r="D39" s="1" t="s">
        <v>80</v>
      </c>
      <c r="E39" s="10">
        <v>14727</v>
      </c>
    </row>
    <row r="40" spans="1:23" s="9" customFormat="1" x14ac:dyDescent="0.15">
      <c r="A40"/>
      <c r="B40"/>
      <c r="D40" s="1" t="s">
        <v>81</v>
      </c>
      <c r="E40" s="2">
        <v>-3743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15">
      <c r="A43" s="8" t="s">
        <v>233</v>
      </c>
    </row>
    <row r="44" spans="1:23" x14ac:dyDescent="0.15">
      <c r="A44" s="16" t="s">
        <v>5</v>
      </c>
      <c r="B44" s="2">
        <v>5000000</v>
      </c>
      <c r="C44" s="2"/>
    </row>
    <row r="45" spans="1:23" x14ac:dyDescent="0.15">
      <c r="A45" s="16" t="s">
        <v>234</v>
      </c>
      <c r="B45" s="2">
        <v>5003353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0" sqref="E10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22996134.25</v>
      </c>
      <c r="D3" s="1" t="s">
        <v>1</v>
      </c>
      <c r="E3" s="18">
        <v>38407215.149999999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15189507.02</v>
      </c>
      <c r="D4" s="1" t="s">
        <v>11</v>
      </c>
      <c r="E4" s="38">
        <v>15235158.73</v>
      </c>
      <c r="H4" s="1" t="s">
        <v>131</v>
      </c>
      <c r="J4">
        <v>-2</v>
      </c>
    </row>
    <row r="5" spans="1:10" x14ac:dyDescent="0.15">
      <c r="A5" s="1" t="s">
        <v>3</v>
      </c>
      <c r="B5" s="2">
        <v>95190815.349999994</v>
      </c>
      <c r="D5" s="1" t="s">
        <v>12</v>
      </c>
      <c r="E5" s="2">
        <v>23172056.420000002</v>
      </c>
      <c r="H5" s="1" t="s">
        <v>268</v>
      </c>
      <c r="J5">
        <v>-6</v>
      </c>
    </row>
    <row r="6" spans="1:10" x14ac:dyDescent="0.15">
      <c r="A6" s="1" t="s">
        <v>11</v>
      </c>
      <c r="B6" s="37">
        <v>80001308.329999998</v>
      </c>
      <c r="D6" s="1" t="s">
        <v>4</v>
      </c>
      <c r="E6" s="2">
        <v>9500000</v>
      </c>
      <c r="H6" s="1" t="s">
        <v>185</v>
      </c>
      <c r="I6">
        <v>33</v>
      </c>
      <c r="J6">
        <v>-2</v>
      </c>
    </row>
    <row r="7" spans="1:10" x14ac:dyDescent="0.1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20</v>
      </c>
    </row>
    <row r="8" spans="1:10" x14ac:dyDescent="0.15">
      <c r="A8" s="1" t="s">
        <v>5</v>
      </c>
      <c r="B8" s="2">
        <v>93000000</v>
      </c>
      <c r="D8" s="1" t="s">
        <v>86</v>
      </c>
      <c r="E8" s="2">
        <v>5883.2</v>
      </c>
      <c r="G8" s="1"/>
    </row>
    <row r="9" spans="1:10" x14ac:dyDescent="0.15">
      <c r="A9" s="1" t="s">
        <v>82</v>
      </c>
      <c r="B9" s="2">
        <v>5174</v>
      </c>
      <c r="D9" s="1" t="s">
        <v>88</v>
      </c>
      <c r="E9" s="3">
        <v>4445</v>
      </c>
      <c r="H9" s="1"/>
    </row>
    <row r="10" spans="1:10" x14ac:dyDescent="0.15">
      <c r="A10" s="1" t="s">
        <v>83</v>
      </c>
      <c r="B10" s="2">
        <v>56000000</v>
      </c>
      <c r="D10" s="1" t="s">
        <v>85</v>
      </c>
      <c r="E10" s="2">
        <f>'20170530'!E10+'20170531'!E8</f>
        <v>585191.9</v>
      </c>
      <c r="G10" s="1"/>
      <c r="H10" s="1" t="s">
        <v>42</v>
      </c>
      <c r="I10" s="3">
        <f>SUMIF(I4:I8,"&gt;=0")</f>
        <v>53</v>
      </c>
    </row>
    <row r="11" spans="1:10" x14ac:dyDescent="0.15">
      <c r="A11" s="1" t="s">
        <v>84</v>
      </c>
      <c r="B11" s="2">
        <f>'20170530'!B11+'20170531'!B9</f>
        <v>958264.87999999989</v>
      </c>
      <c r="E11" s="2"/>
      <c r="G11" s="1"/>
      <c r="H11" s="1" t="s">
        <v>43</v>
      </c>
      <c r="I11" s="3">
        <f>SUM(J4:J7)</f>
        <v>-10</v>
      </c>
    </row>
    <row r="12" spans="1:10" x14ac:dyDescent="0.15">
      <c r="A12" s="1" t="s">
        <v>86</v>
      </c>
      <c r="B12" s="18">
        <v>374.37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'20170530'!B13+'20170531'!B12</f>
        <v>141479.29000000004</v>
      </c>
      <c r="E13" s="2"/>
      <c r="G13" s="1"/>
      <c r="H13" s="1" t="s">
        <v>30</v>
      </c>
      <c r="I13" s="2">
        <v>38177520</v>
      </c>
    </row>
    <row r="14" spans="1:10" x14ac:dyDescent="0.15">
      <c r="B14" s="2"/>
      <c r="G14" s="1"/>
      <c r="H14" s="1" t="s">
        <v>31</v>
      </c>
      <c r="I14" s="2">
        <v>-7308000</v>
      </c>
    </row>
    <row r="15" spans="1:10" x14ac:dyDescent="0.15">
      <c r="A15" s="1"/>
      <c r="B15" s="2"/>
      <c r="G15" s="1"/>
      <c r="H15" s="1" t="s">
        <v>32</v>
      </c>
      <c r="I15" s="2">
        <f>I14+I13</f>
        <v>30869520</v>
      </c>
    </row>
    <row r="16" spans="1:10" x14ac:dyDescent="0.15">
      <c r="A16" s="1"/>
      <c r="B16" s="2"/>
      <c r="G16" s="1" t="s">
        <v>5</v>
      </c>
      <c r="H16" s="2"/>
      <c r="I16" s="2">
        <v>9000000</v>
      </c>
    </row>
    <row r="17" spans="1:22" x14ac:dyDescent="0.15">
      <c r="A17" s="6"/>
      <c r="B17" s="2"/>
      <c r="G17" s="1" t="s">
        <v>26</v>
      </c>
      <c r="H17" s="2"/>
      <c r="I17" s="2">
        <v>15006819.58</v>
      </c>
    </row>
    <row r="18" spans="1:22" x14ac:dyDescent="0.15">
      <c r="G18" s="1" t="s">
        <v>12</v>
      </c>
      <c r="H18" s="2"/>
      <c r="I18" s="2">
        <v>7626840</v>
      </c>
    </row>
    <row r="19" spans="1:22" x14ac:dyDescent="0.15">
      <c r="A19" s="2"/>
      <c r="G19" s="1" t="s">
        <v>24</v>
      </c>
      <c r="H19" s="2"/>
      <c r="I19" s="2">
        <f>I18+I17-I16</f>
        <v>13633659.579999998</v>
      </c>
    </row>
    <row r="20" spans="1:22" x14ac:dyDescent="0.15">
      <c r="D20" s="2"/>
      <c r="G20" s="1" t="s">
        <v>33</v>
      </c>
      <c r="I20" s="2"/>
    </row>
    <row r="21" spans="1:22" x14ac:dyDescent="0.15">
      <c r="G21" s="1"/>
      <c r="H21" s="1" t="s">
        <v>38</v>
      </c>
      <c r="I21" s="2">
        <v>247151.68</v>
      </c>
      <c r="N21" s="2"/>
    </row>
    <row r="22" spans="1:22" x14ac:dyDescent="0.15">
      <c r="G22" s="1"/>
      <c r="H22" s="1" t="s">
        <v>39</v>
      </c>
      <c r="I22" s="2">
        <v>58248.79</v>
      </c>
    </row>
    <row r="23" spans="1:22" x14ac:dyDescent="0.15">
      <c r="G23" s="1"/>
      <c r="H23" s="1" t="s">
        <v>106</v>
      </c>
      <c r="I23" s="2">
        <v>21685.72</v>
      </c>
      <c r="N23" s="2"/>
    </row>
    <row r="24" spans="1:22" x14ac:dyDescent="0.15">
      <c r="A24" s="8" t="s">
        <v>69</v>
      </c>
      <c r="H24" s="1" t="s">
        <v>107</v>
      </c>
      <c r="I24" s="2">
        <v>5756</v>
      </c>
    </row>
    <row r="25" spans="1:22" x14ac:dyDescent="0.15">
      <c r="A25" s="1" t="s">
        <v>70</v>
      </c>
      <c r="B25" s="2">
        <f>B8+E7+I16+B44</f>
        <v>150000000</v>
      </c>
      <c r="H25" s="1" t="s">
        <v>19</v>
      </c>
      <c r="I25" s="2">
        <f>SUM(I21:I24)</f>
        <v>332842.18999999994</v>
      </c>
    </row>
    <row r="26" spans="1:22" x14ac:dyDescent="0.15">
      <c r="A26" s="1" t="s">
        <v>71</v>
      </c>
      <c r="B26" s="2">
        <f>B4+E5+I18</f>
        <v>45988403.439999998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1059513.3799999999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132</v>
      </c>
      <c r="B33" s="3">
        <v>10081</v>
      </c>
      <c r="D33" s="1" t="s">
        <v>74</v>
      </c>
      <c r="E33" s="2">
        <v>10788617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269</v>
      </c>
      <c r="B34" s="3">
        <v>1014</v>
      </c>
      <c r="D34" s="1" t="s">
        <v>75</v>
      </c>
      <c r="E34" s="2">
        <v>10755393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17</v>
      </c>
      <c r="B35" s="25">
        <v>2741</v>
      </c>
      <c r="D35" s="1" t="s">
        <v>76</v>
      </c>
      <c r="E35" s="2">
        <v>30064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18</v>
      </c>
      <c r="B36" s="3">
        <v>1620</v>
      </c>
      <c r="D36" s="1" t="s">
        <v>77</v>
      </c>
      <c r="E36" s="2">
        <v>59534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15456</v>
      </c>
      <c r="D37" s="1" t="s">
        <v>78</v>
      </c>
      <c r="E37" s="2">
        <v>328161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-231584</v>
      </c>
    </row>
    <row r="39" spans="1:23" x14ac:dyDescent="0.15">
      <c r="A39" s="1" t="s">
        <v>103</v>
      </c>
      <c r="B39" s="3"/>
      <c r="D39" s="1" t="s">
        <v>80</v>
      </c>
      <c r="E39" s="10">
        <v>20390</v>
      </c>
    </row>
    <row r="40" spans="1:23" s="9" customFormat="1" x14ac:dyDescent="0.15">
      <c r="A40"/>
      <c r="B40"/>
      <c r="D40" s="1" t="s">
        <v>81</v>
      </c>
      <c r="E40" s="2">
        <v>-3423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15">
      <c r="A43" s="8" t="s">
        <v>233</v>
      </c>
    </row>
    <row r="44" spans="1:23" x14ac:dyDescent="0.15">
      <c r="A44" s="16" t="s">
        <v>5</v>
      </c>
      <c r="B44" s="2">
        <v>5000000</v>
      </c>
      <c r="C44" s="2"/>
    </row>
    <row r="45" spans="1:23" x14ac:dyDescent="0.15">
      <c r="A45" s="16" t="s">
        <v>234</v>
      </c>
      <c r="B45" s="2">
        <v>5003353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W51"/>
  <sheetViews>
    <sheetView zoomScale="80" zoomScaleNormal="80" workbookViewId="0">
      <selection activeCell="D19" sqref="D19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33460456.16</v>
      </c>
      <c r="D3" s="1" t="s">
        <v>1</v>
      </c>
      <c r="E3" s="18">
        <v>46413564.270000003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15743713.310000001</v>
      </c>
      <c r="D4" s="1" t="s">
        <v>11</v>
      </c>
      <c r="E4" s="38">
        <v>21814860.350000001</v>
      </c>
      <c r="H4" s="1" t="s">
        <v>131</v>
      </c>
      <c r="I4">
        <v>3</v>
      </c>
      <c r="J4">
        <v>-2</v>
      </c>
    </row>
    <row r="5" spans="1:10" x14ac:dyDescent="0.15">
      <c r="A5" s="1" t="s">
        <v>3</v>
      </c>
      <c r="B5" s="2">
        <v>79215083.540000007</v>
      </c>
      <c r="D5" s="1" t="s">
        <v>12</v>
      </c>
      <c r="E5" s="2">
        <v>24598703.920000002</v>
      </c>
      <c r="H5" s="1" t="s">
        <v>268</v>
      </c>
      <c r="J5">
        <v>-4</v>
      </c>
    </row>
    <row r="6" spans="1:10" x14ac:dyDescent="0.15">
      <c r="A6" s="1" t="s">
        <v>11</v>
      </c>
      <c r="B6" s="37">
        <v>63471370.229999997</v>
      </c>
      <c r="D6" s="1" t="s">
        <v>4</v>
      </c>
      <c r="E6" s="2">
        <v>9500000</v>
      </c>
      <c r="H6" s="1" t="s">
        <v>185</v>
      </c>
      <c r="I6">
        <v>32</v>
      </c>
    </row>
    <row r="7" spans="1:10" x14ac:dyDescent="0.15">
      <c r="A7" s="1" t="s">
        <v>4</v>
      </c>
      <c r="B7" s="2">
        <v>69000000</v>
      </c>
      <c r="D7" s="1" t="s">
        <v>5</v>
      </c>
      <c r="E7" s="18">
        <v>51000000</v>
      </c>
      <c r="H7" s="1" t="s">
        <v>238</v>
      </c>
      <c r="I7">
        <v>21</v>
      </c>
    </row>
    <row r="8" spans="1:10" x14ac:dyDescent="0.15">
      <c r="A8" s="1" t="s">
        <v>5</v>
      </c>
      <c r="B8" s="2">
        <v>77000000</v>
      </c>
      <c r="D8" s="1" t="s">
        <v>86</v>
      </c>
      <c r="E8" s="2">
        <v>8476.7999999999993</v>
      </c>
      <c r="G8" s="1"/>
    </row>
    <row r="9" spans="1:10" x14ac:dyDescent="0.15">
      <c r="A9" s="1" t="s">
        <v>82</v>
      </c>
      <c r="B9" s="2">
        <v>10915.07</v>
      </c>
      <c r="D9" s="1" t="s">
        <v>88</v>
      </c>
      <c r="E9" s="3">
        <v>6119</v>
      </c>
      <c r="H9" s="1"/>
    </row>
    <row r="10" spans="1:10" x14ac:dyDescent="0.15">
      <c r="A10" s="1" t="s">
        <v>83</v>
      </c>
      <c r="B10" s="2">
        <v>30000000</v>
      </c>
      <c r="D10" s="1" t="s">
        <v>85</v>
      </c>
      <c r="E10" s="2">
        <f>'20170525'!E10+'20170530'!E8</f>
        <v>579308.70000000007</v>
      </c>
      <c r="G10" s="1"/>
      <c r="H10" s="1" t="s">
        <v>42</v>
      </c>
      <c r="I10" s="3">
        <f>SUMIF(I4:I8,"&gt;=0")</f>
        <v>56</v>
      </c>
    </row>
    <row r="11" spans="1:10" x14ac:dyDescent="0.15">
      <c r="A11" s="1" t="s">
        <v>84</v>
      </c>
      <c r="B11" s="2">
        <f>'20170525'!B11+'20170530'!B9</f>
        <v>953090.87999999989</v>
      </c>
      <c r="E11" s="2"/>
      <c r="G11" s="1"/>
      <c r="H11" s="1" t="s">
        <v>43</v>
      </c>
      <c r="I11" s="3">
        <f>SUM(J4:J7)</f>
        <v>-6</v>
      </c>
    </row>
    <row r="12" spans="1:10" x14ac:dyDescent="0.15">
      <c r="A12" s="1" t="s">
        <v>86</v>
      </c>
      <c r="B12" s="18">
        <v>176.82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'20170525'!B13+'20170530'!B12</f>
        <v>141104.92000000004</v>
      </c>
      <c r="E13" s="2"/>
      <c r="G13" s="1"/>
      <c r="H13" s="1" t="s">
        <v>30</v>
      </c>
      <c r="I13" s="2">
        <v>40431240</v>
      </c>
    </row>
    <row r="14" spans="1:10" x14ac:dyDescent="0.15">
      <c r="B14" s="2"/>
      <c r="G14" s="1"/>
      <c r="H14" s="1" t="s">
        <v>31</v>
      </c>
      <c r="I14" s="2">
        <v>-4410720</v>
      </c>
    </row>
    <row r="15" spans="1:10" x14ac:dyDescent="0.15">
      <c r="A15" s="1"/>
      <c r="B15" s="2"/>
      <c r="G15" s="1"/>
      <c r="H15" s="1" t="s">
        <v>32</v>
      </c>
      <c r="I15" s="2">
        <f>I14+I13</f>
        <v>36020520</v>
      </c>
    </row>
    <row r="16" spans="1:10" x14ac:dyDescent="0.15">
      <c r="A16" s="1"/>
      <c r="B16" s="2"/>
      <c r="G16" s="1" t="s">
        <v>5</v>
      </c>
      <c r="H16" s="2"/>
      <c r="I16" s="2">
        <v>17000000</v>
      </c>
    </row>
    <row r="17" spans="1:22" x14ac:dyDescent="0.15">
      <c r="A17" s="6"/>
      <c r="B17" s="2"/>
      <c r="G17" s="1" t="s">
        <v>26</v>
      </c>
      <c r="H17" s="2"/>
      <c r="I17" s="2">
        <v>22450395.280000001</v>
      </c>
    </row>
    <row r="18" spans="1:22" x14ac:dyDescent="0.15">
      <c r="G18" s="1" t="s">
        <v>12</v>
      </c>
      <c r="H18" s="2"/>
      <c r="I18" s="2">
        <v>8050872</v>
      </c>
    </row>
    <row r="19" spans="1:22" x14ac:dyDescent="0.15">
      <c r="A19" s="2"/>
      <c r="G19" s="1" t="s">
        <v>24</v>
      </c>
      <c r="H19" s="2"/>
      <c r="I19" s="2">
        <f>I18+I17-I16</f>
        <v>13501267.280000001</v>
      </c>
    </row>
    <row r="20" spans="1:22" x14ac:dyDescent="0.15">
      <c r="D20" s="2"/>
      <c r="G20" s="1" t="s">
        <v>33</v>
      </c>
      <c r="I20" s="2"/>
    </row>
    <row r="21" spans="1:22" x14ac:dyDescent="0.15">
      <c r="G21" s="1"/>
      <c r="H21" s="1" t="s">
        <v>38</v>
      </c>
      <c r="I21" s="2">
        <v>246351.11</v>
      </c>
      <c r="N21" s="2"/>
    </row>
    <row r="22" spans="1:22" x14ac:dyDescent="0.15">
      <c r="G22" s="1"/>
      <c r="H22" s="1" t="s">
        <v>39</v>
      </c>
      <c r="I22" s="2">
        <v>58064.09</v>
      </c>
    </row>
    <row r="23" spans="1:22" x14ac:dyDescent="0.15">
      <c r="G23" s="1"/>
      <c r="H23" s="1" t="s">
        <v>106</v>
      </c>
      <c r="I23" s="2">
        <v>21685.72</v>
      </c>
      <c r="N23" s="2"/>
    </row>
    <row r="24" spans="1:22" x14ac:dyDescent="0.15">
      <c r="A24" s="8" t="s">
        <v>69</v>
      </c>
      <c r="H24" s="1" t="s">
        <v>107</v>
      </c>
      <c r="I24" s="2">
        <v>5756</v>
      </c>
    </row>
    <row r="25" spans="1:22" x14ac:dyDescent="0.15">
      <c r="A25" s="1" t="s">
        <v>70</v>
      </c>
      <c r="B25" s="2">
        <f>B8+E7+I16+B44</f>
        <v>150000000</v>
      </c>
      <c r="H25" s="1" t="s">
        <v>19</v>
      </c>
      <c r="I25" s="2">
        <f>SUM(I21:I24)</f>
        <v>331856.91999999993</v>
      </c>
    </row>
    <row r="26" spans="1:22" x14ac:dyDescent="0.15">
      <c r="A26" s="1" t="s">
        <v>71</v>
      </c>
      <c r="B26" s="2">
        <f>B4+E5+I18</f>
        <v>48393289.230000004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1052270.54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132</v>
      </c>
      <c r="B33" s="3">
        <v>10588</v>
      </c>
      <c r="D33" s="1" t="s">
        <v>74</v>
      </c>
      <c r="E33" s="2">
        <v>10758553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269</v>
      </c>
      <c r="B34" s="3">
        <v>865</v>
      </c>
      <c r="D34" s="1" t="s">
        <v>75</v>
      </c>
      <c r="E34" s="2">
        <v>10695859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17</v>
      </c>
      <c r="B35" s="25">
        <v>3289</v>
      </c>
      <c r="D35" s="1" t="s">
        <v>76</v>
      </c>
      <c r="E35" s="2">
        <v>267485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18</v>
      </c>
      <c r="B36" s="3">
        <v>1551</v>
      </c>
      <c r="D36" s="1" t="s">
        <v>77</v>
      </c>
      <c r="E36" s="2">
        <v>227876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16293</v>
      </c>
      <c r="D37" s="1" t="s">
        <v>78</v>
      </c>
      <c r="E37" s="2">
        <v>95805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1475263</v>
      </c>
    </row>
    <row r="39" spans="1:23" x14ac:dyDescent="0.15">
      <c r="A39" s="1" t="s">
        <v>103</v>
      </c>
      <c r="B39" s="3"/>
      <c r="D39" s="1" t="s">
        <v>80</v>
      </c>
      <c r="E39" s="10">
        <v>11254</v>
      </c>
    </row>
    <row r="40" spans="1:23" s="9" customFormat="1" x14ac:dyDescent="0.15">
      <c r="A40"/>
      <c r="B40"/>
      <c r="D40" s="1" t="s">
        <v>81</v>
      </c>
      <c r="E40" s="2">
        <v>-4547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15">
      <c r="A43" s="8" t="s">
        <v>233</v>
      </c>
    </row>
    <row r="44" spans="1:23" x14ac:dyDescent="0.15">
      <c r="A44" s="16" t="s">
        <v>5</v>
      </c>
      <c r="B44" s="2">
        <v>5000000</v>
      </c>
      <c r="C44" s="2"/>
    </row>
    <row r="45" spans="1:23" x14ac:dyDescent="0.15">
      <c r="A45" s="16" t="s">
        <v>234</v>
      </c>
      <c r="B45" s="2">
        <v>5003353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W51"/>
  <sheetViews>
    <sheetView zoomScale="80" zoomScaleNormal="80" workbookViewId="0">
      <selection activeCell="B11" sqref="B11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33460456.16</v>
      </c>
      <c r="D3" s="1" t="s">
        <v>1</v>
      </c>
      <c r="E3" s="18">
        <v>46413564.270000003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15743713.310000001</v>
      </c>
      <c r="D4" s="1" t="s">
        <v>11</v>
      </c>
      <c r="E4" s="38">
        <v>21814860.350000001</v>
      </c>
      <c r="H4" s="1" t="s">
        <v>131</v>
      </c>
      <c r="I4">
        <v>3</v>
      </c>
      <c r="J4">
        <v>-2</v>
      </c>
    </row>
    <row r="5" spans="1:10" x14ac:dyDescent="0.15">
      <c r="A5" s="1" t="s">
        <v>3</v>
      </c>
      <c r="B5" s="2">
        <v>79215083.540000007</v>
      </c>
      <c r="D5" s="1" t="s">
        <v>12</v>
      </c>
      <c r="E5" s="2">
        <v>24598703.920000002</v>
      </c>
      <c r="H5" s="1" t="s">
        <v>268</v>
      </c>
      <c r="J5">
        <v>-4</v>
      </c>
    </row>
    <row r="6" spans="1:10" x14ac:dyDescent="0.15">
      <c r="A6" s="1" t="s">
        <v>11</v>
      </c>
      <c r="B6" s="37">
        <v>63471370.229999997</v>
      </c>
      <c r="D6" s="1" t="s">
        <v>4</v>
      </c>
      <c r="E6" s="2">
        <v>9500000</v>
      </c>
      <c r="H6" s="1" t="s">
        <v>185</v>
      </c>
      <c r="I6">
        <v>32</v>
      </c>
    </row>
    <row r="7" spans="1:10" x14ac:dyDescent="0.15">
      <c r="A7" s="1" t="s">
        <v>4</v>
      </c>
      <c r="B7" s="2">
        <v>69000000</v>
      </c>
      <c r="D7" s="1" t="s">
        <v>5</v>
      </c>
      <c r="E7" s="18">
        <v>51000000</v>
      </c>
      <c r="H7" s="1" t="s">
        <v>238</v>
      </c>
      <c r="I7">
        <v>21</v>
      </c>
    </row>
    <row r="8" spans="1:10" x14ac:dyDescent="0.15">
      <c r="A8" s="1" t="s">
        <v>5</v>
      </c>
      <c r="B8" s="2">
        <v>77000000</v>
      </c>
      <c r="D8" s="1" t="s">
        <v>86</v>
      </c>
      <c r="E8" s="2">
        <v>8476.7999999999993</v>
      </c>
      <c r="G8" s="1"/>
    </row>
    <row r="9" spans="1:10" x14ac:dyDescent="0.15">
      <c r="A9" s="1" t="s">
        <v>82</v>
      </c>
      <c r="B9" s="2">
        <v>10915.07</v>
      </c>
      <c r="D9" s="1" t="s">
        <v>88</v>
      </c>
      <c r="E9" s="3">
        <v>6119</v>
      </c>
      <c r="H9" s="1"/>
    </row>
    <row r="10" spans="1:10" x14ac:dyDescent="0.15">
      <c r="A10" s="1" t="s">
        <v>83</v>
      </c>
      <c r="B10" s="2">
        <v>30000000</v>
      </c>
      <c r="D10" s="1" t="s">
        <v>85</v>
      </c>
      <c r="E10" s="2">
        <f>'20170525'!E10+'20170529'!E8</f>
        <v>579308.70000000007</v>
      </c>
      <c r="G10" s="1"/>
      <c r="H10" s="1" t="s">
        <v>42</v>
      </c>
      <c r="I10" s="3">
        <f>SUMIF(I4:I8,"&gt;=0")</f>
        <v>56</v>
      </c>
    </row>
    <row r="11" spans="1:10" x14ac:dyDescent="0.15">
      <c r="A11" s="1" t="s">
        <v>84</v>
      </c>
      <c r="B11" s="2">
        <f>'20170525'!B11+'20170529'!B9</f>
        <v>953090.87999999989</v>
      </c>
      <c r="E11" s="2"/>
      <c r="G11" s="1"/>
      <c r="H11" s="1" t="s">
        <v>43</v>
      </c>
      <c r="I11" s="3">
        <f>SUM(J4:J7)</f>
        <v>-6</v>
      </c>
    </row>
    <row r="12" spans="1:10" x14ac:dyDescent="0.15">
      <c r="A12" s="1" t="s">
        <v>86</v>
      </c>
      <c r="B12" s="18">
        <v>176.82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'20170525'!B13+'20170529'!B12</f>
        <v>141104.92000000004</v>
      </c>
      <c r="E13" s="2"/>
      <c r="G13" s="1"/>
      <c r="H13" s="1" t="s">
        <v>30</v>
      </c>
      <c r="I13" s="2">
        <v>40431240</v>
      </c>
    </row>
    <row r="14" spans="1:10" x14ac:dyDescent="0.15">
      <c r="B14" s="2"/>
      <c r="G14" s="1"/>
      <c r="H14" s="1" t="s">
        <v>31</v>
      </c>
      <c r="I14" s="2">
        <v>-4410720</v>
      </c>
    </row>
    <row r="15" spans="1:10" x14ac:dyDescent="0.15">
      <c r="A15" s="1"/>
      <c r="B15" s="2"/>
      <c r="G15" s="1"/>
      <c r="H15" s="1" t="s">
        <v>32</v>
      </c>
      <c r="I15" s="2">
        <f>I14+I13</f>
        <v>36020520</v>
      </c>
    </row>
    <row r="16" spans="1:10" x14ac:dyDescent="0.15">
      <c r="A16" s="1"/>
      <c r="B16" s="2"/>
      <c r="G16" s="1" t="s">
        <v>5</v>
      </c>
      <c r="H16" s="2"/>
      <c r="I16" s="2">
        <v>17000000</v>
      </c>
    </row>
    <row r="17" spans="1:22" x14ac:dyDescent="0.15">
      <c r="A17" s="6"/>
      <c r="B17" s="2"/>
      <c r="G17" s="1" t="s">
        <v>26</v>
      </c>
      <c r="H17" s="2"/>
      <c r="I17" s="2">
        <v>22450395.280000001</v>
      </c>
    </row>
    <row r="18" spans="1:22" x14ac:dyDescent="0.15">
      <c r="G18" s="1" t="s">
        <v>12</v>
      </c>
      <c r="H18" s="2"/>
      <c r="I18" s="2">
        <v>8050872</v>
      </c>
    </row>
    <row r="19" spans="1:22" x14ac:dyDescent="0.15">
      <c r="A19" s="2"/>
      <c r="G19" s="1" t="s">
        <v>24</v>
      </c>
      <c r="H19" s="2"/>
      <c r="I19" s="2">
        <f>I18+I17-I16</f>
        <v>13501267.280000001</v>
      </c>
    </row>
    <row r="20" spans="1:22" x14ac:dyDescent="0.15">
      <c r="D20" s="2"/>
      <c r="G20" s="1" t="s">
        <v>33</v>
      </c>
      <c r="I20" s="2"/>
    </row>
    <row r="21" spans="1:22" x14ac:dyDescent="0.15">
      <c r="G21" s="1"/>
      <c r="H21" s="1" t="s">
        <v>38</v>
      </c>
      <c r="I21" s="2">
        <v>246351.11</v>
      </c>
      <c r="N21" s="2"/>
    </row>
    <row r="22" spans="1:22" x14ac:dyDescent="0.15">
      <c r="G22" s="1"/>
      <c r="H22" s="1" t="s">
        <v>39</v>
      </c>
      <c r="I22" s="2">
        <v>58064.09</v>
      </c>
    </row>
    <row r="23" spans="1:22" x14ac:dyDescent="0.15">
      <c r="G23" s="1"/>
      <c r="H23" s="1" t="s">
        <v>106</v>
      </c>
      <c r="I23" s="2">
        <v>21685.72</v>
      </c>
      <c r="N23" s="2"/>
    </row>
    <row r="24" spans="1:22" x14ac:dyDescent="0.15">
      <c r="A24" s="8" t="s">
        <v>69</v>
      </c>
      <c r="H24" s="1" t="s">
        <v>107</v>
      </c>
      <c r="I24" s="2">
        <v>5756</v>
      </c>
    </row>
    <row r="25" spans="1:22" x14ac:dyDescent="0.15">
      <c r="A25" s="1" t="s">
        <v>70</v>
      </c>
      <c r="B25" s="2">
        <f>B8+E7+I16+B44</f>
        <v>150000000</v>
      </c>
      <c r="H25" s="1" t="s">
        <v>19</v>
      </c>
      <c r="I25" s="2">
        <f>SUM(I21:I24)</f>
        <v>331856.91999999993</v>
      </c>
    </row>
    <row r="26" spans="1:22" x14ac:dyDescent="0.15">
      <c r="A26" s="1" t="s">
        <v>71</v>
      </c>
      <c r="B26" s="2">
        <f>B4+E5+I18</f>
        <v>48393289.230000004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1052270.54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132</v>
      </c>
      <c r="B33" s="3">
        <v>10588</v>
      </c>
      <c r="D33" s="1" t="s">
        <v>74</v>
      </c>
      <c r="E33" s="2">
        <v>10758553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269</v>
      </c>
      <c r="B34" s="3">
        <v>865</v>
      </c>
      <c r="D34" s="1" t="s">
        <v>75</v>
      </c>
      <c r="E34" s="2">
        <v>10695859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17</v>
      </c>
      <c r="B35" s="25">
        <v>3289</v>
      </c>
      <c r="D35" s="1" t="s">
        <v>76</v>
      </c>
      <c r="E35" s="2">
        <v>267485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18</v>
      </c>
      <c r="B36" s="3">
        <v>1551</v>
      </c>
      <c r="D36" s="1" t="s">
        <v>77</v>
      </c>
      <c r="E36" s="2">
        <v>227876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16293</v>
      </c>
      <c r="D37" s="1" t="s">
        <v>78</v>
      </c>
      <c r="E37" s="2">
        <v>95805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1475263</v>
      </c>
    </row>
    <row r="39" spans="1:23" x14ac:dyDescent="0.15">
      <c r="A39" s="1" t="s">
        <v>103</v>
      </c>
      <c r="B39" s="3"/>
      <c r="D39" s="1" t="s">
        <v>80</v>
      </c>
      <c r="E39" s="10">
        <v>11254</v>
      </c>
    </row>
    <row r="40" spans="1:23" s="9" customFormat="1" x14ac:dyDescent="0.15">
      <c r="A40"/>
      <c r="B40"/>
      <c r="D40" s="1" t="s">
        <v>81</v>
      </c>
      <c r="E40" s="2">
        <v>-4547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15">
      <c r="A43" s="8" t="s">
        <v>233</v>
      </c>
    </row>
    <row r="44" spans="1:23" x14ac:dyDescent="0.15">
      <c r="A44" s="16" t="s">
        <v>5</v>
      </c>
      <c r="B44" s="2">
        <v>5000000</v>
      </c>
      <c r="C44" s="2"/>
    </row>
    <row r="45" spans="1:23" x14ac:dyDescent="0.15">
      <c r="A45" s="16" t="s">
        <v>234</v>
      </c>
      <c r="B45" s="2">
        <v>5003353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E28" zoomScale="80" zoomScaleNormal="80" workbookViewId="0">
      <selection activeCell="I23" sqref="I23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33460456.16</v>
      </c>
      <c r="D3" s="1" t="s">
        <v>1</v>
      </c>
      <c r="E3" s="18">
        <v>46413564.270000003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15743713.310000001</v>
      </c>
      <c r="D4" s="1" t="s">
        <v>11</v>
      </c>
      <c r="E4" s="38">
        <v>21814860.350000001</v>
      </c>
      <c r="H4" s="1" t="s">
        <v>131</v>
      </c>
      <c r="I4">
        <v>3</v>
      </c>
      <c r="J4">
        <v>-2</v>
      </c>
    </row>
    <row r="5" spans="1:10" x14ac:dyDescent="0.15">
      <c r="A5" s="1" t="s">
        <v>3</v>
      </c>
      <c r="B5" s="2">
        <v>79215083.540000007</v>
      </c>
      <c r="D5" s="1" t="s">
        <v>12</v>
      </c>
      <c r="E5" s="2">
        <v>24598703.920000002</v>
      </c>
      <c r="H5" s="1" t="s">
        <v>268</v>
      </c>
      <c r="J5">
        <v>-4</v>
      </c>
    </row>
    <row r="6" spans="1:10" x14ac:dyDescent="0.15">
      <c r="A6" s="1" t="s">
        <v>11</v>
      </c>
      <c r="B6" s="37">
        <v>63471370.229999997</v>
      </c>
      <c r="D6" s="1" t="s">
        <v>4</v>
      </c>
      <c r="E6" s="2">
        <v>9500000</v>
      </c>
      <c r="H6" s="1" t="s">
        <v>185</v>
      </c>
      <c r="I6">
        <v>32</v>
      </c>
    </row>
    <row r="7" spans="1:10" x14ac:dyDescent="0.15">
      <c r="A7" s="1" t="s">
        <v>4</v>
      </c>
      <c r="B7" s="2">
        <v>69000000</v>
      </c>
      <c r="D7" s="1" t="s">
        <v>5</v>
      </c>
      <c r="E7" s="18">
        <v>51000000</v>
      </c>
      <c r="H7" s="1" t="s">
        <v>238</v>
      </c>
      <c r="I7">
        <v>21</v>
      </c>
    </row>
    <row r="8" spans="1:10" x14ac:dyDescent="0.15">
      <c r="A8" s="1" t="s">
        <v>5</v>
      </c>
      <c r="B8" s="2">
        <v>77000000</v>
      </c>
      <c r="D8" s="1" t="s">
        <v>86</v>
      </c>
      <c r="E8" s="2">
        <v>8476.7999999999993</v>
      </c>
      <c r="G8" s="1"/>
    </row>
    <row r="9" spans="1:10" x14ac:dyDescent="0.15">
      <c r="A9" s="1" t="s">
        <v>82</v>
      </c>
      <c r="B9" s="2">
        <v>10915.07</v>
      </c>
      <c r="D9" s="1" t="s">
        <v>88</v>
      </c>
      <c r="E9" s="3">
        <v>6119</v>
      </c>
      <c r="H9" s="1"/>
    </row>
    <row r="10" spans="1:10" x14ac:dyDescent="0.15">
      <c r="A10" s="1" t="s">
        <v>83</v>
      </c>
      <c r="B10" s="2">
        <v>30000000</v>
      </c>
      <c r="D10" s="1" t="s">
        <v>85</v>
      </c>
      <c r="E10" s="2">
        <f>'20170525'!E10+'20170526'!E8</f>
        <v>579308.70000000007</v>
      </c>
      <c r="G10" s="1"/>
      <c r="H10" s="1" t="s">
        <v>42</v>
      </c>
      <c r="I10" s="3">
        <f>SUMIF(I4:I8,"&gt;=0")</f>
        <v>56</v>
      </c>
    </row>
    <row r="11" spans="1:10" x14ac:dyDescent="0.15">
      <c r="A11" s="1" t="s">
        <v>84</v>
      </c>
      <c r="B11" s="2">
        <f>'20170525'!B11+'20170526'!B9</f>
        <v>953090.87999999989</v>
      </c>
      <c r="E11" s="2"/>
      <c r="G11" s="1"/>
      <c r="H11" s="1" t="s">
        <v>43</v>
      </c>
      <c r="I11" s="3">
        <f>SUM(J4:J7)</f>
        <v>-6</v>
      </c>
    </row>
    <row r="12" spans="1:10" x14ac:dyDescent="0.15">
      <c r="A12" s="1" t="s">
        <v>86</v>
      </c>
      <c r="B12" s="18">
        <v>176.82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'20170525'!B13+'20170526'!B12</f>
        <v>141104.92000000004</v>
      </c>
      <c r="E13" s="2"/>
      <c r="G13" s="1"/>
      <c r="H13" s="1" t="s">
        <v>30</v>
      </c>
      <c r="I13" s="2">
        <v>40431240</v>
      </c>
    </row>
    <row r="14" spans="1:10" x14ac:dyDescent="0.15">
      <c r="B14" s="2"/>
      <c r="G14" s="1"/>
      <c r="H14" s="1" t="s">
        <v>31</v>
      </c>
      <c r="I14" s="2">
        <v>-4410720</v>
      </c>
    </row>
    <row r="15" spans="1:10" x14ac:dyDescent="0.15">
      <c r="A15" s="1"/>
      <c r="B15" s="2"/>
      <c r="G15" s="1"/>
      <c r="H15" s="1" t="s">
        <v>32</v>
      </c>
      <c r="I15" s="2">
        <f>I14+I13</f>
        <v>36020520</v>
      </c>
    </row>
    <row r="16" spans="1:10" x14ac:dyDescent="0.15">
      <c r="A16" s="1"/>
      <c r="B16" s="2"/>
      <c r="G16" s="1" t="s">
        <v>5</v>
      </c>
      <c r="H16" s="2"/>
      <c r="I16" s="2">
        <v>17000000</v>
      </c>
    </row>
    <row r="17" spans="1:22" x14ac:dyDescent="0.15">
      <c r="A17" s="6"/>
      <c r="B17" s="2"/>
      <c r="G17" s="1" t="s">
        <v>26</v>
      </c>
      <c r="H17" s="2"/>
      <c r="I17" s="2">
        <v>22450395.280000001</v>
      </c>
    </row>
    <row r="18" spans="1:22" x14ac:dyDescent="0.15">
      <c r="G18" s="1" t="s">
        <v>12</v>
      </c>
      <c r="H18" s="2"/>
      <c r="I18" s="2">
        <v>8050872</v>
      </c>
    </row>
    <row r="19" spans="1:22" x14ac:dyDescent="0.15">
      <c r="A19" s="2"/>
      <c r="G19" s="1" t="s">
        <v>24</v>
      </c>
      <c r="H19" s="2"/>
      <c r="I19" s="2">
        <f>I18+I17-I16</f>
        <v>13501267.280000001</v>
      </c>
    </row>
    <row r="20" spans="1:22" x14ac:dyDescent="0.15">
      <c r="D20" s="2"/>
      <c r="G20" s="1" t="s">
        <v>33</v>
      </c>
      <c r="I20" s="2"/>
    </row>
    <row r="21" spans="1:22" x14ac:dyDescent="0.15">
      <c r="G21" s="1"/>
      <c r="H21" s="1" t="s">
        <v>38</v>
      </c>
      <c r="I21" s="2">
        <v>246351.11</v>
      </c>
      <c r="N21" s="2"/>
    </row>
    <row r="22" spans="1:22" x14ac:dyDescent="0.15">
      <c r="G22" s="1"/>
      <c r="H22" s="1" t="s">
        <v>39</v>
      </c>
      <c r="I22" s="2">
        <v>58064.09</v>
      </c>
    </row>
    <row r="23" spans="1:22" x14ac:dyDescent="0.15">
      <c r="G23" s="1"/>
      <c r="H23" s="1" t="s">
        <v>106</v>
      </c>
      <c r="I23" s="2">
        <v>21685.72</v>
      </c>
      <c r="N23" s="2"/>
    </row>
    <row r="24" spans="1:22" x14ac:dyDescent="0.15">
      <c r="A24" s="8" t="s">
        <v>69</v>
      </c>
      <c r="H24" s="1" t="s">
        <v>107</v>
      </c>
      <c r="I24" s="2">
        <v>5756</v>
      </c>
    </row>
    <row r="25" spans="1:22" x14ac:dyDescent="0.15">
      <c r="A25" s="1" t="s">
        <v>70</v>
      </c>
      <c r="B25" s="2">
        <f>B8+E7+I16+B44</f>
        <v>150000000</v>
      </c>
      <c r="H25" s="1" t="s">
        <v>19</v>
      </c>
      <c r="I25" s="2">
        <f>SUM(I21:I24)</f>
        <v>331856.91999999993</v>
      </c>
    </row>
    <row r="26" spans="1:22" x14ac:dyDescent="0.15">
      <c r="A26" s="1" t="s">
        <v>71</v>
      </c>
      <c r="B26" s="2">
        <f>B4+E5+I18</f>
        <v>48393289.230000004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1052270.54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132</v>
      </c>
      <c r="B33" s="3">
        <v>10588</v>
      </c>
      <c r="D33" s="1" t="s">
        <v>74</v>
      </c>
      <c r="E33" s="2">
        <v>10758553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269</v>
      </c>
      <c r="B34" s="3">
        <v>865</v>
      </c>
      <c r="D34" s="1" t="s">
        <v>75</v>
      </c>
      <c r="E34" s="2">
        <v>10695859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17</v>
      </c>
      <c r="B35" s="25">
        <v>3289</v>
      </c>
      <c r="D35" s="1" t="s">
        <v>76</v>
      </c>
      <c r="E35" s="2">
        <v>267485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18</v>
      </c>
      <c r="B36" s="3">
        <v>1551</v>
      </c>
      <c r="D36" s="1" t="s">
        <v>77</v>
      </c>
      <c r="E36" s="2">
        <v>227876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16293</v>
      </c>
      <c r="D37" s="1" t="s">
        <v>78</v>
      </c>
      <c r="E37" s="2">
        <v>95805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1475263</v>
      </c>
    </row>
    <row r="39" spans="1:23" x14ac:dyDescent="0.15">
      <c r="A39" s="1" t="s">
        <v>103</v>
      </c>
      <c r="B39" s="3"/>
      <c r="D39" s="1" t="s">
        <v>80</v>
      </c>
      <c r="E39" s="10">
        <v>11254</v>
      </c>
    </row>
    <row r="40" spans="1:23" s="9" customFormat="1" x14ac:dyDescent="0.15">
      <c r="A40"/>
      <c r="B40"/>
      <c r="D40" s="1" t="s">
        <v>81</v>
      </c>
      <c r="E40" s="2">
        <v>-4547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15">
      <c r="A43" s="8" t="s">
        <v>233</v>
      </c>
    </row>
    <row r="44" spans="1:23" x14ac:dyDescent="0.15">
      <c r="A44" s="16" t="s">
        <v>5</v>
      </c>
      <c r="B44" s="2">
        <v>5000000</v>
      </c>
      <c r="C44" s="2"/>
    </row>
    <row r="45" spans="1:23" x14ac:dyDescent="0.15">
      <c r="A45" s="16" t="s">
        <v>234</v>
      </c>
      <c r="B45" s="2">
        <v>5003353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3"/>
  <sheetViews>
    <sheetView topLeftCell="A34" zoomScale="80" zoomScaleNormal="80" workbookViewId="0">
      <selection activeCell="A56" sqref="A56:I63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51965681.979999997</v>
      </c>
      <c r="D3" s="1" t="s">
        <v>1</v>
      </c>
      <c r="E3" s="18">
        <v>52157573.200000003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14811361.23</v>
      </c>
      <c r="D4" s="1" t="s">
        <v>11</v>
      </c>
      <c r="E4" s="38">
        <v>27085499.949999999</v>
      </c>
      <c r="H4" s="1" t="s">
        <v>131</v>
      </c>
      <c r="I4">
        <v>65</v>
      </c>
      <c r="J4">
        <v>-2</v>
      </c>
    </row>
    <row r="5" spans="1:10" x14ac:dyDescent="0.15">
      <c r="A5" s="1" t="s">
        <v>3</v>
      </c>
      <c r="B5" s="2">
        <v>66777043.210000001</v>
      </c>
      <c r="D5" s="1" t="s">
        <v>12</v>
      </c>
      <c r="E5" s="2">
        <v>24905714.850000001</v>
      </c>
      <c r="H5" s="1" t="s">
        <v>268</v>
      </c>
      <c r="I5">
        <v>0</v>
      </c>
    </row>
    <row r="6" spans="1:10" x14ac:dyDescent="0.15">
      <c r="A6" s="1" t="s">
        <v>11</v>
      </c>
      <c r="B6" s="37">
        <v>51965681.979999997</v>
      </c>
      <c r="D6" s="1" t="s">
        <v>4</v>
      </c>
      <c r="E6" s="2">
        <v>9500000</v>
      </c>
      <c r="H6" s="1" t="s">
        <v>185</v>
      </c>
      <c r="I6">
        <v>30</v>
      </c>
    </row>
    <row r="7" spans="1:10" x14ac:dyDescent="0.15">
      <c r="A7" s="1" t="s">
        <v>4</v>
      </c>
      <c r="B7" s="2">
        <v>69000000</v>
      </c>
      <c r="D7" s="1" t="s">
        <v>5</v>
      </c>
      <c r="E7" s="18">
        <v>63000000</v>
      </c>
      <c r="H7" s="1" t="s">
        <v>238</v>
      </c>
      <c r="I7">
        <v>18</v>
      </c>
    </row>
    <row r="8" spans="1:10" x14ac:dyDescent="0.15">
      <c r="A8" s="1" t="s">
        <v>5</v>
      </c>
      <c r="B8" s="2">
        <v>65000000</v>
      </c>
      <c r="D8" s="1" t="s">
        <v>86</v>
      </c>
      <c r="E8" s="2">
        <v>2923.2</v>
      </c>
      <c r="G8" s="1"/>
    </row>
    <row r="9" spans="1:10" x14ac:dyDescent="0.15">
      <c r="A9" s="1" t="s">
        <v>82</v>
      </c>
      <c r="B9" s="2">
        <v>0</v>
      </c>
      <c r="D9" s="1" t="s">
        <v>88</v>
      </c>
      <c r="E9" s="3">
        <v>2301</v>
      </c>
      <c r="H9" s="1"/>
    </row>
    <row r="10" spans="1:10" x14ac:dyDescent="0.15">
      <c r="A10" s="1" t="s">
        <v>83</v>
      </c>
      <c r="B10" s="2">
        <v>0</v>
      </c>
      <c r="D10" s="1" t="s">
        <v>85</v>
      </c>
      <c r="E10" s="2">
        <f>'20170524'!E10+'20170525'!E8</f>
        <v>570831.9</v>
      </c>
      <c r="G10" s="1"/>
      <c r="H10" s="1" t="s">
        <v>42</v>
      </c>
      <c r="I10" s="3">
        <f>SUMIF(I4:I8,"&gt;=0")</f>
        <v>113</v>
      </c>
    </row>
    <row r="11" spans="1:10" x14ac:dyDescent="0.15">
      <c r="A11" s="1" t="s">
        <v>84</v>
      </c>
      <c r="B11" s="2">
        <f>'20170524'!B11+'20170525'!B9</f>
        <v>942175.80999999994</v>
      </c>
      <c r="E11" s="2"/>
      <c r="G11" s="1"/>
      <c r="H11" s="1" t="s">
        <v>43</v>
      </c>
      <c r="I11" s="3">
        <f>SUM(J4:J7)</f>
        <v>-2</v>
      </c>
    </row>
    <row r="12" spans="1:10" x14ac:dyDescent="0.15">
      <c r="A12" s="1" t="s">
        <v>86</v>
      </c>
      <c r="B12" s="18">
        <v>772.93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'20170524'!B13+'20170525'!B12</f>
        <v>140928.10000000003</v>
      </c>
      <c r="E13" s="2"/>
      <c r="G13" s="1"/>
      <c r="H13" s="1" t="s">
        <v>30</v>
      </c>
      <c r="I13" s="2">
        <v>80116800</v>
      </c>
    </row>
    <row r="14" spans="1:10" x14ac:dyDescent="0.15">
      <c r="B14" s="2"/>
      <c r="G14" s="1"/>
      <c r="H14" s="1" t="s">
        <v>31</v>
      </c>
      <c r="I14" s="2">
        <v>-1434480</v>
      </c>
    </row>
    <row r="15" spans="1:10" x14ac:dyDescent="0.15">
      <c r="A15" s="1"/>
      <c r="B15" s="2"/>
      <c r="G15" s="1"/>
      <c r="H15" s="1" t="s">
        <v>32</v>
      </c>
      <c r="I15" s="2">
        <f>I14+I13</f>
        <v>78682320</v>
      </c>
    </row>
    <row r="16" spans="1:10" x14ac:dyDescent="0.15">
      <c r="A16" s="1"/>
      <c r="B16" s="2"/>
      <c r="G16" s="1" t="s">
        <v>5</v>
      </c>
      <c r="H16" s="2"/>
      <c r="I16" s="2">
        <v>17000000</v>
      </c>
    </row>
    <row r="17" spans="1:22" x14ac:dyDescent="0.15">
      <c r="A17" s="6"/>
      <c r="B17" s="2"/>
      <c r="G17" s="1" t="s">
        <v>26</v>
      </c>
      <c r="H17" s="2"/>
      <c r="I17" s="2">
        <v>12655613.060000001</v>
      </c>
    </row>
    <row r="18" spans="1:22" x14ac:dyDescent="0.15">
      <c r="G18" s="1" t="s">
        <v>12</v>
      </c>
      <c r="H18" s="2"/>
      <c r="I18" s="2">
        <v>16023360</v>
      </c>
    </row>
    <row r="19" spans="1:22" x14ac:dyDescent="0.15">
      <c r="A19" s="2"/>
      <c r="G19" s="1" t="s">
        <v>24</v>
      </c>
      <c r="H19" s="2"/>
      <c r="I19" s="2">
        <f>I18+I17-I16</f>
        <v>11678973.060000002</v>
      </c>
    </row>
    <row r="20" spans="1:22" x14ac:dyDescent="0.15">
      <c r="D20" s="2"/>
      <c r="G20" s="1" t="s">
        <v>33</v>
      </c>
      <c r="I20" s="2"/>
    </row>
    <row r="21" spans="1:22" x14ac:dyDescent="0.15">
      <c r="G21" s="1"/>
      <c r="H21" s="1" t="s">
        <v>38</v>
      </c>
      <c r="I21" s="2">
        <v>241172.04</v>
      </c>
      <c r="N21" s="2"/>
    </row>
    <row r="22" spans="1:22" x14ac:dyDescent="0.15">
      <c r="G22" s="1"/>
      <c r="H22" s="1" t="s">
        <v>39</v>
      </c>
      <c r="I22" s="2">
        <v>56869.31</v>
      </c>
    </row>
    <row r="23" spans="1:22" x14ac:dyDescent="0.15">
      <c r="G23" s="1"/>
      <c r="H23" s="1" t="s">
        <v>106</v>
      </c>
      <c r="I23" s="2">
        <v>21685.72</v>
      </c>
      <c r="N23" s="2"/>
    </row>
    <row r="24" spans="1:22" x14ac:dyDescent="0.15">
      <c r="A24" s="8" t="s">
        <v>69</v>
      </c>
      <c r="H24" s="1" t="s">
        <v>107</v>
      </c>
      <c r="I24" s="2">
        <v>5756</v>
      </c>
    </row>
    <row r="25" spans="1:22" x14ac:dyDescent="0.15">
      <c r="A25" s="1" t="s">
        <v>70</v>
      </c>
      <c r="B25" s="2">
        <f>B8+E7+I16+B44</f>
        <v>150000000</v>
      </c>
      <c r="H25" s="1" t="s">
        <v>19</v>
      </c>
      <c r="I25" s="2">
        <f>SUM(I21:I24)</f>
        <v>325483.06999999995</v>
      </c>
    </row>
    <row r="26" spans="1:22" x14ac:dyDescent="0.15">
      <c r="A26" s="1" t="s">
        <v>71</v>
      </c>
      <c r="B26" s="2">
        <f>B4+E5+I18</f>
        <v>55740436.079999998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1037243.07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132</v>
      </c>
      <c r="B33" s="3">
        <v>13359</v>
      </c>
      <c r="D33" s="1" t="s">
        <v>74</v>
      </c>
      <c r="E33" s="2">
        <v>10491068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269</v>
      </c>
      <c r="B34" s="3">
        <v>0</v>
      </c>
      <c r="D34" s="1" t="s">
        <v>75</v>
      </c>
      <c r="E34" s="2">
        <v>10467983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17</v>
      </c>
      <c r="B35" s="25">
        <v>3452</v>
      </c>
      <c r="D35" s="1" t="s">
        <v>76</v>
      </c>
      <c r="E35" s="2">
        <v>24726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18</v>
      </c>
      <c r="B36" s="3">
        <v>2041</v>
      </c>
      <c r="D36" s="1" t="s">
        <v>77</v>
      </c>
      <c r="E36" s="2">
        <v>-39358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18852</v>
      </c>
      <c r="D37" s="1" t="s">
        <v>78</v>
      </c>
      <c r="E37" s="2">
        <v>-289791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-4845115</v>
      </c>
    </row>
    <row r="39" spans="1:23" x14ac:dyDescent="0.15">
      <c r="A39" s="1" t="s">
        <v>103</v>
      </c>
      <c r="B39" s="3"/>
      <c r="D39" s="1" t="s">
        <v>80</v>
      </c>
      <c r="E39" s="10">
        <v>59690</v>
      </c>
    </row>
    <row r="40" spans="1:23" s="9" customFormat="1" x14ac:dyDescent="0.15">
      <c r="A40"/>
      <c r="B40"/>
      <c r="D40" s="1" t="s">
        <v>81</v>
      </c>
      <c r="E40" s="2">
        <v>-5773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15">
      <c r="A43" s="8" t="s">
        <v>233</v>
      </c>
    </row>
    <row r="44" spans="1:23" x14ac:dyDescent="0.15">
      <c r="A44" s="16" t="s">
        <v>5</v>
      </c>
      <c r="B44" s="2">
        <v>5000000</v>
      </c>
      <c r="C44" s="2"/>
    </row>
    <row r="45" spans="1:23" x14ac:dyDescent="0.15">
      <c r="A45" s="16" t="s">
        <v>234</v>
      </c>
      <c r="B45" s="2">
        <v>5003353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6" spans="1:14" ht="14.25" x14ac:dyDescent="0.15">
      <c r="A56" s="7" t="s">
        <v>109</v>
      </c>
    </row>
    <row r="57" spans="1:14" x14ac:dyDescent="0.15">
      <c r="A57" s="16" t="s">
        <v>51</v>
      </c>
      <c r="B57" s="16" t="s">
        <v>52</v>
      </c>
      <c r="C57" s="26"/>
      <c r="D57" s="16" t="s">
        <v>157</v>
      </c>
      <c r="E57" s="28" t="s">
        <v>53</v>
      </c>
      <c r="F57" s="26"/>
      <c r="G57" s="29" t="s">
        <v>54</v>
      </c>
      <c r="H57" s="29" t="s">
        <v>55</v>
      </c>
      <c r="I57" s="29" t="s">
        <v>144</v>
      </c>
    </row>
    <row r="58" spans="1:14" x14ac:dyDescent="0.15">
      <c r="A58" s="22" t="s">
        <v>270</v>
      </c>
      <c r="B58" s="22" t="s">
        <v>275</v>
      </c>
      <c r="C58" s="15"/>
      <c r="D58" s="22" t="s">
        <v>196</v>
      </c>
      <c r="E58" s="22" t="s">
        <v>280</v>
      </c>
      <c r="F58" s="15"/>
      <c r="G58" s="22">
        <v>2.25</v>
      </c>
      <c r="H58" s="22" t="s">
        <v>285</v>
      </c>
      <c r="I58" s="22" t="s">
        <v>290</v>
      </c>
    </row>
    <row r="59" spans="1:14" x14ac:dyDescent="0.15">
      <c r="A59" s="22" t="s">
        <v>271</v>
      </c>
      <c r="B59" s="22" t="s">
        <v>276</v>
      </c>
      <c r="C59" s="15"/>
      <c r="D59" s="22" t="s">
        <v>197</v>
      </c>
      <c r="E59" s="22" t="s">
        <v>281</v>
      </c>
      <c r="F59" s="15"/>
      <c r="G59" s="22">
        <v>2.2999999999999998</v>
      </c>
      <c r="H59" s="22" t="s">
        <v>286</v>
      </c>
      <c r="I59" s="22" t="s">
        <v>291</v>
      </c>
    </row>
    <row r="60" spans="1:14" x14ac:dyDescent="0.15">
      <c r="A60" s="22" t="s">
        <v>272</v>
      </c>
      <c r="B60" s="22" t="s">
        <v>277</v>
      </c>
      <c r="C60" s="15"/>
      <c r="D60" s="22" t="s">
        <v>196</v>
      </c>
      <c r="E60" s="22" t="s">
        <v>282</v>
      </c>
      <c r="F60" s="15"/>
      <c r="G60" s="22">
        <v>2.4500000000000002</v>
      </c>
      <c r="H60" s="22" t="s">
        <v>287</v>
      </c>
      <c r="I60" s="22" t="s">
        <v>292</v>
      </c>
    </row>
    <row r="61" spans="1:14" x14ac:dyDescent="0.15">
      <c r="A61" s="22" t="s">
        <v>273</v>
      </c>
      <c r="B61" s="22" t="s">
        <v>278</v>
      </c>
      <c r="C61" s="15"/>
      <c r="D61" s="22" t="s">
        <v>196</v>
      </c>
      <c r="E61" s="22" t="s">
        <v>283</v>
      </c>
      <c r="F61" s="15"/>
      <c r="G61" s="22">
        <v>2.5</v>
      </c>
      <c r="H61" s="22" t="s">
        <v>288</v>
      </c>
      <c r="I61" s="22" t="s">
        <v>293</v>
      </c>
    </row>
    <row r="62" spans="1:14" x14ac:dyDescent="0.15">
      <c r="A62" s="22" t="s">
        <v>274</v>
      </c>
      <c r="B62" s="22" t="s">
        <v>279</v>
      </c>
      <c r="C62" s="15"/>
      <c r="D62" s="22" t="s">
        <v>196</v>
      </c>
      <c r="E62" s="22" t="s">
        <v>284</v>
      </c>
      <c r="F62" s="15"/>
      <c r="G62" s="22">
        <v>2.2000000000000002</v>
      </c>
      <c r="H62" s="22" t="s">
        <v>289</v>
      </c>
      <c r="I62" s="22" t="s">
        <v>294</v>
      </c>
    </row>
    <row r="63" spans="1:14" x14ac:dyDescent="0.15">
      <c r="A63" s="39" t="s">
        <v>19</v>
      </c>
      <c r="B63" s="2"/>
      <c r="C63" s="2"/>
      <c r="D63" s="2"/>
      <c r="E63" s="2"/>
      <c r="F63" s="2"/>
      <c r="G63" s="2"/>
      <c r="H63" s="39" t="s">
        <v>265</v>
      </c>
      <c r="I63" s="39" t="s">
        <v>266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40" zoomScale="80" zoomScaleNormal="80" workbookViewId="0">
      <selection activeCell="D20" sqref="D20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61927370.149999999</v>
      </c>
      <c r="D3" s="1" t="s">
        <v>1</v>
      </c>
      <c r="E3" s="18">
        <v>41194641.93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10672859.619999999</v>
      </c>
      <c r="D4" s="1" t="s">
        <v>11</v>
      </c>
      <c r="E4" s="38">
        <v>16041217.449999999</v>
      </c>
      <c r="H4" s="1" t="s">
        <v>131</v>
      </c>
      <c r="I4">
        <v>67</v>
      </c>
    </row>
    <row r="5" spans="1:10" x14ac:dyDescent="0.15">
      <c r="A5" s="1" t="s">
        <v>3</v>
      </c>
      <c r="B5" s="2">
        <v>78600779.629999995</v>
      </c>
      <c r="D5" s="1" t="s">
        <v>12</v>
      </c>
      <c r="E5" s="2">
        <v>25153424.48</v>
      </c>
      <c r="H5" s="1" t="s">
        <v>268</v>
      </c>
    </row>
    <row r="6" spans="1:10" x14ac:dyDescent="0.15">
      <c r="A6" s="1" t="s">
        <v>11</v>
      </c>
      <c r="B6" s="37">
        <v>67927920.010000005</v>
      </c>
      <c r="D6" s="1" t="s">
        <v>4</v>
      </c>
      <c r="E6" s="2">
        <v>9500000</v>
      </c>
      <c r="H6" s="1" t="s">
        <v>185</v>
      </c>
      <c r="I6">
        <v>29</v>
      </c>
    </row>
    <row r="7" spans="1:10" x14ac:dyDescent="0.15">
      <c r="A7" s="1" t="s">
        <v>4</v>
      </c>
      <c r="B7" s="2">
        <v>69000000</v>
      </c>
      <c r="D7" s="1" t="s">
        <v>5</v>
      </c>
      <c r="E7" s="18">
        <v>53000000</v>
      </c>
      <c r="H7" s="1" t="s">
        <v>238</v>
      </c>
      <c r="I7">
        <v>12</v>
      </c>
    </row>
    <row r="8" spans="1:10" x14ac:dyDescent="0.15">
      <c r="A8" s="1" t="s">
        <v>5</v>
      </c>
      <c r="B8" s="2">
        <v>70000000</v>
      </c>
      <c r="D8" s="1" t="s">
        <v>86</v>
      </c>
      <c r="E8" s="2">
        <v>4168</v>
      </c>
      <c r="G8" s="1"/>
    </row>
    <row r="9" spans="1:10" x14ac:dyDescent="0.15">
      <c r="A9" s="1" t="s">
        <v>82</v>
      </c>
      <c r="B9" s="2">
        <v>549.86</v>
      </c>
      <c r="D9" s="1" t="s">
        <v>88</v>
      </c>
      <c r="E9" s="2">
        <v>3258</v>
      </c>
      <c r="H9" s="1"/>
    </row>
    <row r="10" spans="1:10" x14ac:dyDescent="0.15">
      <c r="A10" s="1" t="s">
        <v>83</v>
      </c>
      <c r="B10" s="2">
        <v>6000000</v>
      </c>
      <c r="D10" s="1" t="s">
        <v>85</v>
      </c>
      <c r="E10" s="2">
        <f>'20170523'!E10+'20170524'!E8</f>
        <v>567908.70000000007</v>
      </c>
      <c r="G10" s="1"/>
      <c r="H10" s="1" t="s">
        <v>42</v>
      </c>
      <c r="I10" s="3">
        <f>SUMIF(I4:I8,"&gt;=0")</f>
        <v>108</v>
      </c>
    </row>
    <row r="11" spans="1:10" x14ac:dyDescent="0.15">
      <c r="A11" s="1" t="s">
        <v>84</v>
      </c>
      <c r="B11" s="2">
        <f>'20170523'!B11+'20170524'!B9</f>
        <v>942175.80999999994</v>
      </c>
      <c r="E11" s="2"/>
      <c r="G11" s="1"/>
      <c r="H11" s="1" t="s">
        <v>43</v>
      </c>
      <c r="I11" s="3">
        <f>SUM(J4:J7)</f>
        <v>0</v>
      </c>
    </row>
    <row r="12" spans="1:10" x14ac:dyDescent="0.15">
      <c r="A12" s="1" t="s">
        <v>86</v>
      </c>
      <c r="B12" s="18">
        <v>515.79999999999995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'20170523'!B13+'20170524'!B12</f>
        <v>140155.17000000004</v>
      </c>
      <c r="E13" s="2"/>
      <c r="G13" s="1"/>
      <c r="H13" s="1" t="s">
        <v>30</v>
      </c>
      <c r="I13" s="2">
        <v>76730160</v>
      </c>
    </row>
    <row r="14" spans="1:10" x14ac:dyDescent="0.15">
      <c r="B14" s="2"/>
      <c r="G14" s="1"/>
      <c r="H14" s="1" t="s">
        <v>31</v>
      </c>
      <c r="I14" s="2">
        <v>0</v>
      </c>
    </row>
    <row r="15" spans="1:10" x14ac:dyDescent="0.15">
      <c r="A15" s="1"/>
      <c r="B15" s="2"/>
      <c r="G15" s="1"/>
      <c r="H15" s="1" t="s">
        <v>32</v>
      </c>
      <c r="I15" s="2">
        <f>I14+I13</f>
        <v>76730160</v>
      </c>
    </row>
    <row r="16" spans="1:10" x14ac:dyDescent="0.15">
      <c r="A16" s="1"/>
      <c r="B16" s="2"/>
      <c r="G16" s="1" t="s">
        <v>5</v>
      </c>
      <c r="H16" s="2"/>
      <c r="I16" s="2">
        <v>22000000</v>
      </c>
    </row>
    <row r="17" spans="1:22" x14ac:dyDescent="0.15">
      <c r="A17" s="6"/>
      <c r="B17" s="2"/>
      <c r="G17" s="1" t="s">
        <v>26</v>
      </c>
      <c r="H17" s="2"/>
      <c r="I17" s="2">
        <v>18357632.600000001</v>
      </c>
    </row>
    <row r="18" spans="1:22" x14ac:dyDescent="0.15">
      <c r="G18" s="1" t="s">
        <v>12</v>
      </c>
      <c r="H18" s="2"/>
      <c r="I18" s="2">
        <v>15346032</v>
      </c>
    </row>
    <row r="19" spans="1:22" x14ac:dyDescent="0.15">
      <c r="A19" s="2"/>
      <c r="G19" s="1" t="s">
        <v>24</v>
      </c>
      <c r="H19" s="2"/>
      <c r="I19" s="2">
        <f>I18+I17-I16</f>
        <v>11703664.600000001</v>
      </c>
    </row>
    <row r="20" spans="1:22" x14ac:dyDescent="0.15">
      <c r="D20" s="2"/>
      <c r="G20" s="1" t="s">
        <v>33</v>
      </c>
      <c r="I20" s="2"/>
    </row>
    <row r="21" spans="1:22" x14ac:dyDescent="0.15">
      <c r="G21" s="1"/>
      <c r="H21" s="1" t="s">
        <v>38</v>
      </c>
      <c r="I21" s="2">
        <v>240112.04</v>
      </c>
      <c r="N21" s="2"/>
    </row>
    <row r="22" spans="1:22" x14ac:dyDescent="0.15">
      <c r="G22" s="1"/>
      <c r="H22" s="1" t="s">
        <v>39</v>
      </c>
      <c r="I22" s="2">
        <v>56624.77</v>
      </c>
    </row>
    <row r="23" spans="1:22" x14ac:dyDescent="0.15">
      <c r="G23" s="1"/>
      <c r="H23" s="1" t="s">
        <v>106</v>
      </c>
      <c r="I23" s="2">
        <v>21685.72</v>
      </c>
      <c r="N23" s="2"/>
    </row>
    <row r="24" spans="1:22" x14ac:dyDescent="0.15">
      <c r="A24" s="8" t="s">
        <v>69</v>
      </c>
      <c r="H24" s="1" t="s">
        <v>107</v>
      </c>
      <c r="I24" s="2">
        <v>5756</v>
      </c>
    </row>
    <row r="25" spans="1:22" x14ac:dyDescent="0.15">
      <c r="A25" s="1" t="s">
        <v>70</v>
      </c>
      <c r="B25" s="2">
        <f>B8+E7+I16+B44</f>
        <v>150000000</v>
      </c>
      <c r="H25" s="1" t="s">
        <v>19</v>
      </c>
      <c r="I25" s="2">
        <f>SUM(I21:I24)</f>
        <v>324178.53000000003</v>
      </c>
    </row>
    <row r="26" spans="1:22" x14ac:dyDescent="0.15">
      <c r="A26" s="1" t="s">
        <v>71</v>
      </c>
      <c r="B26" s="2">
        <f>B4+E5+I18</f>
        <v>51172316.100000001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1032242.4000000001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225</v>
      </c>
      <c r="B33" s="3">
        <v>1542</v>
      </c>
      <c r="D33" s="1" t="s">
        <v>74</v>
      </c>
      <c r="E33" s="2">
        <v>10466341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132</v>
      </c>
      <c r="B34" s="3">
        <v>13651</v>
      </c>
      <c r="D34" s="1" t="s">
        <v>75</v>
      </c>
      <c r="E34" s="2">
        <v>10507342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17</v>
      </c>
      <c r="B35" s="25">
        <v>3329</v>
      </c>
      <c r="D35" s="1" t="s">
        <v>76</v>
      </c>
      <c r="E35" s="2">
        <v>370396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18</v>
      </c>
      <c r="B36" s="3">
        <v>1558</v>
      </c>
      <c r="D36" s="1" t="s">
        <v>77</v>
      </c>
      <c r="E36" s="2">
        <v>299657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20080</v>
      </c>
      <c r="D37" s="1" t="s">
        <v>78</v>
      </c>
      <c r="E37" s="2">
        <v>2120854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713930</v>
      </c>
    </row>
    <row r="39" spans="1:23" x14ac:dyDescent="0.15">
      <c r="A39" s="1" t="s">
        <v>103</v>
      </c>
      <c r="B39" s="3"/>
      <c r="D39" s="1" t="s">
        <v>80</v>
      </c>
      <c r="E39" s="10">
        <v>44975</v>
      </c>
    </row>
    <row r="40" spans="1:23" s="9" customFormat="1" x14ac:dyDescent="0.15">
      <c r="A40"/>
      <c r="B40"/>
      <c r="D40" s="1" t="s">
        <v>81</v>
      </c>
      <c r="E40" s="2">
        <v>-396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15">
      <c r="A43" s="8" t="s">
        <v>233</v>
      </c>
    </row>
    <row r="44" spans="1:23" x14ac:dyDescent="0.15">
      <c r="A44" s="16" t="s">
        <v>5</v>
      </c>
      <c r="B44" s="2">
        <v>5000000</v>
      </c>
      <c r="C44" s="2"/>
    </row>
    <row r="45" spans="1:23" x14ac:dyDescent="0.15">
      <c r="A45" s="16" t="s">
        <v>234</v>
      </c>
      <c r="B45" s="2">
        <v>5003353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5" sqref="E5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39329344.299999997</v>
      </c>
      <c r="D3" s="1" t="s">
        <v>1</v>
      </c>
      <c r="E3" s="18">
        <v>32017788.390000001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19082415.43</v>
      </c>
      <c r="D4" s="1" t="s">
        <v>11</v>
      </c>
      <c r="E4" s="38">
        <v>8776367.3200000003</v>
      </c>
      <c r="H4" s="1" t="s">
        <v>131</v>
      </c>
      <c r="I4">
        <v>107</v>
      </c>
    </row>
    <row r="5" spans="1:10" x14ac:dyDescent="0.15">
      <c r="A5" s="1" t="s">
        <v>3</v>
      </c>
      <c r="B5" s="2">
        <v>88414551.379999995</v>
      </c>
      <c r="D5" s="1" t="s">
        <v>12</v>
      </c>
      <c r="E5" s="2">
        <v>23241421.07</v>
      </c>
      <c r="H5" s="1" t="s">
        <v>268</v>
      </c>
    </row>
    <row r="6" spans="1:10" x14ac:dyDescent="0.15">
      <c r="A6" s="1" t="s">
        <v>11</v>
      </c>
      <c r="B6" s="37">
        <v>69332135.950000003</v>
      </c>
      <c r="D6" s="1" t="s">
        <v>4</v>
      </c>
      <c r="E6" s="2">
        <v>9500000</v>
      </c>
      <c r="H6" s="1" t="s">
        <v>185</v>
      </c>
      <c r="I6">
        <v>28</v>
      </c>
    </row>
    <row r="7" spans="1:10" x14ac:dyDescent="0.1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12</v>
      </c>
    </row>
    <row r="8" spans="1:10" x14ac:dyDescent="0.15">
      <c r="A8" s="1" t="s">
        <v>5</v>
      </c>
      <c r="B8" s="2">
        <v>80000000</v>
      </c>
      <c r="D8" s="1" t="s">
        <v>86</v>
      </c>
      <c r="E8" s="2">
        <v>1840</v>
      </c>
      <c r="G8" s="1"/>
    </row>
    <row r="9" spans="1:10" x14ac:dyDescent="0.15">
      <c r="A9" s="1" t="s">
        <v>82</v>
      </c>
      <c r="B9" s="2">
        <v>2791.65</v>
      </c>
      <c r="D9" s="1" t="s">
        <v>88</v>
      </c>
      <c r="E9" s="2">
        <v>1669</v>
      </c>
      <c r="H9" s="1"/>
    </row>
    <row r="10" spans="1:10" x14ac:dyDescent="0.15">
      <c r="A10" s="1" t="s">
        <v>83</v>
      </c>
      <c r="B10" s="2">
        <v>30000000</v>
      </c>
      <c r="D10" s="1" t="s">
        <v>85</v>
      </c>
      <c r="E10" s="2">
        <f>'20170522'!E10+'20170523'!E8</f>
        <v>563740.70000000007</v>
      </c>
      <c r="G10" s="1"/>
      <c r="H10" s="1" t="s">
        <v>42</v>
      </c>
      <c r="I10" s="3">
        <f>SUMIF(I4:I8,"&gt;=0")</f>
        <v>147</v>
      </c>
    </row>
    <row r="11" spans="1:10" x14ac:dyDescent="0.15">
      <c r="A11" s="1" t="s">
        <v>84</v>
      </c>
      <c r="B11" s="2">
        <f>'20170522'!B11+'20170523'!B9</f>
        <v>941625.95</v>
      </c>
      <c r="E11" s="2"/>
      <c r="G11" s="1"/>
      <c r="H11" s="1" t="s">
        <v>43</v>
      </c>
      <c r="I11" s="3">
        <f>SUM(J4:J7)</f>
        <v>0</v>
      </c>
    </row>
    <row r="12" spans="1:10" x14ac:dyDescent="0.15">
      <c r="A12" s="1" t="s">
        <v>86</v>
      </c>
      <c r="B12" s="18">
        <v>495.09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'20170522'!B13+'20170523'!B12</f>
        <v>139639.37000000005</v>
      </c>
      <c r="E13" s="2"/>
      <c r="G13" s="1"/>
      <c r="H13" s="1" t="s">
        <v>30</v>
      </c>
      <c r="I13" s="2">
        <v>103383240</v>
      </c>
    </row>
    <row r="14" spans="1:10" x14ac:dyDescent="0.15">
      <c r="B14" s="2"/>
      <c r="G14" s="1"/>
      <c r="H14" s="1" t="s">
        <v>31</v>
      </c>
      <c r="I14" s="2">
        <v>0</v>
      </c>
    </row>
    <row r="15" spans="1:10" x14ac:dyDescent="0.15">
      <c r="A15" s="1"/>
      <c r="B15" s="2"/>
      <c r="G15" s="1"/>
      <c r="H15" s="1" t="s">
        <v>32</v>
      </c>
      <c r="I15" s="2">
        <f>I14+I13</f>
        <v>103383240</v>
      </c>
    </row>
    <row r="16" spans="1:10" x14ac:dyDescent="0.15">
      <c r="A16" s="1"/>
      <c r="B16" s="2"/>
      <c r="G16" s="1" t="s">
        <v>5</v>
      </c>
      <c r="H16" s="2"/>
      <c r="I16" s="2">
        <v>22000000</v>
      </c>
    </row>
    <row r="17" spans="1:22" x14ac:dyDescent="0.15">
      <c r="A17" s="6"/>
      <c r="B17" s="2"/>
      <c r="G17" s="1" t="s">
        <v>26</v>
      </c>
      <c r="H17" s="2"/>
      <c r="I17" s="2">
        <v>11755882.18</v>
      </c>
    </row>
    <row r="18" spans="1:22" x14ac:dyDescent="0.15">
      <c r="G18" s="1" t="s">
        <v>12</v>
      </c>
      <c r="H18" s="2"/>
      <c r="I18" s="2">
        <v>20676648</v>
      </c>
    </row>
    <row r="19" spans="1:22" x14ac:dyDescent="0.15">
      <c r="A19" s="2"/>
      <c r="G19" s="1" t="s">
        <v>24</v>
      </c>
      <c r="H19" s="2"/>
      <c r="I19" s="2">
        <f>I18+I17-I16</f>
        <v>10432530.18</v>
      </c>
    </row>
    <row r="20" spans="1:22" x14ac:dyDescent="0.15">
      <c r="D20" s="2"/>
      <c r="G20" s="1" t="s">
        <v>33</v>
      </c>
      <c r="I20" s="2"/>
    </row>
    <row r="21" spans="1:22" x14ac:dyDescent="0.15">
      <c r="G21" s="1"/>
      <c r="H21" s="1" t="s">
        <v>38</v>
      </c>
      <c r="I21" s="2">
        <v>237179.3</v>
      </c>
      <c r="N21" s="2"/>
    </row>
    <row r="22" spans="1:22" x14ac:dyDescent="0.15">
      <c r="G22" s="1"/>
      <c r="H22" s="1" t="s">
        <v>39</v>
      </c>
      <c r="I22" s="2">
        <v>55948.19</v>
      </c>
    </row>
    <row r="23" spans="1:22" x14ac:dyDescent="0.15">
      <c r="G23" s="1"/>
      <c r="H23" s="1" t="s">
        <v>106</v>
      </c>
      <c r="I23" s="2">
        <v>21685.72</v>
      </c>
      <c r="N23" s="2"/>
    </row>
    <row r="24" spans="1:22" x14ac:dyDescent="0.15">
      <c r="A24" s="8" t="s">
        <v>69</v>
      </c>
      <c r="H24" s="1" t="s">
        <v>107</v>
      </c>
      <c r="I24" s="2">
        <v>5756</v>
      </c>
    </row>
    <row r="25" spans="1:22" x14ac:dyDescent="0.15">
      <c r="A25" s="1" t="s">
        <v>70</v>
      </c>
      <c r="B25" s="2">
        <f>B8+E7+I16+B44</f>
        <v>150000000</v>
      </c>
      <c r="H25" s="1" t="s">
        <v>19</v>
      </c>
      <c r="I25" s="2">
        <f>SUM(I21:I24)</f>
        <v>320569.20999999996</v>
      </c>
    </row>
    <row r="26" spans="1:22" x14ac:dyDescent="0.15">
      <c r="A26" s="1" t="s">
        <v>71</v>
      </c>
      <c r="B26" s="2">
        <f>B4+E5+I18</f>
        <v>63000484.5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1023949.28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225</v>
      </c>
      <c r="B33" s="3">
        <v>1038</v>
      </c>
      <c r="D33" s="1" t="s">
        <v>74</v>
      </c>
      <c r="E33" s="2">
        <v>10095945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132</v>
      </c>
      <c r="B34" s="3">
        <v>13787</v>
      </c>
      <c r="D34" s="1" t="s">
        <v>75</v>
      </c>
      <c r="E34" s="2">
        <v>10207685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17</v>
      </c>
      <c r="B35" s="25">
        <v>3173</v>
      </c>
      <c r="D35" s="1" t="s">
        <v>76</v>
      </c>
      <c r="E35" s="2">
        <v>130330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18</v>
      </c>
      <c r="B36" s="3">
        <v>1582</v>
      </c>
      <c r="D36" s="1" t="s">
        <v>77</v>
      </c>
      <c r="E36" s="2">
        <v>213873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19580</v>
      </c>
      <c r="D37" s="1" t="s">
        <v>78</v>
      </c>
      <c r="E37" s="2">
        <v>1756734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72295</v>
      </c>
    </row>
    <row r="39" spans="1:23" x14ac:dyDescent="0.15">
      <c r="A39" s="1" t="s">
        <v>103</v>
      </c>
      <c r="B39" s="3"/>
      <c r="D39" s="1" t="s">
        <v>80</v>
      </c>
      <c r="E39" s="10">
        <v>4132073</v>
      </c>
    </row>
    <row r="40" spans="1:23" s="9" customFormat="1" x14ac:dyDescent="0.15">
      <c r="A40"/>
      <c r="B40"/>
      <c r="D40" s="1" t="s">
        <v>81</v>
      </c>
      <c r="E40" s="2">
        <v>-4889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15">
      <c r="A43" s="8" t="s">
        <v>233</v>
      </c>
    </row>
    <row r="44" spans="1:23" x14ac:dyDescent="0.15">
      <c r="A44" s="16" t="s">
        <v>5</v>
      </c>
      <c r="B44" s="2">
        <v>5000000</v>
      </c>
      <c r="C44" s="2"/>
    </row>
    <row r="45" spans="1:23" x14ac:dyDescent="0.15">
      <c r="A45" s="16" t="s">
        <v>234</v>
      </c>
      <c r="B45" s="2">
        <v>5003353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28" zoomScale="90" zoomScaleNormal="90" workbookViewId="0">
      <selection activeCell="B16" sqref="B16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2.1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22772194.57</v>
      </c>
      <c r="D3" s="1" t="s">
        <v>1</v>
      </c>
      <c r="E3" s="18">
        <v>38725531.840000004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116418299.76000001</v>
      </c>
      <c r="D4" s="1" t="s">
        <v>11</v>
      </c>
      <c r="E4" s="38">
        <v>12787169.039999999</v>
      </c>
      <c r="H4" s="1" t="s">
        <v>323</v>
      </c>
      <c r="I4" s="13">
        <v>20</v>
      </c>
      <c r="J4" s="13">
        <v>-2</v>
      </c>
    </row>
    <row r="5" spans="1:10" x14ac:dyDescent="0.15">
      <c r="A5" s="1" t="s">
        <v>3</v>
      </c>
      <c r="B5" s="2">
        <f>B4+B3</f>
        <v>139190494.33000001</v>
      </c>
      <c r="D5" s="1" t="s">
        <v>12</v>
      </c>
      <c r="E5" s="2">
        <v>25938362.800000001</v>
      </c>
      <c r="H5" s="1" t="s">
        <v>389</v>
      </c>
      <c r="I5" s="13">
        <v>8</v>
      </c>
      <c r="J5" s="13"/>
    </row>
    <row r="6" spans="1:10" x14ac:dyDescent="0.15">
      <c r="A6" s="1" t="s">
        <v>11</v>
      </c>
      <c r="B6" s="2">
        <v>127781366.54000001</v>
      </c>
      <c r="D6" s="1" t="s">
        <v>4</v>
      </c>
      <c r="E6" s="2">
        <v>22000000</v>
      </c>
      <c r="H6" s="1" t="s">
        <v>360</v>
      </c>
      <c r="I6" s="13">
        <v>1</v>
      </c>
      <c r="J6" s="13">
        <v>-4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85000000</v>
      </c>
      <c r="H7" s="1" t="s">
        <v>384</v>
      </c>
      <c r="I7" s="13">
        <v>23</v>
      </c>
      <c r="J7" s="13"/>
    </row>
    <row r="8" spans="1:10" x14ac:dyDescent="0.15">
      <c r="A8" s="1" t="s">
        <v>5</v>
      </c>
      <c r="B8" s="2">
        <v>196980000</v>
      </c>
      <c r="D8" s="1" t="s">
        <v>86</v>
      </c>
      <c r="E8" s="18">
        <v>2236.8000000000002</v>
      </c>
      <c r="G8" s="1"/>
      <c r="H8" s="1"/>
    </row>
    <row r="9" spans="1:10" x14ac:dyDescent="0.15">
      <c r="A9" s="1" t="s">
        <v>82</v>
      </c>
      <c r="B9" s="2">
        <v>9171.9699999999993</v>
      </c>
      <c r="D9" s="1" t="s">
        <v>88</v>
      </c>
      <c r="E9" s="3">
        <v>3001</v>
      </c>
      <c r="H9" s="1"/>
    </row>
    <row r="10" spans="1:10" x14ac:dyDescent="0.15">
      <c r="A10" s="1" t="s">
        <v>83</v>
      </c>
      <c r="B10" s="2">
        <v>105000000</v>
      </c>
      <c r="D10" s="1" t="s">
        <v>85</v>
      </c>
      <c r="E10" s="2">
        <f>'20180302'!E10+'20180305'!E8</f>
        <v>790021.89999999944</v>
      </c>
      <c r="G10" s="1"/>
      <c r="H10" s="1" t="s">
        <v>42</v>
      </c>
      <c r="I10" s="3">
        <f>SUMIF(I4:I9,"&gt;=0")</f>
        <v>52</v>
      </c>
    </row>
    <row r="11" spans="1:10" x14ac:dyDescent="0.15">
      <c r="A11" s="1" t="s">
        <v>84</v>
      </c>
      <c r="B11" s="2">
        <f>'20180302'!B11+'20180305'!B9</f>
        <v>1889059.11</v>
      </c>
      <c r="D11" s="1" t="s">
        <v>381</v>
      </c>
      <c r="E11" s="2">
        <f>E8+'20180302'!E11</f>
        <v>35004.800000000003</v>
      </c>
      <c r="G11" s="1"/>
      <c r="H11" s="1" t="s">
        <v>43</v>
      </c>
      <c r="I11" s="3">
        <f>SUMIF(I4:J7,"&lt;0")</f>
        <v>-6</v>
      </c>
    </row>
    <row r="12" spans="1:10" x14ac:dyDescent="0.15">
      <c r="A12" s="1" t="s">
        <v>86</v>
      </c>
      <c r="B12" s="18">
        <v>915.81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'20180302'!B13+'20180305'!B12</f>
        <v>285249.98999999987</v>
      </c>
      <c r="E13" s="2"/>
      <c r="G13" s="1"/>
      <c r="H13" s="1" t="s">
        <v>30</v>
      </c>
      <c r="I13" s="15">
        <v>44625840</v>
      </c>
    </row>
    <row r="14" spans="1:10" x14ac:dyDescent="0.15">
      <c r="A14" s="1" t="s">
        <v>333</v>
      </c>
      <c r="B14" s="3"/>
      <c r="G14" s="1"/>
      <c r="H14" s="1" t="s">
        <v>31</v>
      </c>
      <c r="I14" s="15">
        <v>-5153760</v>
      </c>
    </row>
    <row r="15" spans="1:10" x14ac:dyDescent="0.15">
      <c r="A15" s="1" t="s">
        <v>380</v>
      </c>
      <c r="B15" s="2">
        <f>B12+'20180302'!B15</f>
        <v>16760.059999999998</v>
      </c>
      <c r="G15" s="1"/>
      <c r="H15" s="1" t="s">
        <v>32</v>
      </c>
      <c r="I15" s="15">
        <f>I14+I13</f>
        <v>39472080</v>
      </c>
    </row>
    <row r="16" spans="1:10" x14ac:dyDescent="0.15">
      <c r="A16" s="1" t="s">
        <v>392</v>
      </c>
      <c r="B16" s="2">
        <f>B11-'20180101'!B11</f>
        <v>289592.23</v>
      </c>
      <c r="G16" s="1" t="s">
        <v>5</v>
      </c>
      <c r="H16" s="2"/>
      <c r="I16" s="15">
        <v>-2000000</v>
      </c>
    </row>
    <row r="17" spans="1:14" x14ac:dyDescent="0.15">
      <c r="A17" s="6"/>
      <c r="B17" s="2"/>
      <c r="G17" s="1" t="s">
        <v>26</v>
      </c>
      <c r="H17" s="2"/>
      <c r="I17" s="15">
        <v>5217534.55</v>
      </c>
    </row>
    <row r="18" spans="1:14" x14ac:dyDescent="0.15">
      <c r="G18" s="1" t="s">
        <v>12</v>
      </c>
      <c r="H18" s="2"/>
      <c r="I18" s="15">
        <v>6700941</v>
      </c>
    </row>
    <row r="19" spans="1:14" x14ac:dyDescent="0.15">
      <c r="A19" s="2"/>
      <c r="G19" s="1" t="s">
        <v>24</v>
      </c>
      <c r="H19" s="2"/>
      <c r="I19" s="15">
        <f>I18+I17-I16</f>
        <v>13918475.550000001</v>
      </c>
    </row>
    <row r="20" spans="1:14" x14ac:dyDescent="0.15">
      <c r="D20" s="2"/>
      <c r="G20" s="1" t="s">
        <v>33</v>
      </c>
      <c r="I20" s="15"/>
    </row>
    <row r="21" spans="1:14" x14ac:dyDescent="0.15">
      <c r="G21" s="1"/>
      <c r="H21" s="1" t="s">
        <v>38</v>
      </c>
      <c r="I21" s="15"/>
      <c r="N21" s="2"/>
    </row>
    <row r="22" spans="1:14" x14ac:dyDescent="0.15">
      <c r="G22" s="1"/>
      <c r="H22" s="1" t="s">
        <v>39</v>
      </c>
      <c r="I22" s="15">
        <v>113869.06</v>
      </c>
    </row>
    <row r="23" spans="1:14" x14ac:dyDescent="0.15">
      <c r="G23" s="1"/>
      <c r="H23" s="1" t="s">
        <v>106</v>
      </c>
      <c r="I23" s="15">
        <v>24054.85</v>
      </c>
      <c r="N23" s="2"/>
    </row>
    <row r="24" spans="1:14" x14ac:dyDescent="0.15">
      <c r="A24" s="8" t="s">
        <v>69</v>
      </c>
      <c r="H24" s="1" t="s">
        <v>107</v>
      </c>
      <c r="I24" s="15">
        <v>11184</v>
      </c>
    </row>
    <row r="25" spans="1:14" x14ac:dyDescent="0.15">
      <c r="A25" s="1" t="s">
        <v>70</v>
      </c>
      <c r="B25" s="2">
        <f>B8+E7+I16+B45</f>
        <v>280980000</v>
      </c>
      <c r="H25" s="1" t="s">
        <v>19</v>
      </c>
      <c r="I25" s="15">
        <f>SUM(I21:I24)</f>
        <v>149107.91</v>
      </c>
    </row>
    <row r="26" spans="1:14" x14ac:dyDescent="0.15">
      <c r="A26" s="1" t="s">
        <v>71</v>
      </c>
      <c r="B26" s="2">
        <f>B4+E5+I18</f>
        <v>149057603.56</v>
      </c>
      <c r="G26" s="1"/>
      <c r="H26" s="1" t="s">
        <v>355</v>
      </c>
      <c r="I26" s="2">
        <v>634.74</v>
      </c>
    </row>
    <row r="27" spans="1:14" x14ac:dyDescent="0.15">
      <c r="A27" s="1" t="s">
        <v>90</v>
      </c>
      <c r="B27" s="2">
        <f>$B$13+$E$10+$I$25</f>
        <v>1224379.7999999991</v>
      </c>
      <c r="H27" s="1" t="s">
        <v>382</v>
      </c>
      <c r="I27" s="2">
        <f>I22-'20180102'!I22</f>
        <v>10986.849999999991</v>
      </c>
    </row>
    <row r="28" spans="1:14" x14ac:dyDescent="0.15">
      <c r="A28" s="1" t="s">
        <v>356</v>
      </c>
      <c r="B28" s="2">
        <f>B12+E8+I26</f>
        <v>3787.3500000000004</v>
      </c>
    </row>
    <row r="29" spans="1:14" x14ac:dyDescent="0.15">
      <c r="A29" s="1" t="s">
        <v>383</v>
      </c>
      <c r="B29" s="2">
        <f>B15+E11+I27</f>
        <v>62751.709999999992</v>
      </c>
    </row>
    <row r="30" spans="1:14" x14ac:dyDescent="0.15">
      <c r="G30" s="1"/>
      <c r="H30" s="1"/>
      <c r="I30" s="2"/>
    </row>
    <row r="31" spans="1:14" s="9" customFormat="1" x14ac:dyDescent="0.15">
      <c r="J31"/>
    </row>
    <row r="32" spans="1:14" ht="14.25" x14ac:dyDescent="0.15">
      <c r="A32" s="7" t="s">
        <v>65</v>
      </c>
      <c r="G32" s="7" t="s">
        <v>295</v>
      </c>
    </row>
    <row r="33" spans="1:23" s="9" customFormat="1" x14ac:dyDescent="0.1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179</v>
      </c>
      <c r="B34" s="36">
        <v>6814</v>
      </c>
      <c r="D34" s="1" t="s">
        <v>78</v>
      </c>
      <c r="E34" s="2">
        <v>-7008380</v>
      </c>
      <c r="G34" s="16" t="s">
        <v>296</v>
      </c>
      <c r="H34" s="2">
        <f>E40</f>
        <v>1228853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391</v>
      </c>
      <c r="B35" s="36">
        <v>939</v>
      </c>
      <c r="D35" s="1" t="s">
        <v>182</v>
      </c>
      <c r="E35" s="10">
        <v>1973407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6">
        <v>4070</v>
      </c>
      <c r="D36" s="1" t="s">
        <v>80</v>
      </c>
      <c r="E36" s="10">
        <v>69363</v>
      </c>
      <c r="G36" s="40" t="s">
        <v>298</v>
      </c>
      <c r="H36" s="41">
        <f>H34+H35</f>
        <v>1234010.605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187</v>
      </c>
      <c r="B37" s="36">
        <v>1206</v>
      </c>
      <c r="D37" s="1" t="s">
        <v>81</v>
      </c>
      <c r="E37" s="2">
        <v>-12675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15">
      <c r="A38" s="1" t="s">
        <v>19</v>
      </c>
      <c r="B38" s="36">
        <f>SUM(B34:B37)</f>
        <v>13029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15">
      <c r="A39" s="1" t="s">
        <v>102</v>
      </c>
      <c r="B39" s="3"/>
      <c r="D39" s="8" t="s">
        <v>379</v>
      </c>
    </row>
    <row r="40" spans="1:23" x14ac:dyDescent="0.15">
      <c r="A40" s="1" t="s">
        <v>103</v>
      </c>
      <c r="B40" s="3"/>
      <c r="D40" s="1" t="s">
        <v>74</v>
      </c>
      <c r="E40" s="2">
        <v>1228853</v>
      </c>
    </row>
    <row r="41" spans="1:23" s="9" customFormat="1" x14ac:dyDescent="0.15">
      <c r="A41"/>
      <c r="B41"/>
      <c r="D41" s="1" t="s">
        <v>75</v>
      </c>
      <c r="E41" s="2">
        <v>815410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 s="1" t="s">
        <v>76</v>
      </c>
      <c r="E42" s="2">
        <v>70152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15">
      <c r="D43" s="1" t="s">
        <v>77</v>
      </c>
      <c r="E43" s="2">
        <v>-110583</v>
      </c>
    </row>
    <row r="44" spans="1:23" x14ac:dyDescent="0.15">
      <c r="A44" s="8" t="s">
        <v>233</v>
      </c>
      <c r="D44" s="1" t="s">
        <v>375</v>
      </c>
      <c r="E44" s="2">
        <v>120031</v>
      </c>
    </row>
    <row r="45" spans="1:23" x14ac:dyDescent="0.15">
      <c r="A45" s="16" t="s">
        <v>5</v>
      </c>
      <c r="B45" s="2">
        <v>1000000</v>
      </c>
      <c r="C45" s="2"/>
      <c r="D45" s="1" t="s">
        <v>376</v>
      </c>
      <c r="E45" s="10">
        <v>-110583</v>
      </c>
    </row>
    <row r="46" spans="1:23" x14ac:dyDescent="0.15">
      <c r="A46" s="16" t="s">
        <v>234</v>
      </c>
      <c r="B46" s="2">
        <v>1005157.605</v>
      </c>
      <c r="C46" s="2"/>
      <c r="D46" s="1" t="s">
        <v>377</v>
      </c>
      <c r="E46" s="2">
        <f>E40</f>
        <v>1228853</v>
      </c>
    </row>
    <row r="47" spans="1:23" x14ac:dyDescent="0.1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1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1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1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A16" sqref="A16:B16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2.1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199097460.25999999</v>
      </c>
      <c r="D3" s="1" t="s">
        <v>1</v>
      </c>
      <c r="E3" s="18">
        <v>31823374.850000001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56563636.5</v>
      </c>
      <c r="D4" s="1" t="s">
        <v>11</v>
      </c>
      <c r="E4" s="38">
        <v>20862105.969999999</v>
      </c>
      <c r="H4" s="1" t="s">
        <v>370</v>
      </c>
      <c r="I4" s="13"/>
      <c r="J4" s="13"/>
    </row>
    <row r="5" spans="1:10" x14ac:dyDescent="0.15">
      <c r="A5" s="1" t="s">
        <v>3</v>
      </c>
      <c r="B5" s="2">
        <v>256056144.38</v>
      </c>
      <c r="D5" s="1" t="s">
        <v>12</v>
      </c>
      <c r="E5" s="2">
        <v>10961268.880000001</v>
      </c>
      <c r="H5" s="1" t="s">
        <v>372</v>
      </c>
      <c r="I5" s="13"/>
      <c r="J5" s="13"/>
    </row>
    <row r="6" spans="1:10" x14ac:dyDescent="0.15">
      <c r="A6" s="1" t="s">
        <v>11</v>
      </c>
      <c r="B6" s="2">
        <v>199097460.25999999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1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15">
      <c r="A8" s="1" t="s">
        <v>5</v>
      </c>
      <c r="B8" s="2">
        <v>201980000</v>
      </c>
      <c r="D8" s="1" t="s">
        <v>86</v>
      </c>
      <c r="E8" s="18">
        <v>0</v>
      </c>
      <c r="G8" s="1"/>
      <c r="H8" s="1"/>
    </row>
    <row r="9" spans="1:10" x14ac:dyDescent="0.15">
      <c r="A9" s="1" t="s">
        <v>82</v>
      </c>
      <c r="B9" s="2">
        <v>0</v>
      </c>
      <c r="D9" s="1" t="s">
        <v>88</v>
      </c>
      <c r="E9" s="3">
        <v>0</v>
      </c>
      <c r="H9" s="1"/>
    </row>
    <row r="10" spans="1:10" x14ac:dyDescent="0.15">
      <c r="A10" s="1" t="s">
        <v>83</v>
      </c>
      <c r="B10" s="2">
        <v>0</v>
      </c>
      <c r="D10" s="1" t="s">
        <v>85</v>
      </c>
      <c r="E10" s="2">
        <f>'20180126'!E10+'20180129'!E8</f>
        <v>779167.49999999942</v>
      </c>
      <c r="G10" s="1"/>
      <c r="H10" s="1" t="s">
        <v>42</v>
      </c>
      <c r="I10" s="3">
        <f>SUMIF(I4:I9,"&gt;=0")</f>
        <v>0</v>
      </c>
    </row>
    <row r="11" spans="1:10" x14ac:dyDescent="0.15">
      <c r="A11" s="1" t="s">
        <v>84</v>
      </c>
      <c r="B11" s="2">
        <f>'20180126'!B11+'20180129'!B9</f>
        <v>1786917.8</v>
      </c>
      <c r="D11" s="1" t="s">
        <v>381</v>
      </c>
      <c r="E11" s="2">
        <f>E8+'20180126'!E11</f>
        <v>24150.400000000001</v>
      </c>
      <c r="G11" s="1"/>
      <c r="H11" s="1" t="s">
        <v>43</v>
      </c>
      <c r="I11" s="3">
        <v>0</v>
      </c>
    </row>
    <row r="12" spans="1:10" x14ac:dyDescent="0.1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'20180126'!B13+'20180129'!B12</f>
        <v>280710.40999999997</v>
      </c>
      <c r="E13" s="2"/>
      <c r="G13" s="1"/>
      <c r="H13" s="1" t="s">
        <v>30</v>
      </c>
      <c r="I13" s="15">
        <v>0</v>
      </c>
    </row>
    <row r="14" spans="1:10" x14ac:dyDescent="0.15">
      <c r="A14" s="1" t="s">
        <v>333</v>
      </c>
      <c r="B14" s="3"/>
      <c r="G14" s="1"/>
      <c r="H14" s="1" t="s">
        <v>31</v>
      </c>
      <c r="I14" s="3"/>
    </row>
    <row r="15" spans="1:10" x14ac:dyDescent="0.15">
      <c r="A15" s="1" t="s">
        <v>380</v>
      </c>
      <c r="B15" s="2">
        <f>B12+'20180126'!B15</f>
        <v>12220.479999999998</v>
      </c>
      <c r="G15" s="1"/>
      <c r="H15" s="1" t="s">
        <v>32</v>
      </c>
      <c r="I15" s="15">
        <f>I14+I13</f>
        <v>0</v>
      </c>
    </row>
    <row r="16" spans="1:10" x14ac:dyDescent="0.15">
      <c r="A16" s="1" t="s">
        <v>392</v>
      </c>
      <c r="B16" s="2">
        <f>B11-'20180101'!B11</f>
        <v>187450.91999999993</v>
      </c>
      <c r="G16" s="1" t="s">
        <v>5</v>
      </c>
      <c r="H16" s="2"/>
      <c r="I16" s="15">
        <v>-2000000</v>
      </c>
    </row>
    <row r="17" spans="1:14" x14ac:dyDescent="0.15">
      <c r="A17" s="6"/>
      <c r="B17" s="2"/>
      <c r="G17" s="1" t="s">
        <v>26</v>
      </c>
      <c r="H17" s="2"/>
      <c r="I17" s="15">
        <v>11105176.869999999</v>
      </c>
    </row>
    <row r="18" spans="1:14" x14ac:dyDescent="0.15">
      <c r="G18" s="1" t="s">
        <v>12</v>
      </c>
      <c r="H18" s="2"/>
      <c r="I18" s="15">
        <v>431541</v>
      </c>
    </row>
    <row r="19" spans="1:14" x14ac:dyDescent="0.15">
      <c r="A19" s="2"/>
      <c r="G19" s="1" t="s">
        <v>24</v>
      </c>
      <c r="H19" s="2"/>
      <c r="I19" s="15">
        <f>I18+I17-I16</f>
        <v>13536717.869999999</v>
      </c>
    </row>
    <row r="20" spans="1:14" x14ac:dyDescent="0.15">
      <c r="D20" s="2"/>
      <c r="G20" s="1" t="s">
        <v>33</v>
      </c>
      <c r="I20" s="15"/>
    </row>
    <row r="21" spans="1:14" x14ac:dyDescent="0.15">
      <c r="G21" s="1"/>
      <c r="H21" s="1" t="s">
        <v>38</v>
      </c>
      <c r="I21" s="15"/>
      <c r="N21" s="2"/>
    </row>
    <row r="22" spans="1:14" x14ac:dyDescent="0.15">
      <c r="G22" s="1"/>
      <c r="H22" s="1" t="s">
        <v>39</v>
      </c>
      <c r="I22" s="15"/>
    </row>
    <row r="23" spans="1:14" x14ac:dyDescent="0.15">
      <c r="G23" s="1"/>
      <c r="H23" s="1" t="s">
        <v>106</v>
      </c>
      <c r="I23" s="15">
        <v>24054.85</v>
      </c>
      <c r="N23" s="2"/>
    </row>
    <row r="24" spans="1:14" x14ac:dyDescent="0.15">
      <c r="A24" s="8" t="s">
        <v>69</v>
      </c>
      <c r="H24" s="1" t="s">
        <v>107</v>
      </c>
      <c r="I24" s="15">
        <v>11184</v>
      </c>
    </row>
    <row r="25" spans="1:14" x14ac:dyDescent="0.15">
      <c r="A25" s="1" t="s">
        <v>70</v>
      </c>
      <c r="B25" s="2">
        <f>B8+E7+I16+B45</f>
        <v>280980000</v>
      </c>
      <c r="H25" s="1" t="s">
        <v>19</v>
      </c>
      <c r="I25" s="15">
        <f>SUM(I21:I24)</f>
        <v>35238.85</v>
      </c>
    </row>
    <row r="26" spans="1:14" x14ac:dyDescent="0.15">
      <c r="A26" s="1" t="s">
        <v>71</v>
      </c>
      <c r="B26" s="2">
        <f>B4+E5+I18</f>
        <v>67956446.379999995</v>
      </c>
      <c r="G26" s="1"/>
      <c r="H26" s="1" t="s">
        <v>355</v>
      </c>
      <c r="I26" s="2">
        <v>0</v>
      </c>
    </row>
    <row r="27" spans="1:14" x14ac:dyDescent="0.15">
      <c r="A27" s="1" t="s">
        <v>90</v>
      </c>
      <c r="B27" s="2">
        <f>$B$13+$E$10+$I$25</f>
        <v>1095116.7599999995</v>
      </c>
      <c r="H27" s="1" t="s">
        <v>382</v>
      </c>
      <c r="I27" s="2">
        <f>I22-'20180102'!I22</f>
        <v>-102882.21</v>
      </c>
    </row>
    <row r="28" spans="1:14" x14ac:dyDescent="0.15">
      <c r="A28" s="1" t="s">
        <v>356</v>
      </c>
      <c r="B28" s="2">
        <f>B12+E8+I26</f>
        <v>0</v>
      </c>
    </row>
    <row r="29" spans="1:14" x14ac:dyDescent="0.15">
      <c r="A29" s="1" t="s">
        <v>383</v>
      </c>
      <c r="B29" s="2">
        <f>B15+E11+I27</f>
        <v>-66511.330000000016</v>
      </c>
    </row>
    <row r="30" spans="1:14" x14ac:dyDescent="0.15">
      <c r="G30" s="1"/>
      <c r="H30" s="1"/>
      <c r="I30" s="2"/>
    </row>
    <row r="31" spans="1:14" s="9" customFormat="1" x14ac:dyDescent="0.15">
      <c r="J31"/>
    </row>
    <row r="32" spans="1:14" ht="14.25" x14ac:dyDescent="0.15">
      <c r="A32" s="7" t="s">
        <v>65</v>
      </c>
      <c r="G32" s="7" t="s">
        <v>295</v>
      </c>
    </row>
    <row r="33" spans="1:23" s="9" customFormat="1" x14ac:dyDescent="0.1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6">
        <v>0</v>
      </c>
      <c r="D34" s="1" t="s">
        <v>78</v>
      </c>
      <c r="E34" s="2">
        <v>-578077</v>
      </c>
      <c r="G34" s="16" t="s">
        <v>296</v>
      </c>
      <c r="H34" s="2">
        <f>E40</f>
        <v>17274136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138</v>
      </c>
      <c r="B35" s="36">
        <v>0</v>
      </c>
      <c r="D35" s="1" t="s">
        <v>182</v>
      </c>
      <c r="E35" s="10">
        <v>-425001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6">
        <v>1939</v>
      </c>
      <c r="D36" s="1" t="s">
        <v>80</v>
      </c>
      <c r="E36" s="10">
        <v>-5972</v>
      </c>
      <c r="G36" s="40" t="s">
        <v>298</v>
      </c>
      <c r="H36" s="41">
        <f>H34+H35</f>
        <v>17279293.605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132</v>
      </c>
      <c r="B37" s="36">
        <v>2097</v>
      </c>
      <c r="D37" s="1" t="s">
        <v>81</v>
      </c>
      <c r="E37" s="2">
        <v>25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15">
      <c r="A38" s="1" t="s">
        <v>19</v>
      </c>
      <c r="B38" s="36">
        <f>SUM(B34:B37)</f>
        <v>4036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15">
      <c r="A39" s="1" t="s">
        <v>102</v>
      </c>
      <c r="B39" s="3"/>
      <c r="D39" s="8" t="s">
        <v>379</v>
      </c>
    </row>
    <row r="40" spans="1:23" x14ac:dyDescent="0.15">
      <c r="A40" s="1" t="s">
        <v>103</v>
      </c>
      <c r="B40" s="3"/>
      <c r="D40" s="1" t="s">
        <v>74</v>
      </c>
      <c r="E40" s="2">
        <v>17274136</v>
      </c>
    </row>
    <row r="41" spans="1:23" s="9" customFormat="1" x14ac:dyDescent="0.15">
      <c r="A41"/>
      <c r="B41"/>
      <c r="D41" s="1" t="s">
        <v>75</v>
      </c>
      <c r="E41" s="2">
        <v>17112324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 s="1" t="s">
        <v>76</v>
      </c>
      <c r="E42" s="2">
        <v>12199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15">
      <c r="D43" s="1" t="s">
        <v>77</v>
      </c>
      <c r="E43" s="2">
        <v>11421</v>
      </c>
    </row>
    <row r="44" spans="1:23" x14ac:dyDescent="0.15">
      <c r="A44" s="8" t="s">
        <v>233</v>
      </c>
      <c r="D44" s="1" t="s">
        <v>375</v>
      </c>
      <c r="E44" s="2">
        <v>0</v>
      </c>
    </row>
    <row r="45" spans="1:23" x14ac:dyDescent="0.15">
      <c r="A45" s="16" t="s">
        <v>5</v>
      </c>
      <c r="B45" s="2">
        <v>1000000</v>
      </c>
      <c r="C45" s="2"/>
      <c r="D45" s="1" t="s">
        <v>376</v>
      </c>
      <c r="E45" s="10">
        <v>0</v>
      </c>
    </row>
    <row r="46" spans="1:23" x14ac:dyDescent="0.1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234538</v>
      </c>
    </row>
    <row r="47" spans="1:23" x14ac:dyDescent="0.1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1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1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1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6" sqref="E16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6668323.7800000003</v>
      </c>
      <c r="D3" s="1" t="s">
        <v>1</v>
      </c>
      <c r="E3" s="18">
        <v>32330127.809999999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27542132.420000002</v>
      </c>
      <c r="D4" s="1" t="s">
        <v>11</v>
      </c>
      <c r="E4" s="38">
        <v>11122238.460000001</v>
      </c>
      <c r="H4" s="1" t="s">
        <v>267</v>
      </c>
      <c r="I4">
        <v>114</v>
      </c>
    </row>
    <row r="5" spans="1:10" x14ac:dyDescent="0.15">
      <c r="A5" s="1" t="s">
        <v>3</v>
      </c>
      <c r="B5" s="2">
        <v>88215557.810000002</v>
      </c>
      <c r="D5" s="1" t="s">
        <v>12</v>
      </c>
      <c r="E5" s="2">
        <v>21207889.350000001</v>
      </c>
      <c r="H5" s="1" t="s">
        <v>268</v>
      </c>
    </row>
    <row r="6" spans="1:10" x14ac:dyDescent="0.15">
      <c r="A6" s="1" t="s">
        <v>11</v>
      </c>
      <c r="B6" s="37">
        <v>60673425.390000001</v>
      </c>
      <c r="D6" s="1" t="s">
        <v>4</v>
      </c>
      <c r="E6" s="2">
        <v>9500000</v>
      </c>
      <c r="H6" s="1" t="s">
        <v>185</v>
      </c>
      <c r="I6">
        <v>25</v>
      </c>
    </row>
    <row r="7" spans="1:10" x14ac:dyDescent="0.1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12</v>
      </c>
    </row>
    <row r="8" spans="1:10" x14ac:dyDescent="0.15">
      <c r="A8" s="1" t="s">
        <v>5</v>
      </c>
      <c r="B8" s="2">
        <v>80000000</v>
      </c>
      <c r="D8" s="1" t="s">
        <v>86</v>
      </c>
      <c r="E8" s="2">
        <v>1702.4</v>
      </c>
      <c r="G8" s="1"/>
    </row>
    <row r="9" spans="1:10" x14ac:dyDescent="0.15">
      <c r="A9" s="1" t="s">
        <v>82</v>
      </c>
      <c r="B9" s="2">
        <v>5101.6099999999997</v>
      </c>
      <c r="D9" s="1" t="s">
        <v>88</v>
      </c>
      <c r="E9" s="2">
        <v>1366</v>
      </c>
      <c r="H9" s="1"/>
    </row>
    <row r="10" spans="1:10" x14ac:dyDescent="0.15">
      <c r="A10" s="1" t="s">
        <v>83</v>
      </c>
      <c r="B10" s="2">
        <v>54000000</v>
      </c>
      <c r="D10" s="1" t="s">
        <v>85</v>
      </c>
      <c r="E10" s="2">
        <f>'20170519'!E10+'20170522'!E8</f>
        <v>561900.70000000007</v>
      </c>
      <c r="G10" s="1"/>
      <c r="H10" s="1" t="s">
        <v>42</v>
      </c>
      <c r="I10" s="3">
        <f>SUMIF(I4:I8,"&gt;=0")</f>
        <v>151</v>
      </c>
    </row>
    <row r="11" spans="1:10" x14ac:dyDescent="0.15">
      <c r="A11" s="1" t="s">
        <v>84</v>
      </c>
      <c r="B11" s="2">
        <f>'20170519'!B11+'20170522'!B9</f>
        <v>938834.29999999993</v>
      </c>
      <c r="E11" s="2"/>
      <c r="G11" s="1"/>
      <c r="H11" s="1" t="s">
        <v>43</v>
      </c>
      <c r="I11" s="3">
        <f>SUM(J4:J7)</f>
        <v>0</v>
      </c>
    </row>
    <row r="12" spans="1:10" x14ac:dyDescent="0.15">
      <c r="A12" s="1" t="s">
        <v>86</v>
      </c>
      <c r="B12" s="18">
        <v>275.33999999999997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'20170519'!B13+'20170522'!B12</f>
        <v>139144.28000000006</v>
      </c>
      <c r="E13" s="2"/>
      <c r="G13" s="1"/>
      <c r="H13" s="1" t="s">
        <v>30</v>
      </c>
      <c r="I13" s="2">
        <v>105760560</v>
      </c>
    </row>
    <row r="14" spans="1:10" x14ac:dyDescent="0.15">
      <c r="B14" s="2"/>
      <c r="G14" s="1"/>
      <c r="H14" s="1" t="s">
        <v>31</v>
      </c>
      <c r="I14" s="2">
        <v>0</v>
      </c>
    </row>
    <row r="15" spans="1:10" x14ac:dyDescent="0.15">
      <c r="A15" s="1"/>
      <c r="B15" s="2"/>
      <c r="G15" s="1"/>
      <c r="H15" s="1" t="s">
        <v>32</v>
      </c>
      <c r="I15" s="2">
        <f>I14+I13</f>
        <v>105760560</v>
      </c>
    </row>
    <row r="16" spans="1:10" x14ac:dyDescent="0.15">
      <c r="A16" s="1"/>
      <c r="B16" s="2"/>
      <c r="G16" s="1" t="s">
        <v>5</v>
      </c>
      <c r="H16" s="2"/>
      <c r="I16" s="2">
        <v>22000000</v>
      </c>
    </row>
    <row r="17" spans="1:22" x14ac:dyDescent="0.15">
      <c r="A17" s="6"/>
      <c r="B17" s="2"/>
      <c r="G17" s="1" t="s">
        <v>26</v>
      </c>
      <c r="H17" s="2"/>
      <c r="I17" s="2">
        <v>10768912.51</v>
      </c>
    </row>
    <row r="18" spans="1:22" x14ac:dyDescent="0.15">
      <c r="G18" s="1" t="s">
        <v>12</v>
      </c>
      <c r="H18" s="2"/>
      <c r="I18" s="2">
        <v>21150984</v>
      </c>
    </row>
    <row r="19" spans="1:22" x14ac:dyDescent="0.15">
      <c r="A19" s="2"/>
      <c r="G19" s="1" t="s">
        <v>24</v>
      </c>
      <c r="H19" s="2"/>
      <c r="I19" s="2">
        <f>I18+I17-I16</f>
        <v>9919896.5099999979</v>
      </c>
    </row>
    <row r="20" spans="1:22" x14ac:dyDescent="0.15">
      <c r="D20" s="2"/>
      <c r="G20" s="1" t="s">
        <v>33</v>
      </c>
      <c r="I20" s="2"/>
    </row>
    <row r="21" spans="1:22" x14ac:dyDescent="0.15">
      <c r="G21" s="1"/>
      <c r="H21" s="1" t="s">
        <v>38</v>
      </c>
      <c r="I21" s="2">
        <v>236475.71</v>
      </c>
      <c r="N21" s="2"/>
    </row>
    <row r="22" spans="1:22" x14ac:dyDescent="0.15">
      <c r="G22" s="1"/>
      <c r="H22" s="1" t="s">
        <v>39</v>
      </c>
      <c r="I22" s="2">
        <v>55785.86</v>
      </c>
    </row>
    <row r="23" spans="1:22" x14ac:dyDescent="0.15">
      <c r="G23" s="1"/>
      <c r="H23" s="1" t="s">
        <v>106</v>
      </c>
      <c r="I23" s="2">
        <v>21685.72</v>
      </c>
      <c r="N23" s="2"/>
    </row>
    <row r="24" spans="1:22" x14ac:dyDescent="0.15">
      <c r="A24" s="8" t="s">
        <v>69</v>
      </c>
      <c r="H24" s="1" t="s">
        <v>107</v>
      </c>
      <c r="I24" s="2">
        <v>5756</v>
      </c>
    </row>
    <row r="25" spans="1:22" x14ac:dyDescent="0.15">
      <c r="A25" s="1" t="s">
        <v>70</v>
      </c>
      <c r="B25" s="2">
        <f>B8+E7+I16+B44</f>
        <v>150000000</v>
      </c>
      <c r="H25" s="1" t="s">
        <v>19</v>
      </c>
      <c r="I25" s="2">
        <f>SUM(I21:I24)</f>
        <v>319703.29000000004</v>
      </c>
    </row>
    <row r="26" spans="1:22" x14ac:dyDescent="0.15">
      <c r="A26" s="1" t="s">
        <v>71</v>
      </c>
      <c r="B26" s="2">
        <f>B4+E5+I18</f>
        <v>69901005.770000011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1020748.2700000001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225</v>
      </c>
      <c r="B33" s="3">
        <v>625</v>
      </c>
      <c r="D33" s="1" t="s">
        <v>74</v>
      </c>
      <c r="E33" s="2">
        <v>9965615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132</v>
      </c>
      <c r="B34" s="3">
        <v>13704</v>
      </c>
      <c r="D34" s="1" t="s">
        <v>75</v>
      </c>
      <c r="E34" s="2">
        <v>9993811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17</v>
      </c>
      <c r="B35" s="25">
        <v>3023</v>
      </c>
      <c r="D35" s="1" t="s">
        <v>76</v>
      </c>
      <c r="E35" s="2">
        <v>186315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18</v>
      </c>
      <c r="B36" s="3">
        <v>1423</v>
      </c>
      <c r="D36" s="1" t="s">
        <v>77</v>
      </c>
      <c r="E36" s="2">
        <v>200733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18775</v>
      </c>
      <c r="D37" s="1" t="s">
        <v>78</v>
      </c>
      <c r="E37" s="2">
        <v>-1235692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5186832</v>
      </c>
    </row>
    <row r="39" spans="1:23" x14ac:dyDescent="0.15">
      <c r="A39" s="1" t="s">
        <v>103</v>
      </c>
      <c r="B39" s="3"/>
      <c r="D39" s="1" t="s">
        <v>80</v>
      </c>
      <c r="E39" s="10">
        <v>86747</v>
      </c>
    </row>
    <row r="40" spans="1:23" s="9" customFormat="1" x14ac:dyDescent="0.15">
      <c r="A40"/>
      <c r="B40"/>
      <c r="D40" s="1" t="s">
        <v>81</v>
      </c>
      <c r="E40" s="2">
        <v>-7132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15">
      <c r="A43" s="8" t="s">
        <v>233</v>
      </c>
    </row>
    <row r="44" spans="1:23" x14ac:dyDescent="0.15">
      <c r="A44" s="16" t="s">
        <v>5</v>
      </c>
      <c r="B44" s="2">
        <v>5000000</v>
      </c>
      <c r="C44" s="2"/>
    </row>
    <row r="45" spans="1:23" x14ac:dyDescent="0.15">
      <c r="A45" s="16" t="s">
        <v>234</v>
      </c>
      <c r="B45" s="2">
        <v>5003353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65" sqref="D65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13129281.210000001</v>
      </c>
      <c r="D3" s="1" t="s">
        <v>1</v>
      </c>
      <c r="E3" s="18">
        <v>32340563.699999999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27013656.550000001</v>
      </c>
      <c r="D4" s="1" t="s">
        <v>11</v>
      </c>
      <c r="E4" s="38">
        <v>11767796.859999999</v>
      </c>
      <c r="H4" s="1" t="s">
        <v>223</v>
      </c>
      <c r="J4">
        <v>-1</v>
      </c>
    </row>
    <row r="5" spans="1:10" x14ac:dyDescent="0.15">
      <c r="A5" s="1" t="s">
        <v>3</v>
      </c>
      <c r="B5" s="2">
        <v>85149205.670000002</v>
      </c>
      <c r="D5" s="1" t="s">
        <v>12</v>
      </c>
      <c r="E5" s="2">
        <v>20572766.84</v>
      </c>
      <c r="H5" s="1" t="s">
        <v>131</v>
      </c>
      <c r="I5">
        <v>116</v>
      </c>
    </row>
    <row r="6" spans="1:10" x14ac:dyDescent="0.15">
      <c r="A6" s="1" t="s">
        <v>11</v>
      </c>
      <c r="B6" s="37">
        <v>58135549.119999997</v>
      </c>
      <c r="D6" s="1" t="s">
        <v>4</v>
      </c>
      <c r="E6" s="2">
        <v>9500000</v>
      </c>
      <c r="H6" s="1" t="s">
        <v>185</v>
      </c>
      <c r="I6">
        <v>25</v>
      </c>
    </row>
    <row r="7" spans="1:10" x14ac:dyDescent="0.1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10</v>
      </c>
    </row>
    <row r="8" spans="1:10" x14ac:dyDescent="0.15">
      <c r="A8" s="1" t="s">
        <v>5</v>
      </c>
      <c r="B8" s="2">
        <v>77000000</v>
      </c>
      <c r="D8" s="1" t="s">
        <v>86</v>
      </c>
      <c r="E8" s="2">
        <v>1656</v>
      </c>
      <c r="G8" s="1"/>
    </row>
    <row r="9" spans="1:10" x14ac:dyDescent="0.15">
      <c r="A9" s="1" t="s">
        <v>82</v>
      </c>
      <c r="B9" s="2">
        <v>6267.91</v>
      </c>
      <c r="D9" s="1" t="s">
        <v>88</v>
      </c>
      <c r="E9" s="2">
        <v>1412</v>
      </c>
      <c r="H9" s="1"/>
    </row>
    <row r="10" spans="1:10" x14ac:dyDescent="0.15">
      <c r="A10" s="1" t="s">
        <v>83</v>
      </c>
      <c r="B10" s="2">
        <v>45000000</v>
      </c>
      <c r="D10" s="1" t="s">
        <v>85</v>
      </c>
      <c r="E10" s="2">
        <f>'20170518'!E10+'20170519'!E8</f>
        <v>560198.30000000005</v>
      </c>
      <c r="G10" s="1"/>
      <c r="H10" s="1" t="s">
        <v>42</v>
      </c>
      <c r="I10" s="3">
        <f>SUMIF(I4:I8,"&gt;=0")</f>
        <v>151</v>
      </c>
    </row>
    <row r="11" spans="1:10" x14ac:dyDescent="0.15">
      <c r="A11" s="1" t="s">
        <v>84</v>
      </c>
      <c r="B11" s="2">
        <f>'20170518'!B11+'20170519'!B9</f>
        <v>933732.69</v>
      </c>
      <c r="E11" s="2"/>
      <c r="G11" s="1"/>
      <c r="H11" s="1" t="s">
        <v>43</v>
      </c>
      <c r="I11" s="3">
        <f>SUM(J4:J7)</f>
        <v>-1</v>
      </c>
    </row>
    <row r="12" spans="1:10" x14ac:dyDescent="0.15">
      <c r="A12" s="1" t="s">
        <v>86</v>
      </c>
      <c r="B12" s="18">
        <v>440.28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'20170518'!B13+'20170519'!B12</f>
        <v>138868.94000000006</v>
      </c>
      <c r="E13" s="2"/>
      <c r="G13" s="1"/>
      <c r="H13" s="1" t="s">
        <v>30</v>
      </c>
      <c r="I13" s="2">
        <v>105663240</v>
      </c>
    </row>
    <row r="14" spans="1:10" x14ac:dyDescent="0.15">
      <c r="B14" s="2"/>
      <c r="G14" s="1"/>
      <c r="H14" s="1" t="s">
        <v>31</v>
      </c>
      <c r="I14" s="2">
        <v>-706080</v>
      </c>
    </row>
    <row r="15" spans="1:10" x14ac:dyDescent="0.15">
      <c r="A15" s="1"/>
      <c r="B15" s="2"/>
      <c r="G15" s="1"/>
      <c r="H15" s="1" t="s">
        <v>32</v>
      </c>
      <c r="I15" s="2">
        <f>I14+I13</f>
        <v>104957160</v>
      </c>
    </row>
    <row r="16" spans="1:10" x14ac:dyDescent="0.15">
      <c r="A16" s="1"/>
      <c r="B16" s="2"/>
      <c r="G16" s="1" t="s">
        <v>5</v>
      </c>
      <c r="H16" s="2"/>
      <c r="I16" s="2">
        <v>25000000</v>
      </c>
    </row>
    <row r="17" spans="1:22" x14ac:dyDescent="0.15">
      <c r="A17" s="6"/>
      <c r="B17" s="2"/>
      <c r="G17" s="1" t="s">
        <v>26</v>
      </c>
      <c r="H17" s="2"/>
      <c r="I17" s="2">
        <v>13661099.779999999</v>
      </c>
    </row>
    <row r="18" spans="1:22" x14ac:dyDescent="0.15">
      <c r="G18" s="1" t="s">
        <v>12</v>
      </c>
      <c r="H18" s="2"/>
      <c r="I18" s="2">
        <v>21121524</v>
      </c>
    </row>
    <row r="19" spans="1:22" x14ac:dyDescent="0.15">
      <c r="A19" s="2"/>
      <c r="G19" s="1" t="s">
        <v>24</v>
      </c>
      <c r="H19" s="2"/>
      <c r="I19" s="2">
        <f>I18+I17-I16</f>
        <v>9782623.7800000012</v>
      </c>
    </row>
    <row r="20" spans="1:22" x14ac:dyDescent="0.15">
      <c r="D20" s="2"/>
      <c r="G20" s="1" t="s">
        <v>33</v>
      </c>
      <c r="I20" s="2"/>
    </row>
    <row r="21" spans="1:22" x14ac:dyDescent="0.15">
      <c r="G21" s="1"/>
      <c r="H21" s="1" t="s">
        <v>38</v>
      </c>
      <c r="I21" s="2">
        <v>235989.03</v>
      </c>
      <c r="N21" s="2"/>
    </row>
    <row r="22" spans="1:22" x14ac:dyDescent="0.15">
      <c r="G22" s="1"/>
      <c r="H22" s="1" t="s">
        <v>39</v>
      </c>
      <c r="I22" s="2">
        <v>55673.59</v>
      </c>
    </row>
    <row r="23" spans="1:22" x14ac:dyDescent="0.15">
      <c r="G23" s="1"/>
      <c r="H23" s="1" t="s">
        <v>106</v>
      </c>
      <c r="I23" s="2">
        <v>21685.72</v>
      </c>
      <c r="N23" s="2"/>
    </row>
    <row r="24" spans="1:22" x14ac:dyDescent="0.15">
      <c r="A24" s="8" t="s">
        <v>69</v>
      </c>
      <c r="H24" s="1" t="s">
        <v>107</v>
      </c>
      <c r="I24" s="2">
        <v>5756</v>
      </c>
    </row>
    <row r="25" spans="1:22" x14ac:dyDescent="0.15">
      <c r="A25" s="1" t="s">
        <v>70</v>
      </c>
      <c r="B25" s="2">
        <f>B8+E7+I16+B44</f>
        <v>150000000</v>
      </c>
      <c r="H25" s="1" t="s">
        <v>19</v>
      </c>
      <c r="I25" s="2">
        <f>SUM(I21:I24)</f>
        <v>319104.33999999997</v>
      </c>
    </row>
    <row r="26" spans="1:22" x14ac:dyDescent="0.15">
      <c r="A26" s="1" t="s">
        <v>71</v>
      </c>
      <c r="B26" s="2">
        <f>B4+E5+I18</f>
        <v>68707947.390000001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1018171.5800000001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225</v>
      </c>
      <c r="B33" s="3">
        <v>609</v>
      </c>
      <c r="D33" s="1" t="s">
        <v>74</v>
      </c>
      <c r="E33" s="2">
        <v>9779300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132</v>
      </c>
      <c r="B34" s="3">
        <v>13603</v>
      </c>
      <c r="D34" s="1" t="s">
        <v>75</v>
      </c>
      <c r="E34" s="2">
        <v>9793078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17</v>
      </c>
      <c r="B35" s="25">
        <v>2981</v>
      </c>
      <c r="D35" s="1" t="s">
        <v>76</v>
      </c>
      <c r="E35" s="2">
        <v>-143830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18</v>
      </c>
      <c r="B36" s="3">
        <v>1348</v>
      </c>
      <c r="D36" s="1" t="s">
        <v>77</v>
      </c>
      <c r="E36" s="2">
        <v>15503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18541</v>
      </c>
      <c r="D37" s="1" t="s">
        <v>78</v>
      </c>
      <c r="E37" s="2">
        <v>-2881911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5783285</v>
      </c>
    </row>
    <row r="39" spans="1:23" x14ac:dyDescent="0.15">
      <c r="A39" s="1" t="s">
        <v>103</v>
      </c>
      <c r="B39" s="3"/>
      <c r="D39" s="1" t="s">
        <v>80</v>
      </c>
      <c r="E39" s="10">
        <v>88026</v>
      </c>
    </row>
    <row r="40" spans="1:23" s="9" customFormat="1" x14ac:dyDescent="0.15">
      <c r="A40"/>
      <c r="B40"/>
      <c r="D40" s="1" t="s">
        <v>81</v>
      </c>
      <c r="E40" s="2">
        <v>-7936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15">
      <c r="A43" s="8" t="s">
        <v>233</v>
      </c>
    </row>
    <row r="44" spans="1:23" x14ac:dyDescent="0.15">
      <c r="A44" s="16" t="s">
        <v>5</v>
      </c>
      <c r="B44" s="2">
        <v>5000000</v>
      </c>
      <c r="C44" s="2"/>
    </row>
    <row r="45" spans="1:23" x14ac:dyDescent="0.15">
      <c r="A45" s="16" t="s">
        <v>234</v>
      </c>
      <c r="B45" s="2">
        <v>5003353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4" zoomScale="80" zoomScaleNormal="80" workbookViewId="0">
      <selection activeCell="D24" sqref="D24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27139327.010000002</v>
      </c>
      <c r="D3" s="1" t="s">
        <v>1</v>
      </c>
      <c r="E3" s="18">
        <v>32340241.809999999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18059150.93</v>
      </c>
      <c r="D4" s="1" t="s">
        <v>11</v>
      </c>
      <c r="E4" s="38">
        <v>12253680.199999999</v>
      </c>
      <c r="H4" s="1" t="s">
        <v>223</v>
      </c>
      <c r="J4">
        <v>-5</v>
      </c>
    </row>
    <row r="5" spans="1:10" x14ac:dyDescent="0.15">
      <c r="A5" s="1" t="s">
        <v>3</v>
      </c>
      <c r="B5" s="2">
        <v>85202816.420000002</v>
      </c>
      <c r="D5" s="1" t="s">
        <v>12</v>
      </c>
      <c r="E5" s="2">
        <v>20086561.609999999</v>
      </c>
      <c r="H5" s="1" t="s">
        <v>131</v>
      </c>
      <c r="I5">
        <v>122</v>
      </c>
    </row>
    <row r="6" spans="1:10" x14ac:dyDescent="0.15">
      <c r="A6" s="1" t="s">
        <v>11</v>
      </c>
      <c r="B6" s="37">
        <v>67143665.489999995</v>
      </c>
      <c r="D6" s="1" t="s">
        <v>4</v>
      </c>
      <c r="E6" s="2">
        <v>9500000</v>
      </c>
      <c r="H6" s="1" t="s">
        <v>185</v>
      </c>
      <c r="I6">
        <v>25</v>
      </c>
    </row>
    <row r="7" spans="1:10" x14ac:dyDescent="0.1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4</v>
      </c>
    </row>
    <row r="8" spans="1:10" x14ac:dyDescent="0.15">
      <c r="A8" s="1" t="s">
        <v>5</v>
      </c>
      <c r="B8" s="2">
        <v>77000000</v>
      </c>
      <c r="D8" s="1" t="s">
        <v>86</v>
      </c>
      <c r="E8" s="2">
        <v>1444.8</v>
      </c>
      <c r="G8" s="1"/>
    </row>
    <row r="9" spans="1:10" x14ac:dyDescent="0.15">
      <c r="A9" s="1" t="s">
        <v>82</v>
      </c>
      <c r="B9" s="2">
        <v>4338.4799999999996</v>
      </c>
      <c r="D9" s="1" t="s">
        <v>88</v>
      </c>
      <c r="E9" s="2">
        <v>1299</v>
      </c>
      <c r="H9" s="1"/>
    </row>
    <row r="10" spans="1:10" x14ac:dyDescent="0.15">
      <c r="A10" s="1" t="s">
        <v>83</v>
      </c>
      <c r="B10" s="2">
        <v>40000000</v>
      </c>
      <c r="D10" s="1" t="s">
        <v>85</v>
      </c>
      <c r="E10" s="2">
        <f>'20170517'!E10+'20170518'!E8</f>
        <v>558542.30000000005</v>
      </c>
      <c r="G10" s="1"/>
      <c r="H10" s="1" t="s">
        <v>42</v>
      </c>
      <c r="I10" s="3">
        <f>SUMIF(I4:I8,"&gt;=0")</f>
        <v>151</v>
      </c>
    </row>
    <row r="11" spans="1:10" x14ac:dyDescent="0.15">
      <c r="A11" s="1" t="s">
        <v>84</v>
      </c>
      <c r="B11" s="2">
        <f>'20170517'!B11+'20170518'!B9</f>
        <v>927464.77999999991</v>
      </c>
      <c r="E11" s="2"/>
      <c r="G11" s="1"/>
      <c r="H11" s="1" t="s">
        <v>43</v>
      </c>
      <c r="I11" s="3">
        <f>SUM(J4:J7)</f>
        <v>-5</v>
      </c>
    </row>
    <row r="12" spans="1:10" x14ac:dyDescent="0.15">
      <c r="A12" s="1" t="s">
        <v>86</v>
      </c>
      <c r="B12" s="18">
        <v>428.26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'20170517'!B13+'20170518'!B12</f>
        <v>138428.66000000006</v>
      </c>
      <c r="E13" s="2"/>
      <c r="G13" s="1"/>
      <c r="H13" s="1" t="s">
        <v>30</v>
      </c>
      <c r="I13" s="2">
        <v>106165740</v>
      </c>
    </row>
    <row r="14" spans="1:10" x14ac:dyDescent="0.15">
      <c r="B14" s="2"/>
      <c r="G14" s="1"/>
      <c r="H14" s="1" t="s">
        <v>31</v>
      </c>
      <c r="I14" s="2">
        <v>-3548100</v>
      </c>
    </row>
    <row r="15" spans="1:10" x14ac:dyDescent="0.15">
      <c r="A15" s="1"/>
      <c r="B15" s="2"/>
      <c r="G15" s="1"/>
      <c r="H15" s="1" t="s">
        <v>32</v>
      </c>
      <c r="I15" s="2">
        <f>I14+I13</f>
        <v>102617640</v>
      </c>
    </row>
    <row r="16" spans="1:10" x14ac:dyDescent="0.15">
      <c r="A16" s="1"/>
      <c r="B16" s="2"/>
      <c r="G16" s="1" t="s">
        <v>5</v>
      </c>
      <c r="H16" s="2"/>
      <c r="I16" s="2">
        <v>25000000</v>
      </c>
    </row>
    <row r="17" spans="1:22" x14ac:dyDescent="0.15">
      <c r="A17" s="6"/>
      <c r="B17" s="2"/>
      <c r="G17" s="1" t="s">
        <v>26</v>
      </c>
      <c r="H17" s="2"/>
      <c r="I17" s="2">
        <v>13914482.83</v>
      </c>
    </row>
    <row r="18" spans="1:22" x14ac:dyDescent="0.15">
      <c r="G18" s="1" t="s">
        <v>12</v>
      </c>
      <c r="H18" s="2"/>
      <c r="I18" s="2">
        <v>21233148</v>
      </c>
    </row>
    <row r="19" spans="1:22" x14ac:dyDescent="0.15">
      <c r="A19" s="2"/>
      <c r="G19" s="1" t="s">
        <v>24</v>
      </c>
      <c r="H19" s="2"/>
      <c r="I19" s="2">
        <f>I18+I17-I16</f>
        <v>10147630.829999998</v>
      </c>
    </row>
    <row r="20" spans="1:22" x14ac:dyDescent="0.15">
      <c r="D20" s="2"/>
      <c r="G20" s="1" t="s">
        <v>33</v>
      </c>
      <c r="I20" s="2"/>
    </row>
    <row r="21" spans="1:22" x14ac:dyDescent="0.15">
      <c r="G21" s="1"/>
      <c r="H21" s="1" t="s">
        <v>38</v>
      </c>
      <c r="I21" s="2">
        <v>234736.06</v>
      </c>
      <c r="N21" s="2"/>
    </row>
    <row r="22" spans="1:22" x14ac:dyDescent="0.15">
      <c r="G22" s="1"/>
      <c r="H22" s="1" t="s">
        <v>39</v>
      </c>
      <c r="I22" s="2">
        <v>55384.54</v>
      </c>
    </row>
    <row r="23" spans="1:22" x14ac:dyDescent="0.15">
      <c r="G23" s="1"/>
      <c r="H23" s="1" t="s">
        <v>106</v>
      </c>
      <c r="I23" s="2">
        <v>21685.72</v>
      </c>
      <c r="N23" s="2"/>
    </row>
    <row r="24" spans="1:22" x14ac:dyDescent="0.15">
      <c r="A24" s="8" t="s">
        <v>69</v>
      </c>
      <c r="H24" s="1" t="s">
        <v>107</v>
      </c>
      <c r="I24" s="2">
        <v>5756</v>
      </c>
    </row>
    <row r="25" spans="1:22" x14ac:dyDescent="0.15">
      <c r="A25" s="1" t="s">
        <v>70</v>
      </c>
      <c r="B25" s="2">
        <f>B8+E7+I16+B44</f>
        <v>150000000</v>
      </c>
      <c r="H25" s="1" t="s">
        <v>19</v>
      </c>
      <c r="I25" s="2">
        <f>SUM(I21:I24)</f>
        <v>317562.31999999995</v>
      </c>
    </row>
    <row r="26" spans="1:22" x14ac:dyDescent="0.15">
      <c r="A26" s="1" t="s">
        <v>71</v>
      </c>
      <c r="B26" s="2">
        <f>B4+E5+I18</f>
        <v>59378860.539999999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1014533.28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225</v>
      </c>
      <c r="B33" s="3">
        <v>567</v>
      </c>
      <c r="D33" s="1" t="s">
        <v>74</v>
      </c>
      <c r="E33" s="2">
        <v>9923202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132</v>
      </c>
      <c r="B34" s="3">
        <v>13368</v>
      </c>
      <c r="D34" s="1" t="s">
        <v>75</v>
      </c>
      <c r="E34" s="2">
        <v>9777575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17</v>
      </c>
      <c r="B35" s="25">
        <v>2904</v>
      </c>
      <c r="D35" s="1" t="s">
        <v>76</v>
      </c>
      <c r="E35" s="2">
        <v>42187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18</v>
      </c>
      <c r="B36" s="3">
        <v>1106</v>
      </c>
      <c r="D36" s="1" t="s">
        <v>77</v>
      </c>
      <c r="E36" s="2">
        <v>-243392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17945</v>
      </c>
      <c r="D37" s="1" t="s">
        <v>78</v>
      </c>
      <c r="E37" s="2">
        <v>-3531895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6014357</v>
      </c>
    </row>
    <row r="39" spans="1:23" x14ac:dyDescent="0.15">
      <c r="A39" s="1" t="s">
        <v>103</v>
      </c>
      <c r="B39" s="3"/>
      <c r="D39" s="1" t="s">
        <v>80</v>
      </c>
      <c r="E39" s="10">
        <v>84610</v>
      </c>
    </row>
    <row r="40" spans="1:23" s="9" customFormat="1" x14ac:dyDescent="0.15">
      <c r="A40"/>
      <c r="B40"/>
      <c r="D40" s="1" t="s">
        <v>81</v>
      </c>
      <c r="E40" s="2">
        <v>-8779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15">
      <c r="A43" s="8" t="s">
        <v>233</v>
      </c>
    </row>
    <row r="44" spans="1:23" x14ac:dyDescent="0.15">
      <c r="A44" s="16" t="s">
        <v>5</v>
      </c>
      <c r="B44" s="2">
        <v>5000000</v>
      </c>
      <c r="C44" s="2"/>
    </row>
    <row r="45" spans="1:23" x14ac:dyDescent="0.15">
      <c r="A45" s="16" t="s">
        <v>234</v>
      </c>
      <c r="B45" s="2">
        <v>5003353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A4" sqref="A4:B4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41652665.390000001</v>
      </c>
      <c r="D3" s="1" t="s">
        <v>1</v>
      </c>
      <c r="E3" s="18">
        <v>32425762.850000001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8639512.1699999999</v>
      </c>
      <c r="D4" s="1" t="s">
        <v>11</v>
      </c>
      <c r="E4" s="38">
        <v>12012221.140000001</v>
      </c>
      <c r="H4" s="1" t="s">
        <v>223</v>
      </c>
      <c r="J4">
        <v>-3</v>
      </c>
    </row>
    <row r="5" spans="1:10" x14ac:dyDescent="0.15">
      <c r="A5" s="1" t="s">
        <v>3</v>
      </c>
      <c r="B5" s="2">
        <v>85295804.239999995</v>
      </c>
      <c r="D5" s="1" t="s">
        <v>12</v>
      </c>
      <c r="E5" s="2">
        <v>20413541.710000001</v>
      </c>
      <c r="H5" s="1" t="s">
        <v>131</v>
      </c>
      <c r="I5">
        <v>126</v>
      </c>
    </row>
    <row r="6" spans="1:10" x14ac:dyDescent="0.15">
      <c r="A6" s="1" t="s">
        <v>11</v>
      </c>
      <c r="B6" s="37">
        <v>76656292.069999993</v>
      </c>
      <c r="D6" s="1" t="s">
        <v>4</v>
      </c>
      <c r="E6" s="2">
        <v>8000000</v>
      </c>
      <c r="H6" s="1" t="s">
        <v>185</v>
      </c>
      <c r="I6">
        <v>26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>
        <v>3</v>
      </c>
    </row>
    <row r="8" spans="1:10" x14ac:dyDescent="0.15">
      <c r="A8" s="1" t="s">
        <v>5</v>
      </c>
      <c r="B8" s="2">
        <v>77000000</v>
      </c>
      <c r="D8" s="1" t="s">
        <v>86</v>
      </c>
      <c r="E8" s="2">
        <v>1788.8</v>
      </c>
      <c r="G8" s="1"/>
    </row>
    <row r="9" spans="1:10" x14ac:dyDescent="0.15">
      <c r="A9" s="1" t="s">
        <v>82</v>
      </c>
      <c r="B9" s="2">
        <v>3626.68</v>
      </c>
      <c r="D9" s="1" t="s">
        <v>88</v>
      </c>
      <c r="E9" s="2">
        <v>1327</v>
      </c>
      <c r="H9" s="1"/>
    </row>
    <row r="10" spans="1:10" x14ac:dyDescent="0.15">
      <c r="A10" s="1" t="s">
        <v>83</v>
      </c>
      <c r="B10" s="2">
        <v>35000000</v>
      </c>
      <c r="D10" s="1" t="s">
        <v>85</v>
      </c>
      <c r="E10" s="2">
        <f>'20170516'!E10+'20170517'!E8</f>
        <v>557097.5</v>
      </c>
      <c r="G10" s="1"/>
      <c r="H10" s="1" t="s">
        <v>42</v>
      </c>
      <c r="I10" s="3">
        <f>SUMIF(I4:I8,"&gt;=0")</f>
        <v>155</v>
      </c>
    </row>
    <row r="11" spans="1:10" x14ac:dyDescent="0.15">
      <c r="A11" s="1" t="s">
        <v>84</v>
      </c>
      <c r="B11" s="2">
        <f>'20170516'!B11+'20170517'!B9</f>
        <v>923126.29999999993</v>
      </c>
      <c r="E11" s="2"/>
      <c r="G11" s="1"/>
      <c r="H11" s="1" t="s">
        <v>43</v>
      </c>
      <c r="I11" s="3">
        <f>SUM(J4:J7)</f>
        <v>-3</v>
      </c>
    </row>
    <row r="12" spans="1:10" x14ac:dyDescent="0.15">
      <c r="A12" s="1" t="s">
        <v>86</v>
      </c>
      <c r="B12" s="18">
        <v>399.79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'20170516'!B13+'20170517'!B12</f>
        <v>138000.40000000005</v>
      </c>
      <c r="E13" s="2"/>
      <c r="G13" s="1"/>
      <c r="H13" s="1" t="s">
        <v>30</v>
      </c>
      <c r="I13" s="2">
        <v>109400820</v>
      </c>
    </row>
    <row r="14" spans="1:10" x14ac:dyDescent="0.15">
      <c r="B14" s="2"/>
      <c r="G14" s="1"/>
      <c r="H14" s="1" t="s">
        <v>31</v>
      </c>
      <c r="I14" s="2">
        <v>-2136960</v>
      </c>
    </row>
    <row r="15" spans="1:10" x14ac:dyDescent="0.15">
      <c r="A15" s="1"/>
      <c r="B15" s="2"/>
      <c r="G15" s="1"/>
      <c r="H15" s="1" t="s">
        <v>32</v>
      </c>
      <c r="I15" s="2">
        <f>I14+I13</f>
        <v>107263860</v>
      </c>
    </row>
    <row r="16" spans="1:10" x14ac:dyDescent="0.15">
      <c r="A16" s="1"/>
      <c r="B16" s="2"/>
      <c r="G16" s="1" t="s">
        <v>5</v>
      </c>
      <c r="H16" s="2"/>
      <c r="I16" s="2">
        <v>25000000</v>
      </c>
    </row>
    <row r="17" spans="1:22" x14ac:dyDescent="0.15">
      <c r="A17" s="6"/>
      <c r="B17" s="2"/>
      <c r="G17" s="1" t="s">
        <v>26</v>
      </c>
      <c r="H17" s="2"/>
      <c r="I17" s="2">
        <v>13661035.609999999</v>
      </c>
    </row>
    <row r="18" spans="1:22" x14ac:dyDescent="0.15">
      <c r="G18" s="1" t="s">
        <v>12</v>
      </c>
      <c r="H18" s="2"/>
      <c r="I18" s="2">
        <v>21880164</v>
      </c>
    </row>
    <row r="19" spans="1:22" x14ac:dyDescent="0.15">
      <c r="A19" s="2"/>
      <c r="G19" s="1" t="s">
        <v>24</v>
      </c>
      <c r="H19" s="2"/>
      <c r="I19" s="2">
        <f>I18+I17-I16</f>
        <v>10541199.609999999</v>
      </c>
    </row>
    <row r="20" spans="1:22" x14ac:dyDescent="0.15">
      <c r="D20" s="2"/>
      <c r="G20" s="1" t="s">
        <v>33</v>
      </c>
      <c r="I20" s="2"/>
    </row>
    <row r="21" spans="1:22" x14ac:dyDescent="0.15">
      <c r="G21" s="1"/>
      <c r="H21" s="1" t="s">
        <v>38</v>
      </c>
      <c r="I21" s="2">
        <v>234173.49</v>
      </c>
      <c r="N21" s="2"/>
    </row>
    <row r="22" spans="1:22" x14ac:dyDescent="0.15">
      <c r="G22" s="1"/>
      <c r="H22" s="1" t="s">
        <v>39</v>
      </c>
      <c r="I22" s="2">
        <v>55254.76</v>
      </c>
    </row>
    <row r="23" spans="1:22" x14ac:dyDescent="0.15">
      <c r="G23" s="1"/>
      <c r="H23" s="1" t="s">
        <v>106</v>
      </c>
      <c r="I23" s="2">
        <v>21685.72</v>
      </c>
      <c r="N23" s="2"/>
    </row>
    <row r="24" spans="1:22" x14ac:dyDescent="0.15">
      <c r="A24" s="8" t="s">
        <v>69</v>
      </c>
      <c r="H24" s="1" t="s">
        <v>107</v>
      </c>
      <c r="I24" s="2">
        <v>5756</v>
      </c>
    </row>
    <row r="25" spans="1:22" x14ac:dyDescent="0.15">
      <c r="A25" s="1" t="s">
        <v>70</v>
      </c>
      <c r="B25" s="2">
        <f>B8+E7+I16+B44</f>
        <v>150000000</v>
      </c>
      <c r="H25" s="1" t="s">
        <v>19</v>
      </c>
      <c r="I25" s="2">
        <f>SUM(I21:I24)</f>
        <v>316869.96999999997</v>
      </c>
    </row>
    <row r="26" spans="1:22" x14ac:dyDescent="0.15">
      <c r="A26" s="1" t="s">
        <v>71</v>
      </c>
      <c r="B26" s="2">
        <f>B4+E5+I18</f>
        <v>50933217.880000003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1011967.87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225</v>
      </c>
      <c r="B33" s="3"/>
      <c r="D33" s="1" t="s">
        <v>74</v>
      </c>
      <c r="E33" s="2">
        <v>9881015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132</v>
      </c>
      <c r="B34" s="3"/>
      <c r="D34" s="1" t="s">
        <v>75</v>
      </c>
      <c r="E34" s="2">
        <v>10020966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17</v>
      </c>
      <c r="B35" s="25"/>
      <c r="D35" s="1" t="s">
        <v>76</v>
      </c>
      <c r="E35" s="2">
        <v>-129136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18</v>
      </c>
      <c r="B36" s="3"/>
      <c r="D36" s="1" t="s">
        <v>77</v>
      </c>
      <c r="E36" s="2">
        <v>153132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0</v>
      </c>
      <c r="D37" s="1" t="s">
        <v>78</v>
      </c>
      <c r="E37" s="2">
        <v>1651571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4470049</v>
      </c>
    </row>
    <row r="39" spans="1:23" x14ac:dyDescent="0.15">
      <c r="A39" s="1" t="s">
        <v>103</v>
      </c>
      <c r="B39" s="3"/>
      <c r="D39" s="1" t="s">
        <v>80</v>
      </c>
      <c r="E39" s="10">
        <v>68579</v>
      </c>
    </row>
    <row r="40" spans="1:23" s="9" customFormat="1" x14ac:dyDescent="0.15">
      <c r="A40"/>
      <c r="B40"/>
      <c r="D40" s="1" t="s">
        <v>81</v>
      </c>
      <c r="E40" s="2">
        <v>-7440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15">
      <c r="A43" s="8" t="s">
        <v>233</v>
      </c>
    </row>
    <row r="44" spans="1:23" x14ac:dyDescent="0.15">
      <c r="A44" s="16" t="s">
        <v>5</v>
      </c>
      <c r="B44" s="2">
        <v>5000000</v>
      </c>
      <c r="C44" s="2"/>
    </row>
    <row r="45" spans="1:23" x14ac:dyDescent="0.15">
      <c r="A45" s="16" t="s">
        <v>234</v>
      </c>
      <c r="B45" s="2">
        <v>5003353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6" zoomScale="80" zoomScaleNormal="80" workbookViewId="0">
      <selection activeCell="E49" sqref="E49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39811741.850000001</v>
      </c>
      <c r="D3" s="1" t="s">
        <v>1</v>
      </c>
      <c r="E3" s="18">
        <v>32766316.489999998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9452254.3000000007</v>
      </c>
      <c r="D4" s="1" t="s">
        <v>11</v>
      </c>
      <c r="E4" s="38">
        <v>11435113.92</v>
      </c>
      <c r="H4" s="1" t="s">
        <v>223</v>
      </c>
      <c r="J4">
        <v>-2</v>
      </c>
    </row>
    <row r="5" spans="1:10" x14ac:dyDescent="0.15">
      <c r="A5" s="1" t="s">
        <v>3</v>
      </c>
      <c r="B5" s="2">
        <v>79266619.480000004</v>
      </c>
      <c r="D5" s="1" t="s">
        <v>12</v>
      </c>
      <c r="E5" s="2">
        <v>21331202.57</v>
      </c>
      <c r="H5" s="1" t="s">
        <v>131</v>
      </c>
      <c r="I5">
        <v>139</v>
      </c>
    </row>
    <row r="6" spans="1:10" x14ac:dyDescent="0.15">
      <c r="A6" s="1" t="s">
        <v>11</v>
      </c>
      <c r="B6" s="37">
        <v>69814365.180000007</v>
      </c>
      <c r="D6" s="1" t="s">
        <v>4</v>
      </c>
      <c r="E6" s="2">
        <v>8000000</v>
      </c>
      <c r="H6" s="1" t="s">
        <v>185</v>
      </c>
      <c r="I6">
        <v>28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>
        <v>7</v>
      </c>
      <c r="J7">
        <v>-1</v>
      </c>
    </row>
    <row r="8" spans="1:10" x14ac:dyDescent="0.15">
      <c r="A8" s="1" t="s">
        <v>5</v>
      </c>
      <c r="B8" s="2">
        <v>71000000</v>
      </c>
      <c r="D8" s="1" t="s">
        <v>86</v>
      </c>
      <c r="E8" s="2">
        <v>2093</v>
      </c>
      <c r="G8" s="1"/>
    </row>
    <row r="9" spans="1:10" x14ac:dyDescent="0.15">
      <c r="A9" s="1" t="s">
        <v>82</v>
      </c>
      <c r="B9" s="2">
        <v>2623.33</v>
      </c>
      <c r="D9" s="1" t="s">
        <v>88</v>
      </c>
      <c r="E9" s="2">
        <v>1495</v>
      </c>
      <c r="H9" s="1"/>
    </row>
    <row r="10" spans="1:10" x14ac:dyDescent="0.15">
      <c r="A10" s="1" t="s">
        <v>83</v>
      </c>
      <c r="B10" s="2">
        <v>30000000</v>
      </c>
      <c r="D10" s="1" t="s">
        <v>85</v>
      </c>
      <c r="E10" s="2">
        <f>'20170515'!E10+'20170516'!E8</f>
        <v>555308.69999999995</v>
      </c>
      <c r="G10" s="1"/>
      <c r="H10" s="1" t="s">
        <v>42</v>
      </c>
      <c r="I10" s="3">
        <f>SUMIF(I4:I8,"&gt;=0")</f>
        <v>174</v>
      </c>
    </row>
    <row r="11" spans="1:10" x14ac:dyDescent="0.15">
      <c r="A11" s="1" t="s">
        <v>84</v>
      </c>
      <c r="B11" s="2">
        <f>'20170515'!B11+'20170516'!B9</f>
        <v>919499.61999999988</v>
      </c>
      <c r="E11" s="2"/>
      <c r="G11" s="1"/>
      <c r="H11" s="1" t="s">
        <v>43</v>
      </c>
      <c r="I11" s="3">
        <f>SUM(J4:J7)</f>
        <v>-3</v>
      </c>
    </row>
    <row r="12" spans="1:10" x14ac:dyDescent="0.15">
      <c r="A12" s="1" t="s">
        <v>86</v>
      </c>
      <c r="B12" s="18">
        <v>228.38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'20170515'!B13+'20170516'!B12</f>
        <v>137600.61000000004</v>
      </c>
      <c r="E13" s="2"/>
      <c r="G13" s="1"/>
      <c r="H13" s="1" t="s">
        <v>30</v>
      </c>
      <c r="I13" s="2">
        <v>122641620</v>
      </c>
    </row>
    <row r="14" spans="1:10" x14ac:dyDescent="0.15">
      <c r="B14" s="2"/>
      <c r="G14" s="1"/>
      <c r="H14" s="1" t="s">
        <v>31</v>
      </c>
      <c r="I14" s="2">
        <v>-2110920</v>
      </c>
    </row>
    <row r="15" spans="1:10" x14ac:dyDescent="0.15">
      <c r="A15" s="1"/>
      <c r="B15" s="2"/>
      <c r="G15" s="1"/>
      <c r="H15" s="1" t="s">
        <v>32</v>
      </c>
      <c r="I15" s="2">
        <f>I14+I13</f>
        <v>120530700</v>
      </c>
    </row>
    <row r="16" spans="1:10" x14ac:dyDescent="0.15">
      <c r="A16" s="1"/>
      <c r="B16" s="2"/>
      <c r="G16" s="1" t="s">
        <v>5</v>
      </c>
      <c r="H16" s="2"/>
      <c r="I16" s="2">
        <v>31000000</v>
      </c>
    </row>
    <row r="17" spans="1:22" x14ac:dyDescent="0.15">
      <c r="A17" s="6"/>
      <c r="B17" s="2"/>
      <c r="G17" s="1" t="s">
        <v>26</v>
      </c>
      <c r="H17" s="2"/>
      <c r="I17" s="2">
        <v>16890872.59</v>
      </c>
    </row>
    <row r="18" spans="1:22" x14ac:dyDescent="0.15">
      <c r="G18" s="1" t="s">
        <v>12</v>
      </c>
      <c r="H18" s="2"/>
      <c r="I18" s="2">
        <v>24552264</v>
      </c>
    </row>
    <row r="19" spans="1:22" x14ac:dyDescent="0.15">
      <c r="A19" s="2"/>
      <c r="G19" s="1" t="s">
        <v>24</v>
      </c>
      <c r="H19" s="2"/>
      <c r="I19" s="2">
        <f>I18+I17-I16</f>
        <v>10443136.590000004</v>
      </c>
    </row>
    <row r="20" spans="1:22" x14ac:dyDescent="0.15">
      <c r="D20" s="2"/>
      <c r="G20" s="1" t="s">
        <v>33</v>
      </c>
      <c r="I20" s="2"/>
    </row>
    <row r="21" spans="1:22" x14ac:dyDescent="0.15">
      <c r="G21" s="1"/>
      <c r="H21" s="1" t="s">
        <v>38</v>
      </c>
      <c r="I21" s="2">
        <v>232561.12</v>
      </c>
      <c r="N21" s="2"/>
    </row>
    <row r="22" spans="1:22" x14ac:dyDescent="0.15">
      <c r="G22" s="1"/>
      <c r="H22" s="1" t="s">
        <v>39</v>
      </c>
      <c r="I22" s="2">
        <v>54882.78</v>
      </c>
    </row>
    <row r="23" spans="1:22" x14ac:dyDescent="0.15">
      <c r="G23" s="1"/>
      <c r="H23" s="1" t="s">
        <v>106</v>
      </c>
      <c r="I23" s="2">
        <v>21685.72</v>
      </c>
      <c r="N23" s="2"/>
    </row>
    <row r="24" spans="1:22" x14ac:dyDescent="0.15">
      <c r="A24" s="8" t="s">
        <v>69</v>
      </c>
      <c r="H24" s="1" t="s">
        <v>107</v>
      </c>
      <c r="I24" s="2">
        <v>5756</v>
      </c>
    </row>
    <row r="25" spans="1:22" x14ac:dyDescent="0.15">
      <c r="A25" s="1" t="s">
        <v>70</v>
      </c>
      <c r="B25" s="2">
        <f>B8+E7+I16+B44</f>
        <v>150000000</v>
      </c>
      <c r="H25" s="1" t="s">
        <v>19</v>
      </c>
      <c r="I25" s="2">
        <f>SUM(I21:I24)</f>
        <v>314885.62</v>
      </c>
    </row>
    <row r="26" spans="1:22" x14ac:dyDescent="0.15">
      <c r="A26" s="1" t="s">
        <v>71</v>
      </c>
      <c r="B26" s="2">
        <f>B4+E5+I18</f>
        <v>55335720.870000005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1007794.93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225</v>
      </c>
      <c r="B33" s="3">
        <v>612</v>
      </c>
      <c r="D33" s="1" t="s">
        <v>74</v>
      </c>
      <c r="E33" s="2">
        <v>10010151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132</v>
      </c>
      <c r="B34" s="3">
        <v>13999</v>
      </c>
      <c r="D34" s="1" t="s">
        <v>75</v>
      </c>
      <c r="E34" s="2">
        <v>9867834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17</v>
      </c>
      <c r="B35" s="25">
        <v>2729</v>
      </c>
      <c r="D35" s="1" t="s">
        <v>76</v>
      </c>
      <c r="E35" s="2">
        <v>121296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18</v>
      </c>
      <c r="B36" s="3">
        <v>567</v>
      </c>
      <c r="D36" s="1" t="s">
        <v>77</v>
      </c>
      <c r="E36" s="2">
        <v>-34788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17907</v>
      </c>
      <c r="D37" s="1" t="s">
        <v>78</v>
      </c>
      <c r="E37" s="2">
        <v>4394786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5912845</v>
      </c>
    </row>
    <row r="39" spans="1:23" x14ac:dyDescent="0.15">
      <c r="A39" s="1" t="s">
        <v>103</v>
      </c>
      <c r="B39" s="3"/>
      <c r="D39" s="1" t="s">
        <v>80</v>
      </c>
      <c r="E39" s="10">
        <v>80489</v>
      </c>
    </row>
    <row r="40" spans="1:23" s="9" customFormat="1" x14ac:dyDescent="0.15">
      <c r="A40"/>
      <c r="B40"/>
      <c r="D40" s="1" t="s">
        <v>81</v>
      </c>
      <c r="E40" s="2">
        <v>-9182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15">
      <c r="A43" s="8" t="s">
        <v>233</v>
      </c>
    </row>
    <row r="44" spans="1:23" x14ac:dyDescent="0.15">
      <c r="A44" s="16" t="s">
        <v>5</v>
      </c>
      <c r="B44" s="2">
        <v>5000000</v>
      </c>
      <c r="C44" s="2"/>
    </row>
    <row r="45" spans="1:23" x14ac:dyDescent="0.15">
      <c r="A45" s="16" t="s">
        <v>234</v>
      </c>
      <c r="B45" s="2">
        <v>5003353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6" sqref="B6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34881696.719999999</v>
      </c>
      <c r="D3" s="1" t="s">
        <v>1</v>
      </c>
      <c r="E3" s="18">
        <v>33210663.18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69884768.930000007</v>
      </c>
      <c r="D4" s="1" t="s">
        <v>11</v>
      </c>
      <c r="E4" s="38">
        <v>10493822.67</v>
      </c>
      <c r="H4" s="1" t="s">
        <v>223</v>
      </c>
      <c r="J4">
        <v>-5</v>
      </c>
    </row>
    <row r="5" spans="1:10" x14ac:dyDescent="0.15">
      <c r="A5" s="1" t="s">
        <v>3</v>
      </c>
      <c r="B5" s="2">
        <v>79243597.939999998</v>
      </c>
      <c r="D5" s="1" t="s">
        <v>12</v>
      </c>
      <c r="E5" s="2">
        <v>22716840.510000002</v>
      </c>
      <c r="H5" s="1" t="s">
        <v>131</v>
      </c>
      <c r="I5">
        <v>156</v>
      </c>
    </row>
    <row r="6" spans="1:10" x14ac:dyDescent="0.15">
      <c r="A6" s="1" t="s">
        <v>11</v>
      </c>
      <c r="B6" s="37">
        <v>69884768.930000007</v>
      </c>
      <c r="D6" s="1" t="s">
        <v>4</v>
      </c>
      <c r="E6" s="2">
        <v>8000000</v>
      </c>
      <c r="H6" s="1" t="s">
        <v>185</v>
      </c>
      <c r="I6">
        <v>26</v>
      </c>
      <c r="J6">
        <v>-2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</row>
    <row r="8" spans="1:10" x14ac:dyDescent="0.15">
      <c r="A8" s="1" t="s">
        <v>5</v>
      </c>
      <c r="B8" s="2">
        <v>71000000</v>
      </c>
      <c r="D8" s="1" t="s">
        <v>86</v>
      </c>
      <c r="E8" s="2">
        <v>5344</v>
      </c>
      <c r="G8" s="1"/>
    </row>
    <row r="9" spans="1:10" x14ac:dyDescent="0.15">
      <c r="A9" s="1" t="s">
        <v>82</v>
      </c>
      <c r="B9" s="2">
        <v>3072.21</v>
      </c>
      <c r="D9" s="1" t="s">
        <v>88</v>
      </c>
      <c r="E9" s="2">
        <v>3501</v>
      </c>
      <c r="H9" s="1"/>
    </row>
    <row r="10" spans="1:10" x14ac:dyDescent="0.15">
      <c r="A10" s="1" t="s">
        <v>83</v>
      </c>
      <c r="B10" s="2">
        <v>35000000</v>
      </c>
      <c r="D10" s="1" t="s">
        <v>85</v>
      </c>
      <c r="E10" s="2">
        <f>'20170512'!E10+'20170515'!E8</f>
        <v>553215.69999999995</v>
      </c>
      <c r="G10" s="1"/>
      <c r="H10" s="1" t="s">
        <v>42</v>
      </c>
      <c r="I10" s="3">
        <f>SUMIF(I4:I8,"&gt;=0")</f>
        <v>182</v>
      </c>
    </row>
    <row r="11" spans="1:10" x14ac:dyDescent="0.15">
      <c r="A11" s="1" t="s">
        <v>84</v>
      </c>
      <c r="B11" s="2">
        <f>'20170512'!B11+'20170515'!B9</f>
        <v>916876.28999999992</v>
      </c>
      <c r="E11" s="2"/>
      <c r="G11" s="1"/>
      <c r="H11" s="1" t="s">
        <v>43</v>
      </c>
      <c r="I11" s="3">
        <f>SUM(J4:J7)</f>
        <v>-7</v>
      </c>
    </row>
    <row r="12" spans="1:10" x14ac:dyDescent="0.15">
      <c r="A12" s="1" t="s">
        <v>86</v>
      </c>
      <c r="B12" s="18">
        <v>1035.83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'20170512'!B13+'20170515'!B12</f>
        <v>137372.23000000004</v>
      </c>
      <c r="E13" s="2"/>
      <c r="G13" s="1"/>
      <c r="H13" s="1" t="s">
        <v>30</v>
      </c>
      <c r="I13" s="2">
        <v>132962340</v>
      </c>
    </row>
    <row r="14" spans="1:10" x14ac:dyDescent="0.15">
      <c r="B14" s="2"/>
      <c r="G14" s="1"/>
      <c r="H14" s="1" t="s">
        <v>31</v>
      </c>
      <c r="I14" s="2">
        <v>-6301860</v>
      </c>
    </row>
    <row r="15" spans="1:10" x14ac:dyDescent="0.15">
      <c r="A15" s="1"/>
      <c r="B15" s="2"/>
      <c r="G15" s="1"/>
      <c r="H15" s="1" t="s">
        <v>32</v>
      </c>
      <c r="I15" s="2">
        <f>I14+I13</f>
        <v>126660480</v>
      </c>
    </row>
    <row r="16" spans="1:10" x14ac:dyDescent="0.15">
      <c r="A16" s="1"/>
      <c r="B16" s="2"/>
      <c r="G16" s="1" t="s">
        <v>5</v>
      </c>
      <c r="H16" s="2"/>
      <c r="I16" s="2">
        <v>31000000</v>
      </c>
    </row>
    <row r="17" spans="1:22" x14ac:dyDescent="0.15">
      <c r="A17" s="6"/>
      <c r="B17" s="2"/>
      <c r="G17" s="1" t="s">
        <v>26</v>
      </c>
      <c r="H17" s="2"/>
      <c r="I17" s="2">
        <v>14519101.82</v>
      </c>
    </row>
    <row r="18" spans="1:22" x14ac:dyDescent="0.15">
      <c r="G18" s="1" t="s">
        <v>12</v>
      </c>
      <c r="H18" s="2"/>
      <c r="I18" s="2">
        <v>26575440</v>
      </c>
    </row>
    <row r="19" spans="1:22" x14ac:dyDescent="0.15">
      <c r="A19" s="2"/>
      <c r="G19" s="1" t="s">
        <v>24</v>
      </c>
      <c r="H19" s="2"/>
      <c r="I19" s="2">
        <f>I18+I17-I16</f>
        <v>10094541.82</v>
      </c>
    </row>
    <row r="20" spans="1:22" x14ac:dyDescent="0.15">
      <c r="D20" s="2"/>
      <c r="G20" s="1" t="s">
        <v>33</v>
      </c>
      <c r="I20" s="2"/>
    </row>
    <row r="21" spans="1:22" x14ac:dyDescent="0.15">
      <c r="G21" s="1"/>
      <c r="H21" s="1" t="s">
        <v>38</v>
      </c>
      <c r="I21" s="2">
        <v>230514.24</v>
      </c>
      <c r="N21" s="2"/>
    </row>
    <row r="22" spans="1:22" x14ac:dyDescent="0.15">
      <c r="G22" s="1"/>
      <c r="H22" s="1" t="s">
        <v>39</v>
      </c>
      <c r="I22" s="2">
        <v>54410.55</v>
      </c>
    </row>
    <row r="23" spans="1:22" x14ac:dyDescent="0.15">
      <c r="G23" s="1"/>
      <c r="H23" s="1" t="s">
        <v>106</v>
      </c>
      <c r="I23" s="2">
        <v>21685.72</v>
      </c>
      <c r="N23" s="2"/>
    </row>
    <row r="24" spans="1:22" x14ac:dyDescent="0.15">
      <c r="A24" s="8" t="s">
        <v>69</v>
      </c>
      <c r="H24" s="1" t="s">
        <v>107</v>
      </c>
      <c r="I24" s="2">
        <v>5756</v>
      </c>
    </row>
    <row r="25" spans="1:22" x14ac:dyDescent="0.15">
      <c r="A25" s="1" t="s">
        <v>70</v>
      </c>
      <c r="B25" s="2">
        <f>B8+E7+I16+B44</f>
        <v>150000000</v>
      </c>
      <c r="H25" s="1" t="s">
        <v>19</v>
      </c>
      <c r="I25" s="2">
        <f>SUM(I21:I24)</f>
        <v>312366.51</v>
      </c>
    </row>
    <row r="26" spans="1:22" x14ac:dyDescent="0.15">
      <c r="A26" s="1" t="s">
        <v>71</v>
      </c>
      <c r="B26" s="2">
        <f>B4+E5+I18</f>
        <v>119177049.44000001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1002954.44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225</v>
      </c>
      <c r="B33" s="3">
        <v>665</v>
      </c>
      <c r="D33" s="1" t="s">
        <v>74</v>
      </c>
      <c r="E33" s="2">
        <v>9888855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132</v>
      </c>
      <c r="B34" s="3">
        <v>14597</v>
      </c>
      <c r="D34" s="1" t="s">
        <v>75</v>
      </c>
      <c r="E34" s="2">
        <v>9902622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17</v>
      </c>
      <c r="B35" s="25">
        <v>2855</v>
      </c>
      <c r="D35" s="1" t="s">
        <v>76</v>
      </c>
      <c r="E35" s="2">
        <v>490566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18</v>
      </c>
      <c r="B36" s="3">
        <v>607</v>
      </c>
      <c r="D36" s="1" t="s">
        <v>77</v>
      </c>
      <c r="E36" s="2">
        <v>466511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18724</v>
      </c>
      <c r="D37" s="1" t="s">
        <v>78</v>
      </c>
      <c r="E37" s="2">
        <v>654012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6788894</v>
      </c>
    </row>
    <row r="39" spans="1:23" x14ac:dyDescent="0.15">
      <c r="A39" s="1" t="s">
        <v>103</v>
      </c>
      <c r="B39" s="3"/>
      <c r="D39" s="1" t="s">
        <v>80</v>
      </c>
      <c r="E39" s="10">
        <v>85723</v>
      </c>
    </row>
    <row r="40" spans="1:23" s="9" customFormat="1" x14ac:dyDescent="0.15">
      <c r="A40"/>
      <c r="B40"/>
      <c r="D40" s="1" t="s">
        <v>81</v>
      </c>
      <c r="E40" s="2">
        <v>-9412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15">
      <c r="A43" s="8" t="s">
        <v>233</v>
      </c>
    </row>
    <row r="44" spans="1:23" x14ac:dyDescent="0.15">
      <c r="A44" s="16" t="s">
        <v>5</v>
      </c>
      <c r="B44" s="2">
        <v>5000000</v>
      </c>
      <c r="C44" s="2"/>
    </row>
    <row r="45" spans="1:23" x14ac:dyDescent="0.15">
      <c r="A45" s="16" t="s">
        <v>234</v>
      </c>
      <c r="B45" s="2">
        <v>5003353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9" sqref="A1:XFD1048576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46926524.380000003</v>
      </c>
      <c r="D3" s="1" t="s">
        <v>1</v>
      </c>
      <c r="E3" s="18">
        <v>31590366.530000001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22119021.579999998</v>
      </c>
      <c r="D4" s="1" t="s">
        <v>11</v>
      </c>
      <c r="E4" s="38">
        <v>6207993.3600000003</v>
      </c>
      <c r="H4" s="1" t="s">
        <v>223</v>
      </c>
      <c r="I4">
        <v>0</v>
      </c>
      <c r="J4">
        <v>-8</v>
      </c>
    </row>
    <row r="5" spans="1:10" x14ac:dyDescent="0.15">
      <c r="A5" s="1" t="s">
        <v>3</v>
      </c>
      <c r="B5" s="2">
        <v>82047111.230000004</v>
      </c>
      <c r="D5" s="1" t="s">
        <v>12</v>
      </c>
      <c r="E5" s="2">
        <v>25382373.170000002</v>
      </c>
      <c r="H5" s="1" t="s">
        <v>131</v>
      </c>
      <c r="I5">
        <v>214</v>
      </c>
    </row>
    <row r="6" spans="1:10" x14ac:dyDescent="0.15">
      <c r="A6" s="1" t="s">
        <v>11</v>
      </c>
      <c r="B6" s="37">
        <v>59928089.649999999</v>
      </c>
      <c r="D6" s="1" t="s">
        <v>4</v>
      </c>
      <c r="E6" s="2">
        <v>8000000</v>
      </c>
      <c r="H6" s="1" t="s">
        <v>185</v>
      </c>
      <c r="I6">
        <v>19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15">
      <c r="A8" s="1" t="s">
        <v>5</v>
      </c>
      <c r="B8" s="2">
        <v>74000000</v>
      </c>
      <c r="D8" s="1" t="s">
        <v>86</v>
      </c>
      <c r="E8" s="2">
        <v>2094.4</v>
      </c>
      <c r="G8" s="1"/>
    </row>
    <row r="9" spans="1:10" x14ac:dyDescent="0.15">
      <c r="A9" s="1" t="s">
        <v>82</v>
      </c>
      <c r="B9" s="2">
        <v>1565.27</v>
      </c>
      <c r="D9" s="1" t="s">
        <v>88</v>
      </c>
      <c r="E9" s="2">
        <v>1554</v>
      </c>
      <c r="H9" s="1"/>
    </row>
    <row r="10" spans="1:10" x14ac:dyDescent="0.15">
      <c r="A10" s="1" t="s">
        <v>83</v>
      </c>
      <c r="B10" s="2">
        <v>13000000</v>
      </c>
      <c r="D10" s="1" t="s">
        <v>85</v>
      </c>
      <c r="E10" s="2">
        <f>'20170511'!E10+'20170512'!E8</f>
        <v>547871.69999999995</v>
      </c>
      <c r="G10" s="1"/>
      <c r="H10" s="1" t="s">
        <v>42</v>
      </c>
      <c r="I10" s="3">
        <f>SUMIF(I4:I8,"&gt;=0")</f>
        <v>233</v>
      </c>
    </row>
    <row r="11" spans="1:10" x14ac:dyDescent="0.15">
      <c r="A11" s="1" t="s">
        <v>84</v>
      </c>
      <c r="B11" s="2">
        <f>'20170511'!B11+'20170512'!B9</f>
        <v>913804.08</v>
      </c>
      <c r="E11" s="2"/>
      <c r="G11" s="1"/>
      <c r="H11" s="1" t="s">
        <v>43</v>
      </c>
      <c r="I11" s="3">
        <f>SUM(J4:J7)</f>
        <v>-8</v>
      </c>
    </row>
    <row r="12" spans="1:10" x14ac:dyDescent="0.15">
      <c r="A12" s="1" t="s">
        <v>86</v>
      </c>
      <c r="B12" s="18">
        <v>702.67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'20170511'!B13+'20170512'!B12</f>
        <v>136336.40000000005</v>
      </c>
      <c r="E13" s="2"/>
      <c r="G13" s="1"/>
      <c r="H13" s="1" t="s">
        <v>30</v>
      </c>
      <c r="I13" s="2">
        <v>162057060</v>
      </c>
    </row>
    <row r="14" spans="1:10" x14ac:dyDescent="0.15">
      <c r="B14" s="2"/>
      <c r="G14" s="1"/>
      <c r="H14" s="1" t="s">
        <v>31</v>
      </c>
      <c r="I14" s="2">
        <v>-5601600</v>
      </c>
    </row>
    <row r="15" spans="1:10" x14ac:dyDescent="0.15">
      <c r="A15" s="1"/>
      <c r="B15" s="2"/>
      <c r="G15" s="1"/>
      <c r="H15" s="1" t="s">
        <v>32</v>
      </c>
      <c r="I15" s="2">
        <f>I14+I13</f>
        <v>156455460</v>
      </c>
    </row>
    <row r="16" spans="1:10" x14ac:dyDescent="0.15">
      <c r="A16" s="1"/>
      <c r="B16" s="2"/>
      <c r="G16" s="1" t="s">
        <v>5</v>
      </c>
      <c r="H16" s="2"/>
      <c r="I16" s="2">
        <v>31000000</v>
      </c>
    </row>
    <row r="17" spans="1:22" x14ac:dyDescent="0.15">
      <c r="A17" s="6"/>
      <c r="B17" s="2"/>
      <c r="G17" s="1" t="s">
        <v>26</v>
      </c>
      <c r="H17" s="2"/>
      <c r="I17" s="2">
        <v>6626032.75</v>
      </c>
    </row>
    <row r="18" spans="1:22" x14ac:dyDescent="0.15">
      <c r="G18" s="1" t="s">
        <v>12</v>
      </c>
      <c r="H18" s="2"/>
      <c r="I18" s="2">
        <v>32411412</v>
      </c>
    </row>
    <row r="19" spans="1:22" x14ac:dyDescent="0.15">
      <c r="A19" s="2"/>
      <c r="G19" s="1" t="s">
        <v>24</v>
      </c>
      <c r="H19" s="2"/>
      <c r="I19" s="2">
        <f>I18+I17-I16</f>
        <v>8037444.75</v>
      </c>
    </row>
    <row r="20" spans="1:22" x14ac:dyDescent="0.15">
      <c r="D20" s="2"/>
      <c r="G20" s="1" t="s">
        <v>33</v>
      </c>
      <c r="I20" s="2"/>
    </row>
    <row r="21" spans="1:22" x14ac:dyDescent="0.15">
      <c r="G21" s="1"/>
      <c r="H21" s="1" t="s">
        <v>38</v>
      </c>
      <c r="I21" s="2">
        <v>224983.51</v>
      </c>
      <c r="N21" s="2"/>
    </row>
    <row r="22" spans="1:22" x14ac:dyDescent="0.15">
      <c r="G22" s="1"/>
      <c r="H22" s="1" t="s">
        <v>39</v>
      </c>
      <c r="I22" s="2">
        <v>53134.62</v>
      </c>
    </row>
    <row r="23" spans="1:22" x14ac:dyDescent="0.15">
      <c r="G23" s="1"/>
      <c r="H23" s="1" t="s">
        <v>106</v>
      </c>
      <c r="I23" s="2">
        <v>21685.72</v>
      </c>
      <c r="N23" s="2"/>
    </row>
    <row r="24" spans="1:22" x14ac:dyDescent="0.15">
      <c r="A24" s="8" t="s">
        <v>69</v>
      </c>
      <c r="H24" s="1" t="s">
        <v>107</v>
      </c>
      <c r="I24" s="2">
        <v>5756</v>
      </c>
    </row>
    <row r="25" spans="1:22" x14ac:dyDescent="0.15">
      <c r="A25" s="1" t="s">
        <v>70</v>
      </c>
      <c r="B25" s="2">
        <f>B8+E7+I16+B44</f>
        <v>150000000</v>
      </c>
      <c r="H25" s="1" t="s">
        <v>19</v>
      </c>
      <c r="I25" s="2">
        <f>SUM(I21:I24)</f>
        <v>305559.84999999998</v>
      </c>
    </row>
    <row r="26" spans="1:22" x14ac:dyDescent="0.15">
      <c r="A26" s="1" t="s">
        <v>71</v>
      </c>
      <c r="B26" s="2">
        <f>B4+E5+I18</f>
        <v>79912806.75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989767.95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225</v>
      </c>
      <c r="B33" s="3">
        <v>1230</v>
      </c>
      <c r="D33" s="1" t="s">
        <v>74</v>
      </c>
      <c r="E33" s="2">
        <v>9398396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132</v>
      </c>
      <c r="B34" s="3">
        <v>16138</v>
      </c>
      <c r="D34" s="1" t="s">
        <v>75</v>
      </c>
      <c r="E34" s="2">
        <v>9436111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17</v>
      </c>
      <c r="B35" s="25">
        <v>2963</v>
      </c>
      <c r="D35" s="1" t="s">
        <v>76</v>
      </c>
      <c r="E35" s="2">
        <v>6218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18</v>
      </c>
      <c r="B36" s="3">
        <v>712</v>
      </c>
      <c r="D36" s="1" t="s">
        <v>77</v>
      </c>
      <c r="E36" s="2">
        <v>502185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21043</v>
      </c>
      <c r="D37" s="1" t="s">
        <v>78</v>
      </c>
      <c r="E37" s="2">
        <v>528469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8839294</v>
      </c>
    </row>
    <row r="39" spans="1:23" x14ac:dyDescent="0.15">
      <c r="A39" s="1" t="s">
        <v>103</v>
      </c>
      <c r="B39" s="3"/>
      <c r="D39" s="1" t="s">
        <v>80</v>
      </c>
      <c r="E39" s="10">
        <v>113561</v>
      </c>
    </row>
    <row r="40" spans="1:23" s="9" customFormat="1" x14ac:dyDescent="0.15">
      <c r="A40"/>
      <c r="B40"/>
      <c r="D40" s="1" t="s">
        <v>81</v>
      </c>
      <c r="E40" s="2">
        <v>-10925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15">
      <c r="A43" s="8" t="s">
        <v>233</v>
      </c>
    </row>
    <row r="44" spans="1:23" x14ac:dyDescent="0.15">
      <c r="A44" s="16" t="s">
        <v>5</v>
      </c>
      <c r="B44" s="2">
        <v>5000000</v>
      </c>
      <c r="C44" s="2"/>
    </row>
    <row r="45" spans="1:23" x14ac:dyDescent="0.15">
      <c r="A45" s="16" t="s">
        <v>234</v>
      </c>
      <c r="B45" s="2">
        <v>5003353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15" sqref="D15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52215327.049999997</v>
      </c>
      <c r="D3" s="1" t="s">
        <v>1</v>
      </c>
      <c r="E3" s="18">
        <v>31451510.440000001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29655122.23</v>
      </c>
      <c r="D4" s="1" t="s">
        <v>11</v>
      </c>
      <c r="E4" s="38">
        <v>7107197.4000000004</v>
      </c>
      <c r="H4" s="1" t="s">
        <v>223</v>
      </c>
    </row>
    <row r="5" spans="1:10" x14ac:dyDescent="0.15">
      <c r="A5" s="1" t="s">
        <v>3</v>
      </c>
      <c r="B5" s="2">
        <v>81870449.280000001</v>
      </c>
      <c r="D5" s="1" t="s">
        <v>12</v>
      </c>
      <c r="E5" s="2">
        <v>24344313.039999999</v>
      </c>
      <c r="H5" s="1" t="s">
        <v>131</v>
      </c>
      <c r="I5">
        <v>209</v>
      </c>
    </row>
    <row r="6" spans="1:10" x14ac:dyDescent="0.15">
      <c r="A6" s="1" t="s">
        <v>11</v>
      </c>
      <c r="B6" s="37">
        <v>52215327.049999997</v>
      </c>
      <c r="D6" s="1" t="s">
        <v>4</v>
      </c>
      <c r="E6" s="2">
        <v>8000000</v>
      </c>
      <c r="H6" s="1" t="s">
        <v>185</v>
      </c>
      <c r="I6">
        <v>18</v>
      </c>
      <c r="J6">
        <v>-3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15">
      <c r="A8" s="1" t="s">
        <v>5</v>
      </c>
      <c r="B8" s="2">
        <v>74000000</v>
      </c>
      <c r="D8" s="1" t="s">
        <v>86</v>
      </c>
      <c r="E8" s="2">
        <v>1515.2</v>
      </c>
      <c r="G8" s="1"/>
    </row>
    <row r="9" spans="1:10" x14ac:dyDescent="0.15">
      <c r="A9" s="1" t="s">
        <v>82</v>
      </c>
      <c r="B9" s="2">
        <v>0</v>
      </c>
      <c r="D9" s="1" t="s">
        <v>88</v>
      </c>
      <c r="E9" s="2">
        <v>1082</v>
      </c>
      <c r="H9" s="1"/>
    </row>
    <row r="10" spans="1:10" x14ac:dyDescent="0.15">
      <c r="A10" s="1" t="s">
        <v>83</v>
      </c>
      <c r="B10" s="2">
        <v>0</v>
      </c>
      <c r="D10" s="1" t="s">
        <v>85</v>
      </c>
      <c r="E10" s="2">
        <f>'20170510'!E10+'20170511'!E8</f>
        <v>545777.29999999993</v>
      </c>
      <c r="G10" s="1"/>
      <c r="H10" s="1" t="s">
        <v>42</v>
      </c>
      <c r="I10" s="3">
        <f>SUMIF(I4:I8,"&gt;=0")</f>
        <v>227</v>
      </c>
    </row>
    <row r="11" spans="1:10" x14ac:dyDescent="0.15">
      <c r="A11" s="1" t="s">
        <v>84</v>
      </c>
      <c r="B11" s="2">
        <f>'20170510'!B11+'20170511'!B9</f>
        <v>912238.80999999994</v>
      </c>
      <c r="E11" s="2"/>
      <c r="G11" s="1"/>
      <c r="H11" s="1" t="s">
        <v>43</v>
      </c>
      <c r="I11" s="3">
        <f>SUM(J4:J7)</f>
        <v>-3</v>
      </c>
    </row>
    <row r="12" spans="1:10" x14ac:dyDescent="0.15">
      <c r="A12" s="1" t="s">
        <v>86</v>
      </c>
      <c r="B12" s="18">
        <v>840.31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'20170510'!B13+'20170511'!B12</f>
        <v>135633.73000000004</v>
      </c>
      <c r="E13" s="2"/>
      <c r="G13" s="1"/>
      <c r="H13" s="1" t="s">
        <v>30</v>
      </c>
      <c r="I13" s="2">
        <v>156623520</v>
      </c>
    </row>
    <row r="14" spans="1:10" x14ac:dyDescent="0.15">
      <c r="B14" s="2"/>
      <c r="G14" s="1"/>
      <c r="H14" s="1" t="s">
        <v>31</v>
      </c>
      <c r="I14" s="2">
        <v>-2031300</v>
      </c>
    </row>
    <row r="15" spans="1:10" x14ac:dyDescent="0.15">
      <c r="A15" s="1"/>
      <c r="B15" s="2"/>
      <c r="G15" s="1"/>
      <c r="H15" s="1" t="s">
        <v>32</v>
      </c>
      <c r="I15" s="2">
        <f>I14+I13</f>
        <v>154592220</v>
      </c>
    </row>
    <row r="16" spans="1:10" x14ac:dyDescent="0.15">
      <c r="A16" s="1"/>
      <c r="B16" s="2"/>
      <c r="G16" s="1" t="s">
        <v>5</v>
      </c>
      <c r="H16" s="2"/>
      <c r="I16" s="2">
        <v>31000000</v>
      </c>
    </row>
    <row r="17" spans="1:22" x14ac:dyDescent="0.15">
      <c r="A17" s="6"/>
      <c r="B17" s="2"/>
      <c r="G17" s="1" t="s">
        <v>26</v>
      </c>
      <c r="H17" s="2"/>
      <c r="I17" s="38">
        <v>6325893.3200000003</v>
      </c>
    </row>
    <row r="18" spans="1:22" x14ac:dyDescent="0.15">
      <c r="G18" s="1" t="s">
        <v>12</v>
      </c>
      <c r="H18" s="2"/>
      <c r="I18" s="2">
        <v>31407420</v>
      </c>
    </row>
    <row r="19" spans="1:22" x14ac:dyDescent="0.15">
      <c r="A19" s="2"/>
      <c r="G19" s="1" t="s">
        <v>24</v>
      </c>
      <c r="H19" s="2"/>
      <c r="I19" s="2">
        <f>I18+I17-I16</f>
        <v>6733313.3200000003</v>
      </c>
    </row>
    <row r="20" spans="1:22" x14ac:dyDescent="0.15">
      <c r="D20" s="2"/>
      <c r="G20" s="1" t="s">
        <v>33</v>
      </c>
      <c r="I20" s="2"/>
    </row>
    <row r="21" spans="1:22" x14ac:dyDescent="0.15">
      <c r="G21" s="1"/>
      <c r="H21" s="1" t="s">
        <v>38</v>
      </c>
      <c r="I21" s="2">
        <v>223806.4</v>
      </c>
      <c r="N21" s="2"/>
    </row>
    <row r="22" spans="1:22" x14ac:dyDescent="0.15">
      <c r="G22" s="1"/>
      <c r="H22" s="1" t="s">
        <v>39</v>
      </c>
      <c r="I22" s="2">
        <v>52863.05</v>
      </c>
    </row>
    <row r="23" spans="1:22" x14ac:dyDescent="0.15">
      <c r="G23" s="1"/>
      <c r="H23" s="1" t="s">
        <v>106</v>
      </c>
      <c r="I23" s="2">
        <v>21685.72</v>
      </c>
      <c r="N23" s="2"/>
    </row>
    <row r="24" spans="1:22" x14ac:dyDescent="0.15">
      <c r="A24" s="8" t="s">
        <v>69</v>
      </c>
      <c r="H24" s="1" t="s">
        <v>107</v>
      </c>
      <c r="I24" s="2">
        <v>5756</v>
      </c>
    </row>
    <row r="25" spans="1:22" x14ac:dyDescent="0.15">
      <c r="A25" s="1" t="s">
        <v>70</v>
      </c>
      <c r="B25" s="2">
        <f>B8+E7+I16+B44</f>
        <v>150000000</v>
      </c>
      <c r="H25" s="1" t="s">
        <v>19</v>
      </c>
      <c r="I25" s="2">
        <f>SUM(I21:I24)</f>
        <v>304111.17000000004</v>
      </c>
    </row>
    <row r="26" spans="1:22" x14ac:dyDescent="0.15">
      <c r="A26" s="1" t="s">
        <v>71</v>
      </c>
      <c r="B26" s="2">
        <f>B4+E5+I18</f>
        <v>85406855.269999996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985522.20000000007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225</v>
      </c>
      <c r="B33" s="3">
        <v>1135</v>
      </c>
      <c r="D33" s="1" t="s">
        <v>74</v>
      </c>
      <c r="E33" s="2">
        <v>9392302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132</v>
      </c>
      <c r="B34" s="3">
        <v>16375</v>
      </c>
      <c r="D34" s="1" t="s">
        <v>75</v>
      </c>
      <c r="E34" s="2">
        <v>8933926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17</v>
      </c>
      <c r="B35" s="25">
        <v>3008</v>
      </c>
      <c r="D35" s="1" t="s">
        <v>76</v>
      </c>
      <c r="E35" s="2">
        <v>208774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18</v>
      </c>
      <c r="B36" s="3">
        <v>629</v>
      </c>
      <c r="D36" s="1" t="s">
        <v>77</v>
      </c>
      <c r="E36" s="2">
        <v>29707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21147</v>
      </c>
      <c r="D37" s="1" t="s">
        <v>78</v>
      </c>
      <c r="E37" s="2">
        <v>-3120887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10758591</v>
      </c>
    </row>
    <row r="39" spans="1:23" x14ac:dyDescent="0.15">
      <c r="A39" s="1" t="s">
        <v>103</v>
      </c>
      <c r="B39" s="3"/>
      <c r="D39" s="1" t="s">
        <v>80</v>
      </c>
      <c r="E39" s="10">
        <v>122513</v>
      </c>
    </row>
    <row r="40" spans="1:23" s="9" customFormat="1" x14ac:dyDescent="0.15">
      <c r="A40"/>
      <c r="B40"/>
      <c r="D40" s="1" t="s">
        <v>81</v>
      </c>
      <c r="E40" s="2">
        <v>-11722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15">
      <c r="A43" s="8" t="s">
        <v>233</v>
      </c>
    </row>
    <row r="44" spans="1:23" x14ac:dyDescent="0.15">
      <c r="A44" s="16" t="s">
        <v>5</v>
      </c>
      <c r="B44" s="2">
        <v>5000000</v>
      </c>
      <c r="C44" s="2"/>
    </row>
    <row r="45" spans="1:23" x14ac:dyDescent="0.15">
      <c r="A45" s="16" t="s">
        <v>234</v>
      </c>
      <c r="B45" s="2">
        <v>5003353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1">
    <tabColor theme="0"/>
  </sheetPr>
  <dimension ref="A1:W51"/>
  <sheetViews>
    <sheetView topLeftCell="A12" zoomScale="80" zoomScaleNormal="80" workbookViewId="0">
      <selection activeCell="E39" sqref="E39"/>
    </sheetView>
  </sheetViews>
  <sheetFormatPr defaultRowHeight="13.5" x14ac:dyDescent="0.15"/>
  <cols>
    <col min="1" max="1" width="25.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36931410.560000002</v>
      </c>
      <c r="D3" s="1" t="s">
        <v>1</v>
      </c>
      <c r="E3" s="18">
        <v>31442282.239999998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44789400</v>
      </c>
      <c r="D4" s="1" t="s">
        <v>11</v>
      </c>
      <c r="E4" s="18">
        <v>6894825.7999999998</v>
      </c>
      <c r="H4" s="1" t="s">
        <v>223</v>
      </c>
      <c r="I4">
        <v>1</v>
      </c>
      <c r="J4">
        <v>-1</v>
      </c>
    </row>
    <row r="5" spans="1:10" x14ac:dyDescent="0.15">
      <c r="A5" s="1" t="s">
        <v>3</v>
      </c>
      <c r="B5" s="2">
        <v>81720810.560000002</v>
      </c>
      <c r="D5" s="1" t="s">
        <v>12</v>
      </c>
      <c r="E5" s="2">
        <v>24547456.440000001</v>
      </c>
      <c r="H5" s="1" t="s">
        <v>131</v>
      </c>
      <c r="I5">
        <v>199</v>
      </c>
    </row>
    <row r="6" spans="1:10" x14ac:dyDescent="0.15">
      <c r="A6" s="1" t="s">
        <v>11</v>
      </c>
      <c r="B6" s="2">
        <v>36931410.560000002</v>
      </c>
      <c r="D6" s="1" t="s">
        <v>4</v>
      </c>
      <c r="E6" s="2">
        <v>8000000</v>
      </c>
      <c r="H6" s="1" t="s">
        <v>185</v>
      </c>
      <c r="I6">
        <v>18</v>
      </c>
      <c r="J6">
        <v>-3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15">
      <c r="A8" s="1" t="s">
        <v>5</v>
      </c>
      <c r="B8" s="2">
        <v>74000000</v>
      </c>
      <c r="D8" s="1" t="s">
        <v>86</v>
      </c>
      <c r="E8" s="2">
        <v>537.6</v>
      </c>
      <c r="G8" s="1"/>
    </row>
    <row r="9" spans="1:10" x14ac:dyDescent="0.15">
      <c r="A9" s="1" t="s">
        <v>82</v>
      </c>
      <c r="B9" s="2">
        <v>0</v>
      </c>
      <c r="D9" s="1" t="s">
        <v>88</v>
      </c>
      <c r="E9" s="2">
        <v>763</v>
      </c>
      <c r="H9" s="1"/>
    </row>
    <row r="10" spans="1:10" x14ac:dyDescent="0.15">
      <c r="A10" s="1" t="s">
        <v>83</v>
      </c>
      <c r="B10" s="2">
        <v>0</v>
      </c>
      <c r="D10" s="1" t="s">
        <v>85</v>
      </c>
      <c r="E10" s="2">
        <f>'20170509'!E10+'20170510'!E8</f>
        <v>544262.1</v>
      </c>
      <c r="G10" s="1"/>
      <c r="H10" s="1" t="s">
        <v>42</v>
      </c>
      <c r="I10" s="3">
        <f>SUMIF(I4:I8,"&gt;=0")</f>
        <v>218</v>
      </c>
    </row>
    <row r="11" spans="1:10" x14ac:dyDescent="0.15">
      <c r="A11" s="1" t="s">
        <v>84</v>
      </c>
      <c r="B11" s="2">
        <f>'20170509'!B11+'20170510'!B9</f>
        <v>912238.80999999994</v>
      </c>
      <c r="E11" s="2"/>
      <c r="G11" s="1"/>
      <c r="H11" s="1" t="s">
        <v>43</v>
      </c>
      <c r="I11" s="3">
        <f>SUM(J4:J7)</f>
        <v>-4</v>
      </c>
    </row>
    <row r="12" spans="1:10" x14ac:dyDescent="0.15">
      <c r="A12" s="1" t="s">
        <v>86</v>
      </c>
      <c r="B12" s="18">
        <v>354.89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'20170509'!B13+'20170510'!B12</f>
        <v>134793.42000000004</v>
      </c>
      <c r="E13" s="2"/>
      <c r="G13" s="1"/>
      <c r="H13" s="1" t="s">
        <v>30</v>
      </c>
      <c r="I13" s="2">
        <v>150310440</v>
      </c>
    </row>
    <row r="14" spans="1:10" x14ac:dyDescent="0.15">
      <c r="B14" s="2"/>
      <c r="G14" s="1"/>
      <c r="H14" s="1" t="s">
        <v>31</v>
      </c>
      <c r="I14" s="2">
        <v>-2723400</v>
      </c>
    </row>
    <row r="15" spans="1:10" x14ac:dyDescent="0.15">
      <c r="A15" s="1"/>
      <c r="B15" s="2"/>
      <c r="G15" s="1"/>
      <c r="H15" s="1" t="s">
        <v>32</v>
      </c>
      <c r="I15" s="2">
        <f>I14+I13</f>
        <v>147587040</v>
      </c>
    </row>
    <row r="16" spans="1:10" x14ac:dyDescent="0.15">
      <c r="A16" s="1"/>
      <c r="B16" s="2"/>
      <c r="G16" s="1" t="s">
        <v>5</v>
      </c>
      <c r="H16" s="2"/>
      <c r="I16" s="2">
        <v>31000000</v>
      </c>
    </row>
    <row r="17" spans="1:22" x14ac:dyDescent="0.15">
      <c r="A17" s="6"/>
      <c r="B17" s="2"/>
      <c r="G17" s="1" t="s">
        <v>26</v>
      </c>
      <c r="H17" s="2"/>
      <c r="I17" s="18">
        <v>7585521.0800000001</v>
      </c>
    </row>
    <row r="18" spans="1:22" x14ac:dyDescent="0.15">
      <c r="G18" s="1" t="s">
        <v>12</v>
      </c>
      <c r="H18" s="2"/>
      <c r="I18" s="2">
        <v>30062088</v>
      </c>
    </row>
    <row r="19" spans="1:22" x14ac:dyDescent="0.15">
      <c r="A19" s="2"/>
      <c r="G19" s="1" t="s">
        <v>24</v>
      </c>
      <c r="H19" s="2"/>
      <c r="I19" s="2">
        <f>I18+I17-I16</f>
        <v>6647609.0799999982</v>
      </c>
    </row>
    <row r="20" spans="1:22" x14ac:dyDescent="0.15">
      <c r="D20" s="2"/>
      <c r="G20" s="1" t="s">
        <v>33</v>
      </c>
      <c r="I20" s="2"/>
    </row>
    <row r="21" spans="1:22" x14ac:dyDescent="0.15">
      <c r="G21" s="1"/>
      <c r="H21" s="1" t="s">
        <v>38</v>
      </c>
      <c r="I21" s="2">
        <v>222975.16</v>
      </c>
      <c r="N21" s="2"/>
    </row>
    <row r="22" spans="1:22" x14ac:dyDescent="0.15">
      <c r="G22" s="1"/>
      <c r="H22" s="1" t="s">
        <v>39</v>
      </c>
      <c r="I22" s="2">
        <v>52671.29</v>
      </c>
    </row>
    <row r="23" spans="1:22" x14ac:dyDescent="0.15">
      <c r="G23" s="1"/>
      <c r="H23" s="1" t="s">
        <v>106</v>
      </c>
      <c r="I23" s="2">
        <v>21685.72</v>
      </c>
      <c r="N23" s="2"/>
    </row>
    <row r="24" spans="1:22" x14ac:dyDescent="0.15">
      <c r="A24" s="8" t="s">
        <v>69</v>
      </c>
      <c r="H24" s="1" t="s">
        <v>107</v>
      </c>
      <c r="I24" s="2">
        <v>5756</v>
      </c>
    </row>
    <row r="25" spans="1:22" x14ac:dyDescent="0.15">
      <c r="A25" s="1" t="s">
        <v>70</v>
      </c>
      <c r="B25" s="2">
        <f>B8+E7+I16+B44</f>
        <v>150000000</v>
      </c>
      <c r="H25" s="1" t="s">
        <v>19</v>
      </c>
      <c r="I25" s="2">
        <f>SUM(I21:I24)</f>
        <v>303088.17000000004</v>
      </c>
    </row>
    <row r="26" spans="1:22" x14ac:dyDescent="0.15">
      <c r="A26" s="1" t="s">
        <v>71</v>
      </c>
      <c r="B26" s="2">
        <f>B4+E5+I18</f>
        <v>99398944.439999998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982143.69000000006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225</v>
      </c>
      <c r="B33" s="3">
        <v>1175</v>
      </c>
      <c r="D33" s="1" t="s">
        <v>74</v>
      </c>
      <c r="E33" s="2">
        <v>9183527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132</v>
      </c>
      <c r="B34" s="3">
        <v>16495</v>
      </c>
      <c r="D34" s="1" t="s">
        <v>75</v>
      </c>
      <c r="E34" s="2">
        <v>8904225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17</v>
      </c>
      <c r="B35" s="25">
        <v>2948</v>
      </c>
      <c r="D35" s="1" t="s">
        <v>76</v>
      </c>
      <c r="E35" s="2">
        <v>-136489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18</v>
      </c>
      <c r="B36" s="3">
        <v>583</v>
      </c>
      <c r="D36" s="1" t="s">
        <v>77</v>
      </c>
      <c r="E36" s="2">
        <v>-150135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21201</v>
      </c>
      <c r="D37" s="1" t="s">
        <v>78</v>
      </c>
      <c r="E37" s="2">
        <v>-3580686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8843544</v>
      </c>
    </row>
    <row r="39" spans="1:23" x14ac:dyDescent="0.15">
      <c r="A39" s="1" t="s">
        <v>103</v>
      </c>
      <c r="B39" s="3"/>
      <c r="D39" s="1" t="s">
        <v>80</v>
      </c>
      <c r="E39" s="10">
        <v>122513</v>
      </c>
    </row>
    <row r="40" spans="1:23" s="9" customFormat="1" x14ac:dyDescent="0.15">
      <c r="A40"/>
      <c r="B40"/>
      <c r="D40" s="1" t="s">
        <v>81</v>
      </c>
      <c r="E40" s="2">
        <v>-10423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15">
      <c r="A43" s="8" t="s">
        <v>233</v>
      </c>
    </row>
    <row r="44" spans="1:23" x14ac:dyDescent="0.15">
      <c r="A44" s="16" t="s">
        <v>5</v>
      </c>
      <c r="B44" s="2">
        <v>5000000</v>
      </c>
      <c r="C44" s="2"/>
    </row>
    <row r="45" spans="1:23" x14ac:dyDescent="0.15">
      <c r="A45" s="16" t="s">
        <v>234</v>
      </c>
      <c r="B45" s="2">
        <v>5003353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2">
    <tabColor theme="0"/>
  </sheetPr>
  <dimension ref="A1:W51"/>
  <sheetViews>
    <sheetView zoomScale="80" zoomScaleNormal="80" workbookViewId="0">
      <selection activeCell="B20" sqref="B20"/>
    </sheetView>
  </sheetViews>
  <sheetFormatPr defaultRowHeight="13.5" x14ac:dyDescent="0.15"/>
  <cols>
    <col min="1" max="1" width="25.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37404432.950000003</v>
      </c>
      <c r="D3" s="1" t="s">
        <v>1</v>
      </c>
      <c r="E3" s="18">
        <v>31327149.739999998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44368080.009999998</v>
      </c>
      <c r="D4" s="1" t="s">
        <v>11</v>
      </c>
      <c r="E4" s="18">
        <v>7776903.8099999996</v>
      </c>
      <c r="H4" s="1" t="s">
        <v>223</v>
      </c>
      <c r="I4">
        <v>3</v>
      </c>
      <c r="J4">
        <v>-2</v>
      </c>
    </row>
    <row r="5" spans="1:10" x14ac:dyDescent="0.15">
      <c r="A5" s="1" t="s">
        <v>3</v>
      </c>
      <c r="B5" s="2">
        <v>81772512.959999993</v>
      </c>
      <c r="D5" s="1" t="s">
        <v>12</v>
      </c>
      <c r="E5" s="2">
        <v>23550245.93</v>
      </c>
      <c r="H5" s="1" t="s">
        <v>131</v>
      </c>
      <c r="I5">
        <v>193</v>
      </c>
    </row>
    <row r="6" spans="1:10" x14ac:dyDescent="0.15">
      <c r="A6" s="1" t="s">
        <v>11</v>
      </c>
      <c r="B6" s="2">
        <v>37404432.950000003</v>
      </c>
      <c r="D6" s="1" t="s">
        <v>4</v>
      </c>
      <c r="E6" s="2">
        <v>8000000</v>
      </c>
      <c r="H6" s="1" t="s">
        <v>185</v>
      </c>
      <c r="I6">
        <v>19</v>
      </c>
      <c r="J6">
        <v>-3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15">
      <c r="A8" s="1" t="s">
        <v>5</v>
      </c>
      <c r="B8" s="2">
        <v>74000000</v>
      </c>
      <c r="D8" s="1" t="s">
        <v>86</v>
      </c>
      <c r="E8" s="2">
        <v>2441.6</v>
      </c>
      <c r="G8" s="1"/>
    </row>
    <row r="9" spans="1:10" x14ac:dyDescent="0.15">
      <c r="A9" s="1" t="s">
        <v>82</v>
      </c>
      <c r="B9" s="2">
        <v>0</v>
      </c>
      <c r="D9" s="1" t="s">
        <v>88</v>
      </c>
      <c r="E9" s="2">
        <v>2482</v>
      </c>
      <c r="H9" s="1"/>
    </row>
    <row r="10" spans="1:10" x14ac:dyDescent="0.15">
      <c r="A10" s="1" t="s">
        <v>83</v>
      </c>
      <c r="B10" s="2">
        <v>0</v>
      </c>
      <c r="D10" s="1" t="s">
        <v>85</v>
      </c>
      <c r="E10" s="2">
        <f>'20170508'!E10+'20170509'!E8</f>
        <v>543724.5</v>
      </c>
      <c r="G10" s="1"/>
      <c r="H10" s="1" t="s">
        <v>42</v>
      </c>
      <c r="I10" s="3">
        <f>SUMIF(I4:I8,"&gt;=0")</f>
        <v>215</v>
      </c>
    </row>
    <row r="11" spans="1:10" x14ac:dyDescent="0.15">
      <c r="A11" s="1" t="s">
        <v>84</v>
      </c>
      <c r="B11" s="2">
        <f>'20170508'!B11+'20170509'!B9</f>
        <v>912238.80999999994</v>
      </c>
      <c r="E11" s="2"/>
      <c r="G11" s="1"/>
      <c r="H11" s="1" t="s">
        <v>43</v>
      </c>
      <c r="I11" s="3">
        <f>SUM(J4:J7)</f>
        <v>-5</v>
      </c>
    </row>
    <row r="12" spans="1:10" x14ac:dyDescent="0.15">
      <c r="A12" s="1" t="s">
        <v>86</v>
      </c>
      <c r="B12" s="18">
        <v>1487.28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'20170508'!B13+'20170509'!B12</f>
        <v>134438.53000000003</v>
      </c>
      <c r="E13" s="2"/>
      <c r="G13" s="1"/>
      <c r="H13" s="1" t="s">
        <v>30</v>
      </c>
      <c r="I13" s="2">
        <v>148218120</v>
      </c>
    </row>
    <row r="14" spans="1:10" x14ac:dyDescent="0.15">
      <c r="B14" s="2"/>
      <c r="G14" s="1"/>
      <c r="H14" s="1" t="s">
        <v>31</v>
      </c>
      <c r="I14" s="2">
        <v>-3413280</v>
      </c>
    </row>
    <row r="15" spans="1:10" x14ac:dyDescent="0.15">
      <c r="A15" s="1"/>
      <c r="B15" s="2"/>
      <c r="G15" s="1"/>
      <c r="H15" s="1" t="s">
        <v>32</v>
      </c>
      <c r="I15" s="2">
        <f>I14+I13</f>
        <v>144804840</v>
      </c>
    </row>
    <row r="16" spans="1:10" x14ac:dyDescent="0.15">
      <c r="A16" s="1"/>
      <c r="B16" s="2"/>
      <c r="G16" s="1" t="s">
        <v>5</v>
      </c>
      <c r="H16" s="2"/>
      <c r="I16" s="2">
        <v>31000000</v>
      </c>
    </row>
    <row r="17" spans="1:22" x14ac:dyDescent="0.15">
      <c r="A17" s="6"/>
      <c r="B17" s="2"/>
      <c r="G17" s="1" t="s">
        <v>26</v>
      </c>
      <c r="H17" s="2"/>
      <c r="I17" s="18">
        <v>8010040.3300000001</v>
      </c>
    </row>
    <row r="18" spans="1:22" x14ac:dyDescent="0.15">
      <c r="G18" s="1" t="s">
        <v>12</v>
      </c>
      <c r="H18" s="2"/>
      <c r="I18" s="2">
        <v>29627496</v>
      </c>
    </row>
    <row r="19" spans="1:22" x14ac:dyDescent="0.15">
      <c r="A19" s="2"/>
      <c r="G19" s="1" t="s">
        <v>24</v>
      </c>
      <c r="H19" s="2"/>
      <c r="I19" s="2">
        <f>I18+I17-I16</f>
        <v>6637536.3299999982</v>
      </c>
    </row>
    <row r="20" spans="1:22" x14ac:dyDescent="0.15">
      <c r="D20" s="2"/>
      <c r="G20" s="1" t="s">
        <v>33</v>
      </c>
      <c r="I20" s="2"/>
    </row>
    <row r="21" spans="1:22" x14ac:dyDescent="0.15">
      <c r="G21" s="1"/>
      <c r="H21" s="1" t="s">
        <v>38</v>
      </c>
      <c r="I21" s="2">
        <v>52512.04</v>
      </c>
      <c r="N21" s="2"/>
    </row>
    <row r="22" spans="1:22" x14ac:dyDescent="0.15">
      <c r="G22" s="1"/>
      <c r="H22" s="1" t="s">
        <v>39</v>
      </c>
      <c r="I22" s="2">
        <v>222284.92</v>
      </c>
    </row>
    <row r="23" spans="1:22" x14ac:dyDescent="0.15">
      <c r="G23" s="1"/>
      <c r="H23" s="1" t="s">
        <v>106</v>
      </c>
      <c r="I23" s="2">
        <v>21685.72</v>
      </c>
      <c r="N23" s="2"/>
    </row>
    <row r="24" spans="1:22" x14ac:dyDescent="0.15">
      <c r="A24" s="8" t="s">
        <v>69</v>
      </c>
      <c r="H24" s="1" t="s">
        <v>107</v>
      </c>
      <c r="I24" s="2">
        <v>5756</v>
      </c>
    </row>
    <row r="25" spans="1:22" x14ac:dyDescent="0.15">
      <c r="A25" s="1" t="s">
        <v>70</v>
      </c>
      <c r="B25" s="2">
        <f>B8+E7+I16+B44</f>
        <v>150000000</v>
      </c>
      <c r="H25" s="1" t="s">
        <v>19</v>
      </c>
      <c r="I25" s="2">
        <f>SUM(I21:I24)</f>
        <v>302238.68000000005</v>
      </c>
    </row>
    <row r="26" spans="1:22" x14ac:dyDescent="0.15">
      <c r="A26" s="1" t="s">
        <v>71</v>
      </c>
      <c r="B26" s="2">
        <f>B4+E5+I18</f>
        <v>97545821.939999998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980401.71000000008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225</v>
      </c>
      <c r="B33" s="3">
        <v>1090</v>
      </c>
      <c r="D33" s="1" t="s">
        <v>74</v>
      </c>
      <c r="E33" s="2">
        <v>9320016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132</v>
      </c>
      <c r="B34" s="3">
        <v>16197</v>
      </c>
      <c r="D34" s="1" t="s">
        <v>75</v>
      </c>
      <c r="E34" s="2">
        <v>9054360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17</v>
      </c>
      <c r="B35" s="25">
        <v>2873</v>
      </c>
      <c r="D35" s="1" t="s">
        <v>76</v>
      </c>
      <c r="E35" s="2">
        <v>32210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18</v>
      </c>
      <c r="B36" s="3">
        <v>456</v>
      </c>
      <c r="D36" s="1" t="s">
        <v>77</v>
      </c>
      <c r="E36" s="2">
        <v>-148271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20616</v>
      </c>
      <c r="D37" s="1" t="s">
        <v>78</v>
      </c>
      <c r="E37" s="2">
        <v>-254604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9240228</v>
      </c>
    </row>
    <row r="39" spans="1:23" x14ac:dyDescent="0.15">
      <c r="A39" s="1" t="s">
        <v>103</v>
      </c>
      <c r="B39" s="3"/>
      <c r="D39" s="1" t="s">
        <v>80</v>
      </c>
      <c r="E39" s="10">
        <v>128017</v>
      </c>
    </row>
    <row r="40" spans="1:23" s="9" customFormat="1" x14ac:dyDescent="0.15">
      <c r="A40"/>
      <c r="B40"/>
      <c r="D40" s="1" t="s">
        <v>81</v>
      </c>
      <c r="E40" s="2">
        <v>-11198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15">
      <c r="A43" s="8" t="s">
        <v>233</v>
      </c>
    </row>
    <row r="44" spans="1:23" x14ac:dyDescent="0.15">
      <c r="A44" s="16" t="s">
        <v>5</v>
      </c>
      <c r="B44" s="2">
        <v>5000000</v>
      </c>
      <c r="C44" s="2"/>
    </row>
    <row r="45" spans="1:23" x14ac:dyDescent="0.15">
      <c r="A45" s="16" t="s">
        <v>234</v>
      </c>
      <c r="B45" s="2">
        <v>5003353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A16" sqref="A16:B16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2.1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199097460.25999999</v>
      </c>
      <c r="D3" s="1" t="s">
        <v>1</v>
      </c>
      <c r="E3" s="18">
        <v>31823374.850000001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56563636.5</v>
      </c>
      <c r="D4" s="1" t="s">
        <v>11</v>
      </c>
      <c r="E4" s="38">
        <v>20862105.969999999</v>
      </c>
      <c r="H4" s="1" t="s">
        <v>370</v>
      </c>
      <c r="I4" s="13"/>
      <c r="J4" s="13"/>
    </row>
    <row r="5" spans="1:10" x14ac:dyDescent="0.15">
      <c r="A5" s="1" t="s">
        <v>3</v>
      </c>
      <c r="B5" s="2">
        <v>256056144.38</v>
      </c>
      <c r="D5" s="1" t="s">
        <v>12</v>
      </c>
      <c r="E5" s="2">
        <v>10961268.880000001</v>
      </c>
      <c r="H5" s="1" t="s">
        <v>372</v>
      </c>
      <c r="I5" s="13"/>
      <c r="J5" s="13"/>
    </row>
    <row r="6" spans="1:10" x14ac:dyDescent="0.15">
      <c r="A6" s="1" t="s">
        <v>11</v>
      </c>
      <c r="B6" s="2">
        <v>199097460.25999999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1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15">
      <c r="A8" s="1" t="s">
        <v>5</v>
      </c>
      <c r="B8" s="2">
        <v>201980000</v>
      </c>
      <c r="D8" s="1" t="s">
        <v>86</v>
      </c>
      <c r="E8" s="18">
        <v>0</v>
      </c>
      <c r="G8" s="1"/>
      <c r="H8" s="1"/>
    </row>
    <row r="9" spans="1:10" x14ac:dyDescent="0.15">
      <c r="A9" s="1" t="s">
        <v>82</v>
      </c>
      <c r="B9" s="2">
        <v>0</v>
      </c>
      <c r="D9" s="1" t="s">
        <v>88</v>
      </c>
      <c r="E9" s="3">
        <v>0</v>
      </c>
      <c r="H9" s="1"/>
    </row>
    <row r="10" spans="1:10" x14ac:dyDescent="0.15">
      <c r="A10" s="1" t="s">
        <v>83</v>
      </c>
      <c r="B10" s="2">
        <v>0</v>
      </c>
      <c r="D10" s="1" t="s">
        <v>85</v>
      </c>
      <c r="E10" s="2">
        <f>'20180125'!E10+'20180126'!E8</f>
        <v>779167.49999999942</v>
      </c>
      <c r="G10" s="1"/>
      <c r="H10" s="1" t="s">
        <v>42</v>
      </c>
      <c r="I10" s="3">
        <f>SUMIF(I4:I9,"&gt;=0")</f>
        <v>0</v>
      </c>
    </row>
    <row r="11" spans="1:10" x14ac:dyDescent="0.15">
      <c r="A11" s="1" t="s">
        <v>84</v>
      </c>
      <c r="B11" s="2">
        <f>'20180125'!B11+'20180126'!B9</f>
        <v>1786917.8</v>
      </c>
      <c r="D11" s="1" t="s">
        <v>381</v>
      </c>
      <c r="E11" s="2">
        <f>E8+'20180125'!E11</f>
        <v>24150.400000000001</v>
      </c>
      <c r="G11" s="1"/>
      <c r="H11" s="1" t="s">
        <v>43</v>
      </c>
      <c r="I11" s="3">
        <v>0</v>
      </c>
    </row>
    <row r="12" spans="1:10" x14ac:dyDescent="0.1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'20180125'!B13+'20180126'!B12</f>
        <v>280710.40999999997</v>
      </c>
      <c r="E13" s="2"/>
      <c r="G13" s="1"/>
      <c r="H13" s="1" t="s">
        <v>30</v>
      </c>
      <c r="I13" s="15">
        <v>0</v>
      </c>
    </row>
    <row r="14" spans="1:10" x14ac:dyDescent="0.15">
      <c r="A14" s="1" t="s">
        <v>333</v>
      </c>
      <c r="B14" s="3"/>
      <c r="G14" s="1"/>
      <c r="H14" s="1" t="s">
        <v>31</v>
      </c>
      <c r="I14" s="3">
        <v>-2848320</v>
      </c>
    </row>
    <row r="15" spans="1:10" x14ac:dyDescent="0.15">
      <c r="A15" s="1" t="s">
        <v>380</v>
      </c>
      <c r="B15" s="2">
        <f>B12+'20180125'!B15</f>
        <v>12220.479999999998</v>
      </c>
      <c r="G15" s="1"/>
      <c r="H15" s="1" t="s">
        <v>32</v>
      </c>
      <c r="I15" s="15">
        <f>I14+I13</f>
        <v>-2848320</v>
      </c>
    </row>
    <row r="16" spans="1:10" x14ac:dyDescent="0.15">
      <c r="A16" s="1" t="s">
        <v>392</v>
      </c>
      <c r="B16" s="2">
        <f>B11-'20180101'!B11</f>
        <v>187450.91999999993</v>
      </c>
      <c r="G16" s="1" t="s">
        <v>5</v>
      </c>
      <c r="H16" s="2"/>
      <c r="I16" s="15">
        <v>-2000000</v>
      </c>
    </row>
    <row r="17" spans="1:14" x14ac:dyDescent="0.15">
      <c r="A17" s="6"/>
      <c r="B17" s="2"/>
      <c r="G17" s="1" t="s">
        <v>26</v>
      </c>
      <c r="H17" s="2"/>
      <c r="I17" s="15">
        <v>11129188.869999999</v>
      </c>
    </row>
    <row r="18" spans="1:14" x14ac:dyDescent="0.15">
      <c r="G18" s="1" t="s">
        <v>12</v>
      </c>
      <c r="H18" s="2"/>
      <c r="I18" s="15">
        <v>428409</v>
      </c>
    </row>
    <row r="19" spans="1:14" x14ac:dyDescent="0.15">
      <c r="A19" s="2"/>
      <c r="G19" s="1" t="s">
        <v>24</v>
      </c>
      <c r="H19" s="2"/>
      <c r="I19" s="15">
        <f>I18+I17-I16</f>
        <v>13557597.869999999</v>
      </c>
    </row>
    <row r="20" spans="1:14" x14ac:dyDescent="0.15">
      <c r="D20" s="2"/>
      <c r="G20" s="1" t="s">
        <v>33</v>
      </c>
      <c r="I20" s="15"/>
    </row>
    <row r="21" spans="1:14" x14ac:dyDescent="0.15">
      <c r="G21" s="1"/>
      <c r="H21" s="1" t="s">
        <v>38</v>
      </c>
      <c r="I21" s="15"/>
      <c r="N21" s="2"/>
    </row>
    <row r="22" spans="1:14" x14ac:dyDescent="0.15">
      <c r="G22" s="1"/>
      <c r="H22" s="1" t="s">
        <v>39</v>
      </c>
      <c r="I22" s="15"/>
    </row>
    <row r="23" spans="1:14" x14ac:dyDescent="0.15">
      <c r="G23" s="1"/>
      <c r="H23" s="1" t="s">
        <v>106</v>
      </c>
      <c r="I23" s="15">
        <v>24054.85</v>
      </c>
      <c r="N23" s="2"/>
    </row>
    <row r="24" spans="1:14" x14ac:dyDescent="0.15">
      <c r="A24" s="8" t="s">
        <v>69</v>
      </c>
      <c r="H24" s="1" t="s">
        <v>107</v>
      </c>
      <c r="I24" s="15">
        <v>11184</v>
      </c>
    </row>
    <row r="25" spans="1:14" x14ac:dyDescent="0.15">
      <c r="A25" s="1" t="s">
        <v>70</v>
      </c>
      <c r="B25" s="2">
        <f>B8+E7+I16+B45</f>
        <v>280980000</v>
      </c>
      <c r="H25" s="1" t="s">
        <v>19</v>
      </c>
      <c r="I25" s="15">
        <f>SUM(I21:I24)</f>
        <v>35238.85</v>
      </c>
    </row>
    <row r="26" spans="1:14" x14ac:dyDescent="0.15">
      <c r="A26" s="1" t="s">
        <v>71</v>
      </c>
      <c r="B26" s="2">
        <f>B4+E5+I18</f>
        <v>67953314.379999995</v>
      </c>
      <c r="G26" s="1"/>
      <c r="H26" s="1" t="s">
        <v>355</v>
      </c>
      <c r="I26" s="2">
        <v>0</v>
      </c>
    </row>
    <row r="27" spans="1:14" x14ac:dyDescent="0.15">
      <c r="A27" s="1" t="s">
        <v>90</v>
      </c>
      <c r="B27" s="2">
        <f>$B$13+$E$10+$I$25</f>
        <v>1095116.7599999995</v>
      </c>
      <c r="H27" s="1" t="s">
        <v>382</v>
      </c>
      <c r="I27" s="2">
        <f>I22-'20180102'!I22</f>
        <v>-102882.21</v>
      </c>
    </row>
    <row r="28" spans="1:14" x14ac:dyDescent="0.15">
      <c r="A28" s="1" t="s">
        <v>356</v>
      </c>
      <c r="B28" s="2">
        <f>B12+E8+I26</f>
        <v>0</v>
      </c>
    </row>
    <row r="29" spans="1:14" x14ac:dyDescent="0.15">
      <c r="A29" s="1" t="s">
        <v>383</v>
      </c>
      <c r="B29" s="2">
        <f>B15+E11+I27</f>
        <v>-66511.330000000016</v>
      </c>
    </row>
    <row r="30" spans="1:14" x14ac:dyDescent="0.15">
      <c r="G30" s="1"/>
      <c r="H30" s="1"/>
      <c r="I30" s="2"/>
    </row>
    <row r="31" spans="1:14" s="9" customFormat="1" x14ac:dyDescent="0.15">
      <c r="J31"/>
    </row>
    <row r="32" spans="1:14" ht="14.25" x14ac:dyDescent="0.15">
      <c r="A32" s="7" t="s">
        <v>65</v>
      </c>
      <c r="G32" s="7" t="s">
        <v>295</v>
      </c>
    </row>
    <row r="33" spans="1:23" s="9" customFormat="1" x14ac:dyDescent="0.1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6">
        <v>0</v>
      </c>
      <c r="D34" s="1" t="s">
        <v>78</v>
      </c>
      <c r="E34" s="2">
        <v>-466684</v>
      </c>
      <c r="G34" s="16" t="s">
        <v>296</v>
      </c>
      <c r="H34" s="2">
        <f>E40</f>
        <v>17261938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138</v>
      </c>
      <c r="B35" s="36">
        <v>0</v>
      </c>
      <c r="D35" s="1" t="s">
        <v>182</v>
      </c>
      <c r="E35" s="10">
        <v>-380949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6">
        <v>1939</v>
      </c>
      <c r="D36" s="1" t="s">
        <v>80</v>
      </c>
      <c r="E36" s="10">
        <v>-3612</v>
      </c>
      <c r="G36" s="40" t="s">
        <v>298</v>
      </c>
      <c r="H36" s="41">
        <f>H34+H35</f>
        <v>17267095.605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132</v>
      </c>
      <c r="B37" s="36">
        <v>2097</v>
      </c>
      <c r="D37" s="1" t="s">
        <v>81</v>
      </c>
      <c r="E37" s="2">
        <v>-343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15">
      <c r="A38" s="1" t="s">
        <v>19</v>
      </c>
      <c r="B38" s="36">
        <f>SUM(B34:B37)</f>
        <v>4036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15">
      <c r="A39" s="1" t="s">
        <v>102</v>
      </c>
      <c r="B39" s="3"/>
      <c r="D39" s="8" t="s">
        <v>379</v>
      </c>
    </row>
    <row r="40" spans="1:23" x14ac:dyDescent="0.15">
      <c r="A40" s="1" t="s">
        <v>103</v>
      </c>
      <c r="B40" s="3"/>
      <c r="D40" s="1" t="s">
        <v>74</v>
      </c>
      <c r="E40" s="2">
        <v>17261938</v>
      </c>
    </row>
    <row r="41" spans="1:23" s="9" customFormat="1" x14ac:dyDescent="0.15">
      <c r="A41"/>
      <c r="B41"/>
      <c r="D41" s="1" t="s">
        <v>75</v>
      </c>
      <c r="E41" s="2">
        <v>17100903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 s="1" t="s">
        <v>76</v>
      </c>
      <c r="E42" s="2">
        <v>35356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15">
      <c r="D43" s="1" t="s">
        <v>77</v>
      </c>
      <c r="E43" s="2">
        <v>-16785</v>
      </c>
    </row>
    <row r="44" spans="1:23" x14ac:dyDescent="0.15">
      <c r="A44" s="8" t="s">
        <v>233</v>
      </c>
      <c r="D44" s="1" t="s">
        <v>375</v>
      </c>
      <c r="E44" s="2">
        <v>0</v>
      </c>
    </row>
    <row r="45" spans="1:23" x14ac:dyDescent="0.15">
      <c r="A45" s="16" t="s">
        <v>5</v>
      </c>
      <c r="B45" s="2">
        <v>1000000</v>
      </c>
      <c r="C45" s="2"/>
      <c r="D45" s="1" t="s">
        <v>376</v>
      </c>
      <c r="E45" s="10">
        <v>0</v>
      </c>
    </row>
    <row r="46" spans="1:23" x14ac:dyDescent="0.1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222340</v>
      </c>
    </row>
    <row r="47" spans="1:23" x14ac:dyDescent="0.1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1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1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1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5">
    <tabColor theme="0"/>
  </sheetPr>
  <dimension ref="A1:W51"/>
  <sheetViews>
    <sheetView zoomScale="80" zoomScaleNormal="80" workbookViewId="0">
      <selection activeCell="D15" sqref="D15"/>
    </sheetView>
  </sheetViews>
  <sheetFormatPr defaultRowHeight="13.5" x14ac:dyDescent="0.15"/>
  <cols>
    <col min="1" max="1" width="25.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41002346.060000002</v>
      </c>
      <c r="D3" s="1" t="s">
        <v>1</v>
      </c>
      <c r="E3" s="18">
        <v>31063527.77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40617374.060000002</v>
      </c>
      <c r="D4" s="1" t="s">
        <v>11</v>
      </c>
      <c r="E4" s="18">
        <v>9700327.2400000002</v>
      </c>
      <c r="H4" s="1" t="s">
        <v>223</v>
      </c>
      <c r="I4">
        <v>6</v>
      </c>
      <c r="J4">
        <v>-3</v>
      </c>
    </row>
    <row r="5" spans="1:10" x14ac:dyDescent="0.15">
      <c r="A5" s="1" t="s">
        <v>3</v>
      </c>
      <c r="B5" s="2">
        <v>81619720.109999999</v>
      </c>
      <c r="D5" s="1" t="s">
        <v>12</v>
      </c>
      <c r="E5" s="2">
        <v>21363200.530000001</v>
      </c>
      <c r="H5" s="1" t="s">
        <v>131</v>
      </c>
      <c r="I5">
        <v>184</v>
      </c>
    </row>
    <row r="6" spans="1:10" x14ac:dyDescent="0.15">
      <c r="A6" s="1" t="s">
        <v>11</v>
      </c>
      <c r="B6" s="2">
        <v>41002346.060000002</v>
      </c>
      <c r="D6" s="1" t="s">
        <v>4</v>
      </c>
      <c r="E6" s="2">
        <v>8000000</v>
      </c>
      <c r="H6" s="1" t="s">
        <v>185</v>
      </c>
      <c r="I6">
        <v>21</v>
      </c>
      <c r="J6">
        <v>-5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15">
      <c r="A8" s="1" t="s">
        <v>5</v>
      </c>
      <c r="B8" s="2">
        <v>74000000</v>
      </c>
      <c r="D8" s="1" t="s">
        <v>86</v>
      </c>
      <c r="E8" s="2">
        <v>1496</v>
      </c>
      <c r="G8" s="1"/>
    </row>
    <row r="9" spans="1:10" x14ac:dyDescent="0.15">
      <c r="A9" s="1" t="s">
        <v>82</v>
      </c>
      <c r="B9" s="2">
        <v>0</v>
      </c>
      <c r="D9" s="1" t="s">
        <v>88</v>
      </c>
      <c r="E9" s="2">
        <v>1601</v>
      </c>
      <c r="H9" s="1"/>
    </row>
    <row r="10" spans="1:10" x14ac:dyDescent="0.15">
      <c r="A10" s="1" t="s">
        <v>83</v>
      </c>
      <c r="B10" s="2">
        <v>0</v>
      </c>
      <c r="D10" s="1" t="s">
        <v>85</v>
      </c>
      <c r="E10" s="2">
        <f>'20170505'!E10+'20170508'!E8</f>
        <v>541282.9</v>
      </c>
      <c r="G10" s="1"/>
      <c r="H10" s="1" t="s">
        <v>42</v>
      </c>
      <c r="I10" s="3">
        <f>SUMIF(I4:I8,"&gt;=0")</f>
        <v>211</v>
      </c>
    </row>
    <row r="11" spans="1:10" x14ac:dyDescent="0.15">
      <c r="A11" s="1" t="s">
        <v>84</v>
      </c>
      <c r="B11" s="2">
        <f>'20170505'!B11+'20170508'!B9</f>
        <v>912238.80999999994</v>
      </c>
      <c r="E11" s="2"/>
      <c r="G11" s="1"/>
      <c r="H11" s="1" t="s">
        <v>43</v>
      </c>
      <c r="I11" s="3">
        <f>SUM(J4:J7)</f>
        <v>-8</v>
      </c>
    </row>
    <row r="12" spans="1:10" x14ac:dyDescent="0.15">
      <c r="A12" s="1" t="s">
        <v>86</v>
      </c>
      <c r="B12" s="18">
        <v>1382.2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'20170505'!B13+'20170508'!B12</f>
        <v>132951.25000000003</v>
      </c>
      <c r="E13" s="2"/>
      <c r="G13" s="1"/>
      <c r="H13" s="1" t="s">
        <v>30</v>
      </c>
      <c r="I13" s="2">
        <v>144974820</v>
      </c>
    </row>
    <row r="14" spans="1:10" x14ac:dyDescent="0.15">
      <c r="B14" s="2"/>
      <c r="G14" s="1"/>
      <c r="H14" s="1" t="s">
        <v>31</v>
      </c>
      <c r="I14" s="2">
        <v>-5444700</v>
      </c>
    </row>
    <row r="15" spans="1:10" x14ac:dyDescent="0.15">
      <c r="A15" s="1"/>
      <c r="B15" s="2"/>
      <c r="G15" s="1"/>
      <c r="H15" s="1" t="s">
        <v>32</v>
      </c>
      <c r="I15" s="2">
        <f>I14+I13</f>
        <v>139530120</v>
      </c>
    </row>
    <row r="16" spans="1:10" x14ac:dyDescent="0.15">
      <c r="A16" s="1"/>
      <c r="B16" s="2"/>
      <c r="G16" s="1" t="s">
        <v>5</v>
      </c>
      <c r="H16" s="2"/>
      <c r="I16" s="2">
        <v>31000000</v>
      </c>
    </row>
    <row r="17" spans="1:22" x14ac:dyDescent="0.15">
      <c r="A17" s="6"/>
      <c r="B17" s="2"/>
      <c r="G17" s="1" t="s">
        <v>26</v>
      </c>
      <c r="H17" s="2"/>
      <c r="I17" s="18">
        <v>8188013.4699999997</v>
      </c>
    </row>
    <row r="18" spans="1:22" x14ac:dyDescent="0.15">
      <c r="G18" s="1" t="s">
        <v>12</v>
      </c>
      <c r="H18" s="2"/>
      <c r="I18" s="2">
        <v>28994964</v>
      </c>
    </row>
    <row r="19" spans="1:22" x14ac:dyDescent="0.15">
      <c r="A19" s="2"/>
      <c r="G19" s="1" t="s">
        <v>24</v>
      </c>
      <c r="H19" s="2"/>
      <c r="I19" s="2">
        <f>I18+I17-I16</f>
        <v>6182977.4699999988</v>
      </c>
    </row>
    <row r="20" spans="1:22" x14ac:dyDescent="0.15">
      <c r="D20" s="2"/>
      <c r="G20" s="1" t="s">
        <v>33</v>
      </c>
      <c r="I20" s="2"/>
    </row>
    <row r="21" spans="1:22" x14ac:dyDescent="0.15">
      <c r="G21" s="1"/>
      <c r="H21" s="1" t="s">
        <v>38</v>
      </c>
      <c r="I21" s="2">
        <v>219141.02</v>
      </c>
      <c r="N21" s="2"/>
    </row>
    <row r="22" spans="1:22" x14ac:dyDescent="0.15">
      <c r="G22" s="1"/>
      <c r="H22" s="1" t="s">
        <v>39</v>
      </c>
      <c r="I22" s="2">
        <v>51786.74</v>
      </c>
    </row>
    <row r="23" spans="1:22" x14ac:dyDescent="0.15">
      <c r="G23" s="1"/>
      <c r="H23" s="1" t="s">
        <v>106</v>
      </c>
      <c r="I23" s="2">
        <v>21685.72</v>
      </c>
      <c r="N23" s="2"/>
    </row>
    <row r="24" spans="1:22" x14ac:dyDescent="0.15">
      <c r="A24" s="8" t="s">
        <v>69</v>
      </c>
      <c r="H24" s="1" t="s">
        <v>107</v>
      </c>
      <c r="I24" s="2">
        <v>5756</v>
      </c>
    </row>
    <row r="25" spans="1:22" x14ac:dyDescent="0.15">
      <c r="A25" s="1" t="s">
        <v>70</v>
      </c>
      <c r="B25" s="2">
        <f>B8+E7+I16+B44</f>
        <v>150000000</v>
      </c>
      <c r="H25" s="1" t="s">
        <v>19</v>
      </c>
      <c r="I25" s="2">
        <f>SUM(I21:I24)</f>
        <v>298369.48</v>
      </c>
    </row>
    <row r="26" spans="1:22" x14ac:dyDescent="0.15">
      <c r="A26" s="1" t="s">
        <v>71</v>
      </c>
      <c r="B26" s="2">
        <f>B4+E5+I18</f>
        <v>90975538.590000004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972603.63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225</v>
      </c>
      <c r="B33" s="3">
        <v>801</v>
      </c>
      <c r="D33" s="1" t="s">
        <v>74</v>
      </c>
      <c r="E33" s="2">
        <v>9287805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132</v>
      </c>
      <c r="B34" s="3">
        <v>15680</v>
      </c>
      <c r="D34" s="1" t="s">
        <v>75</v>
      </c>
      <c r="E34" s="2">
        <v>9202631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17</v>
      </c>
      <c r="B35" s="25">
        <v>2743</v>
      </c>
      <c r="D35" s="1" t="s">
        <v>76</v>
      </c>
      <c r="E35" s="2">
        <v>227330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18</v>
      </c>
      <c r="B36" s="3">
        <v>330</v>
      </c>
      <c r="D36" s="1" t="s">
        <v>77</v>
      </c>
      <c r="E36" s="2">
        <v>253325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19554</v>
      </c>
      <c r="D37" s="1" t="s">
        <v>78</v>
      </c>
      <c r="E37" s="2">
        <v>-718256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9374920</v>
      </c>
    </row>
    <row r="39" spans="1:23" x14ac:dyDescent="0.15">
      <c r="A39" s="1" t="s">
        <v>103</v>
      </c>
      <c r="B39" s="3"/>
      <c r="D39" s="1" t="s">
        <v>80</v>
      </c>
      <c r="E39" s="10">
        <v>124855</v>
      </c>
    </row>
    <row r="40" spans="1:23" s="9" customFormat="1" x14ac:dyDescent="0.15">
      <c r="A40"/>
      <c r="B40"/>
      <c r="D40" s="1" t="s">
        <v>81</v>
      </c>
      <c r="E40" s="2">
        <v>-10992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15">
      <c r="A43" s="8" t="s">
        <v>233</v>
      </c>
    </row>
    <row r="44" spans="1:23" x14ac:dyDescent="0.15">
      <c r="A44" s="16" t="s">
        <v>5</v>
      </c>
      <c r="B44" s="2">
        <v>5000000</v>
      </c>
      <c r="C44" s="2"/>
    </row>
    <row r="45" spans="1:23" x14ac:dyDescent="0.15">
      <c r="A45" s="16" t="s">
        <v>234</v>
      </c>
      <c r="B45" s="2">
        <v>5003353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6">
    <tabColor theme="0"/>
  </sheetPr>
  <dimension ref="A1:W51"/>
  <sheetViews>
    <sheetView zoomScale="80" zoomScaleNormal="80" workbookViewId="0">
      <selection activeCell="D30" sqref="D30"/>
    </sheetView>
  </sheetViews>
  <sheetFormatPr defaultRowHeight="13.5" x14ac:dyDescent="0.15"/>
  <cols>
    <col min="1" max="1" width="25.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24579261.050000001</v>
      </c>
      <c r="D3" s="1" t="s">
        <v>1</v>
      </c>
      <c r="E3" s="18">
        <v>30634847.82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43172817.359999999</v>
      </c>
      <c r="D4" s="1" t="s">
        <v>11</v>
      </c>
      <c r="E4" s="18">
        <v>9815560.2100000009</v>
      </c>
      <c r="H4" s="1" t="s">
        <v>223</v>
      </c>
      <c r="I4">
        <v>2</v>
      </c>
    </row>
    <row r="5" spans="1:10" x14ac:dyDescent="0.15">
      <c r="A5" s="1" t="s">
        <v>3</v>
      </c>
      <c r="B5" s="2">
        <v>81754600.359999999</v>
      </c>
      <c r="D5" s="1" t="s">
        <v>12</v>
      </c>
      <c r="E5" s="2">
        <v>20819287.609999999</v>
      </c>
      <c r="H5" s="1" t="s">
        <v>131</v>
      </c>
      <c r="I5">
        <v>179</v>
      </c>
    </row>
    <row r="6" spans="1:10" x14ac:dyDescent="0.15">
      <c r="A6" s="1" t="s">
        <v>11</v>
      </c>
      <c r="B6" s="2">
        <v>38581783</v>
      </c>
      <c r="D6" s="1" t="s">
        <v>4</v>
      </c>
      <c r="E6" s="2">
        <v>8000000</v>
      </c>
      <c r="H6" s="1" t="s">
        <v>185</v>
      </c>
      <c r="I6">
        <v>17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15">
      <c r="A8" s="1" t="s">
        <v>5</v>
      </c>
      <c r="B8" s="2">
        <v>74000000</v>
      </c>
      <c r="D8" s="1" t="s">
        <v>86</v>
      </c>
      <c r="E8" s="2">
        <v>1020.8</v>
      </c>
      <c r="G8" s="1"/>
    </row>
    <row r="9" spans="1:10" x14ac:dyDescent="0.15">
      <c r="A9" s="1" t="s">
        <v>82</v>
      </c>
      <c r="B9" s="2">
        <v>2521.9499999999998</v>
      </c>
      <c r="D9" s="1" t="s">
        <v>88</v>
      </c>
      <c r="E9" s="2">
        <v>1119</v>
      </c>
      <c r="H9" s="1"/>
    </row>
    <row r="10" spans="1:10" x14ac:dyDescent="0.15">
      <c r="A10" s="1" t="s">
        <v>83</v>
      </c>
      <c r="B10" s="2">
        <v>14000000</v>
      </c>
      <c r="D10" s="1" t="s">
        <v>85</v>
      </c>
      <c r="E10" s="2">
        <f>'20170504'!E10+'20170505'!E8</f>
        <v>539786.9</v>
      </c>
      <c r="G10" s="1"/>
      <c r="H10" s="1" t="s">
        <v>42</v>
      </c>
      <c r="I10" s="3">
        <f>SUMIF(I4:I8,"&gt;=0")</f>
        <v>198</v>
      </c>
    </row>
    <row r="11" spans="1:10" x14ac:dyDescent="0.15">
      <c r="A11" s="1" t="s">
        <v>84</v>
      </c>
      <c r="B11" s="2">
        <f>'20170504'!B11+'20170505'!B9</f>
        <v>912238.80999999994</v>
      </c>
      <c r="E11" s="2"/>
      <c r="G11" s="1"/>
      <c r="H11" s="1" t="s">
        <v>43</v>
      </c>
      <c r="I11" s="3">
        <f>SUM(J4:J7)</f>
        <v>0</v>
      </c>
    </row>
    <row r="12" spans="1:10" x14ac:dyDescent="0.15">
      <c r="A12" s="1" t="s">
        <v>86</v>
      </c>
      <c r="B12" s="18">
        <v>1034.17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'20170504'!B13+'20170505'!B12</f>
        <v>131569.05000000002</v>
      </c>
      <c r="E13" s="2"/>
      <c r="G13" s="1"/>
      <c r="H13" s="1" t="s">
        <v>30</v>
      </c>
      <c r="I13" s="2">
        <v>136696320</v>
      </c>
    </row>
    <row r="14" spans="1:10" x14ac:dyDescent="0.15">
      <c r="B14" s="2"/>
      <c r="G14" s="1"/>
      <c r="H14" s="1" t="s">
        <v>31</v>
      </c>
      <c r="I14" s="2">
        <v>0</v>
      </c>
    </row>
    <row r="15" spans="1:10" x14ac:dyDescent="0.15">
      <c r="A15" s="1"/>
      <c r="B15" s="2"/>
      <c r="G15" s="1"/>
      <c r="H15" s="1" t="s">
        <v>32</v>
      </c>
      <c r="I15" s="2">
        <f>I14+I13</f>
        <v>136696320</v>
      </c>
    </row>
    <row r="16" spans="1:10" x14ac:dyDescent="0.15">
      <c r="A16" s="1"/>
      <c r="B16" s="2"/>
      <c r="G16" s="1" t="s">
        <v>5</v>
      </c>
      <c r="H16" s="2"/>
      <c r="I16" s="2">
        <v>31000000</v>
      </c>
    </row>
    <row r="17" spans="1:22" x14ac:dyDescent="0.15">
      <c r="A17" s="6"/>
      <c r="B17" s="2"/>
      <c r="G17" s="1" t="s">
        <v>26</v>
      </c>
      <c r="H17" s="2"/>
      <c r="I17" s="18">
        <v>10417058.630000001</v>
      </c>
    </row>
    <row r="18" spans="1:22" x14ac:dyDescent="0.15">
      <c r="G18" s="1" t="s">
        <v>12</v>
      </c>
      <c r="H18" s="2"/>
      <c r="I18" s="2">
        <v>27375492</v>
      </c>
    </row>
    <row r="19" spans="1:22" x14ac:dyDescent="0.15">
      <c r="A19" s="2"/>
      <c r="G19" s="1" t="s">
        <v>24</v>
      </c>
      <c r="H19" s="2"/>
      <c r="I19" s="2">
        <f>I18+I17-I16</f>
        <v>6792550.6300000027</v>
      </c>
    </row>
    <row r="20" spans="1:22" x14ac:dyDescent="0.15">
      <c r="D20" s="2"/>
      <c r="G20" s="1" t="s">
        <v>33</v>
      </c>
      <c r="I20" s="2"/>
    </row>
    <row r="21" spans="1:22" x14ac:dyDescent="0.15">
      <c r="G21" s="1"/>
      <c r="H21" s="1" t="s">
        <v>38</v>
      </c>
      <c r="I21" s="2">
        <v>219141.02</v>
      </c>
      <c r="N21" s="2"/>
    </row>
    <row r="22" spans="1:22" x14ac:dyDescent="0.15">
      <c r="G22" s="1"/>
      <c r="H22" s="1" t="s">
        <v>39</v>
      </c>
      <c r="I22" s="2">
        <v>51786.74</v>
      </c>
    </row>
    <row r="23" spans="1:22" x14ac:dyDescent="0.15">
      <c r="G23" s="1"/>
      <c r="H23" s="1" t="s">
        <v>106</v>
      </c>
      <c r="I23" s="2">
        <v>21685.72</v>
      </c>
      <c r="N23" s="2"/>
    </row>
    <row r="24" spans="1:22" x14ac:dyDescent="0.15">
      <c r="A24" s="8" t="s">
        <v>69</v>
      </c>
      <c r="H24" s="1" t="s">
        <v>107</v>
      </c>
      <c r="I24" s="2">
        <v>5756</v>
      </c>
    </row>
    <row r="25" spans="1:22" x14ac:dyDescent="0.15">
      <c r="A25" s="1" t="s">
        <v>70</v>
      </c>
      <c r="B25" s="2">
        <f>B8+E7+I16+B44</f>
        <v>150000000</v>
      </c>
      <c r="H25" s="1" t="s">
        <v>19</v>
      </c>
      <c r="I25" s="2">
        <f>SUM(I21:I24)</f>
        <v>298369.48</v>
      </c>
    </row>
    <row r="26" spans="1:22" x14ac:dyDescent="0.15">
      <c r="A26" s="1" t="s">
        <v>71</v>
      </c>
      <c r="B26" s="2">
        <f>B4+E5+I18</f>
        <v>91367596.969999999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969725.43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225</v>
      </c>
      <c r="B33" s="3">
        <v>883</v>
      </c>
      <c r="D33" s="1" t="s">
        <v>74</v>
      </c>
      <c r="E33" s="2">
        <v>9060475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132</v>
      </c>
      <c r="B34" s="3">
        <v>15635</v>
      </c>
      <c r="D34" s="1" t="s">
        <v>75</v>
      </c>
      <c r="E34" s="2">
        <v>-174752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17</v>
      </c>
      <c r="B35" s="25">
        <v>2504</v>
      </c>
      <c r="D35" s="1" t="s">
        <v>76</v>
      </c>
      <c r="E35" s="2">
        <v>8949306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18</v>
      </c>
      <c r="B36" s="3">
        <v>265</v>
      </c>
      <c r="D36" s="1" t="s">
        <v>77</v>
      </c>
      <c r="E36" s="2">
        <v>-88376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19287</v>
      </c>
      <c r="D37" s="1" t="s">
        <v>78</v>
      </c>
      <c r="E37" s="2">
        <v>-3320582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9207964</v>
      </c>
    </row>
    <row r="39" spans="1:23" x14ac:dyDescent="0.15">
      <c r="A39" s="1" t="s">
        <v>103</v>
      </c>
      <c r="B39" s="3"/>
      <c r="D39" s="1" t="s">
        <v>80</v>
      </c>
      <c r="E39" s="10">
        <v>124507</v>
      </c>
    </row>
    <row r="40" spans="1:23" s="9" customFormat="1" x14ac:dyDescent="0.15">
      <c r="A40"/>
      <c r="B40"/>
      <c r="D40" s="1" t="s">
        <v>81</v>
      </c>
      <c r="E40" s="2">
        <v>-11636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15">
      <c r="A43" s="8" t="s">
        <v>233</v>
      </c>
    </row>
    <row r="44" spans="1:23" x14ac:dyDescent="0.15">
      <c r="A44" s="16" t="s">
        <v>5</v>
      </c>
      <c r="B44" s="2">
        <v>5000000</v>
      </c>
      <c r="C44" s="2"/>
    </row>
    <row r="45" spans="1:23" x14ac:dyDescent="0.15">
      <c r="A45" s="16" t="s">
        <v>234</v>
      </c>
      <c r="B45" s="2">
        <v>5003353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7">
    <tabColor theme="0"/>
  </sheetPr>
  <dimension ref="A1:W51"/>
  <sheetViews>
    <sheetView topLeftCell="A10" zoomScale="80" zoomScaleNormal="80" workbookViewId="0">
      <selection activeCell="B6" sqref="B6"/>
    </sheetView>
  </sheetViews>
  <sheetFormatPr defaultRowHeight="13.5" x14ac:dyDescent="0.15"/>
  <cols>
    <col min="1" max="1" width="25.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32875226.59</v>
      </c>
      <c r="D3" s="1" t="s">
        <v>1</v>
      </c>
      <c r="E3" s="18">
        <v>30513245.550000001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29936404.73</v>
      </c>
      <c r="D4" s="1" t="s">
        <v>11</v>
      </c>
      <c r="E4" s="18">
        <v>10606542.800000001</v>
      </c>
      <c r="H4" s="1" t="s">
        <v>223</v>
      </c>
      <c r="I4">
        <v>10</v>
      </c>
    </row>
    <row r="5" spans="1:10" x14ac:dyDescent="0.15">
      <c r="A5" s="1" t="s">
        <v>3</v>
      </c>
      <c r="B5" s="2">
        <v>81814015.349999994</v>
      </c>
      <c r="D5" s="1" t="s">
        <v>12</v>
      </c>
      <c r="E5" s="2">
        <v>19906702.75</v>
      </c>
      <c r="H5" s="1" t="s">
        <v>131</v>
      </c>
      <c r="I5">
        <v>175</v>
      </c>
    </row>
    <row r="6" spans="1:10" x14ac:dyDescent="0.15">
      <c r="A6" s="1" t="s">
        <v>11</v>
      </c>
      <c r="B6" s="2">
        <v>51877610.619999997</v>
      </c>
      <c r="D6" s="1" t="s">
        <v>4</v>
      </c>
      <c r="E6" s="2">
        <v>8000000</v>
      </c>
      <c r="H6" s="1" t="s">
        <v>185</v>
      </c>
      <c r="I6">
        <v>17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15">
      <c r="A8" s="1" t="s">
        <v>5</v>
      </c>
      <c r="B8" s="2">
        <v>74000000</v>
      </c>
      <c r="D8" s="1" t="s">
        <v>86</v>
      </c>
      <c r="E8" s="2">
        <v>728</v>
      </c>
      <c r="G8" s="1"/>
    </row>
    <row r="9" spans="1:10" x14ac:dyDescent="0.15">
      <c r="A9" s="1" t="s">
        <v>82</v>
      </c>
      <c r="B9" s="2">
        <v>2384.0300000000002</v>
      </c>
      <c r="D9" s="1" t="s">
        <v>88</v>
      </c>
      <c r="E9" s="2">
        <v>871</v>
      </c>
      <c r="H9" s="1"/>
    </row>
    <row r="10" spans="1:10" x14ac:dyDescent="0.15">
      <c r="A10" s="1" t="s">
        <v>83</v>
      </c>
      <c r="B10" s="2">
        <v>19000000</v>
      </c>
      <c r="D10" s="1" t="s">
        <v>85</v>
      </c>
      <c r="E10" s="2">
        <f>'20170503'!E10+'20170504'!E8</f>
        <v>538766.1</v>
      </c>
      <c r="G10" s="1"/>
      <c r="H10" s="1" t="s">
        <v>42</v>
      </c>
      <c r="I10" s="3">
        <f>SUMIF(I4:I8,"&gt;=0")</f>
        <v>202</v>
      </c>
    </row>
    <row r="11" spans="1:10" x14ac:dyDescent="0.15">
      <c r="A11" s="1" t="s">
        <v>84</v>
      </c>
      <c r="B11" s="2">
        <f>'20170503'!B11+'20170504'!B9</f>
        <v>909716.86</v>
      </c>
      <c r="E11" s="2"/>
      <c r="G11" s="1"/>
      <c r="H11" s="1" t="s">
        <v>43</v>
      </c>
      <c r="I11" s="3">
        <f>SUM(J4:J7)</f>
        <v>0</v>
      </c>
    </row>
    <row r="12" spans="1:10" x14ac:dyDescent="0.15">
      <c r="A12" s="1" t="s">
        <v>86</v>
      </c>
      <c r="B12" s="18">
        <v>759.48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'20170503'!B13+'20170504'!B12</f>
        <v>130534.88</v>
      </c>
      <c r="E13" s="2"/>
      <c r="G13" s="1"/>
      <c r="H13" s="1" t="s">
        <v>30</v>
      </c>
      <c r="I13" s="2">
        <v>140036100</v>
      </c>
    </row>
    <row r="14" spans="1:10" x14ac:dyDescent="0.15">
      <c r="B14" s="2"/>
      <c r="G14" s="1"/>
      <c r="H14" s="1" t="s">
        <v>31</v>
      </c>
      <c r="I14" s="2">
        <v>0</v>
      </c>
    </row>
    <row r="15" spans="1:10" x14ac:dyDescent="0.15">
      <c r="A15" s="1"/>
      <c r="B15" s="2"/>
      <c r="G15" s="1"/>
      <c r="H15" s="1" t="s">
        <v>32</v>
      </c>
      <c r="I15" s="2">
        <f>I14+I13</f>
        <v>140036100</v>
      </c>
    </row>
    <row r="16" spans="1:10" x14ac:dyDescent="0.15">
      <c r="A16" s="1"/>
      <c r="B16" s="2"/>
      <c r="G16" s="1" t="s">
        <v>5</v>
      </c>
      <c r="H16" s="2"/>
      <c r="I16" s="2">
        <v>31000000</v>
      </c>
    </row>
    <row r="17" spans="1:22" x14ac:dyDescent="0.15">
      <c r="A17" s="6"/>
      <c r="B17" s="2"/>
      <c r="G17" s="1" t="s">
        <v>26</v>
      </c>
      <c r="H17" s="2"/>
      <c r="I17" s="18">
        <v>10319587.52</v>
      </c>
    </row>
    <row r="18" spans="1:22" x14ac:dyDescent="0.15">
      <c r="G18" s="1" t="s">
        <v>12</v>
      </c>
      <c r="H18" s="2"/>
      <c r="I18" s="2">
        <v>28007220</v>
      </c>
    </row>
    <row r="19" spans="1:22" x14ac:dyDescent="0.15">
      <c r="A19" s="2"/>
      <c r="G19" s="1" t="s">
        <v>24</v>
      </c>
      <c r="H19" s="2"/>
      <c r="I19" s="2">
        <f>I18+I17-I16</f>
        <v>7326807.5199999958</v>
      </c>
    </row>
    <row r="20" spans="1:22" x14ac:dyDescent="0.15">
      <c r="D20" s="2"/>
      <c r="G20" s="1" t="s">
        <v>33</v>
      </c>
      <c r="I20" s="2"/>
    </row>
    <row r="21" spans="1:22" x14ac:dyDescent="0.15">
      <c r="G21" s="1"/>
      <c r="H21" s="1" t="s">
        <v>38</v>
      </c>
      <c r="I21" s="2">
        <v>218170.62</v>
      </c>
      <c r="N21" s="2"/>
    </row>
    <row r="22" spans="1:22" x14ac:dyDescent="0.15">
      <c r="G22" s="1"/>
      <c r="H22" s="1" t="s">
        <v>39</v>
      </c>
      <c r="I22" s="2">
        <v>51562.85</v>
      </c>
    </row>
    <row r="23" spans="1:22" x14ac:dyDescent="0.15">
      <c r="G23" s="1"/>
      <c r="H23" s="1" t="s">
        <v>106</v>
      </c>
      <c r="I23" s="2">
        <v>21685.72</v>
      </c>
      <c r="N23" s="2"/>
    </row>
    <row r="24" spans="1:22" x14ac:dyDescent="0.15">
      <c r="A24" s="8" t="s">
        <v>69</v>
      </c>
      <c r="H24" s="1" t="s">
        <v>107</v>
      </c>
      <c r="I24" s="2">
        <v>5756</v>
      </c>
    </row>
    <row r="25" spans="1:22" x14ac:dyDescent="0.15">
      <c r="A25" s="1" t="s">
        <v>70</v>
      </c>
      <c r="B25" s="2">
        <f>B8+E7+I16+B44</f>
        <v>150000000</v>
      </c>
      <c r="H25" s="1" t="s">
        <v>19</v>
      </c>
      <c r="I25" s="2">
        <f>SUM(I21:I24)</f>
        <v>297175.18999999994</v>
      </c>
    </row>
    <row r="26" spans="1:22" x14ac:dyDescent="0.15">
      <c r="A26" s="1" t="s">
        <v>71</v>
      </c>
      <c r="B26" s="2">
        <f>B4+E5+I18</f>
        <v>77850327.480000004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966476.16999999993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225</v>
      </c>
      <c r="B33" s="3">
        <v>683</v>
      </c>
      <c r="D33" s="1" t="s">
        <v>74</v>
      </c>
      <c r="E33" s="2">
        <v>9235315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132</v>
      </c>
      <c r="B34" s="3">
        <v>15267</v>
      </c>
      <c r="D34" s="1" t="s">
        <v>75</v>
      </c>
      <c r="E34" s="2">
        <v>64368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17</v>
      </c>
      <c r="B35" s="25">
        <v>2383</v>
      </c>
      <c r="D35" s="1" t="s">
        <v>76</v>
      </c>
      <c r="E35" s="2">
        <v>9037682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18</v>
      </c>
      <c r="B36" s="3">
        <v>255</v>
      </c>
      <c r="D36" s="1" t="s">
        <v>77</v>
      </c>
      <c r="E36" s="2">
        <v>199955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18588</v>
      </c>
      <c r="D37" s="1" t="s">
        <v>78</v>
      </c>
      <c r="E37" s="2">
        <v>-1807096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8617748</v>
      </c>
    </row>
    <row r="39" spans="1:23" x14ac:dyDescent="0.15">
      <c r="A39" s="1" t="s">
        <v>103</v>
      </c>
      <c r="B39" s="3"/>
      <c r="D39" s="1" t="s">
        <v>80</v>
      </c>
      <c r="E39" s="10">
        <v>118247</v>
      </c>
    </row>
    <row r="40" spans="1:23" s="9" customFormat="1" x14ac:dyDescent="0.15">
      <c r="A40"/>
      <c r="B40"/>
      <c r="D40" s="1" t="s">
        <v>81</v>
      </c>
      <c r="E40" s="2">
        <v>-11863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15">
      <c r="A43" s="8" t="s">
        <v>233</v>
      </c>
    </row>
    <row r="44" spans="1:23" x14ac:dyDescent="0.15">
      <c r="A44" s="16" t="s">
        <v>5</v>
      </c>
      <c r="B44" s="2">
        <v>5000000</v>
      </c>
      <c r="C44" s="2"/>
    </row>
    <row r="45" spans="1:23" x14ac:dyDescent="0.15">
      <c r="A45" s="16" t="s">
        <v>234</v>
      </c>
      <c r="B45" s="2">
        <v>5003353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8">
    <tabColor theme="0"/>
  </sheetPr>
  <dimension ref="A1:W51"/>
  <sheetViews>
    <sheetView topLeftCell="A16" zoomScale="80" zoomScaleNormal="80" workbookViewId="0">
      <selection activeCell="E28" sqref="E28"/>
    </sheetView>
  </sheetViews>
  <sheetFormatPr defaultRowHeight="13.5" x14ac:dyDescent="0.15"/>
  <cols>
    <col min="1" max="1" width="25.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27151426.440000001</v>
      </c>
      <c r="D3" s="1" t="s">
        <v>1</v>
      </c>
      <c r="E3" s="18">
        <v>30297923.41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20738294.100000001</v>
      </c>
      <c r="D4" s="1" t="s">
        <v>11</v>
      </c>
      <c r="E4" s="18">
        <v>11141738.939999999</v>
      </c>
      <c r="H4" s="1" t="s">
        <v>223</v>
      </c>
      <c r="I4">
        <v>10</v>
      </c>
      <c r="J4">
        <v>-3</v>
      </c>
    </row>
    <row r="5" spans="1:10" x14ac:dyDescent="0.15">
      <c r="A5" s="1" t="s">
        <v>3</v>
      </c>
      <c r="B5" s="2">
        <v>81894028.890000001</v>
      </c>
      <c r="D5" s="1" t="s">
        <v>12</v>
      </c>
      <c r="E5" s="2">
        <v>19156184.469999999</v>
      </c>
      <c r="H5" s="1" t="s">
        <v>131</v>
      </c>
      <c r="I5">
        <v>176</v>
      </c>
      <c r="J5">
        <v>-1</v>
      </c>
    </row>
    <row r="6" spans="1:10" x14ac:dyDescent="0.15">
      <c r="A6" s="1" t="s">
        <v>11</v>
      </c>
      <c r="B6" s="2">
        <v>61155734.789999999</v>
      </c>
      <c r="D6" s="1" t="s">
        <v>4</v>
      </c>
      <c r="E6" s="2">
        <v>8000000</v>
      </c>
      <c r="H6" s="1" t="s">
        <v>185</v>
      </c>
      <c r="I6">
        <v>15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15">
      <c r="A8" s="1" t="s">
        <v>5</v>
      </c>
      <c r="B8" s="2">
        <v>74000000</v>
      </c>
      <c r="D8" s="1" t="s">
        <v>86</v>
      </c>
      <c r="E8" s="2">
        <v>712</v>
      </c>
      <c r="G8" s="1"/>
    </row>
    <row r="9" spans="1:10" x14ac:dyDescent="0.15">
      <c r="A9" s="1" t="s">
        <v>82</v>
      </c>
      <c r="B9" s="2">
        <v>4308.3500000000004</v>
      </c>
      <c r="D9" s="1" t="s">
        <v>88</v>
      </c>
      <c r="E9" s="2">
        <v>550</v>
      </c>
      <c r="H9" s="1"/>
    </row>
    <row r="10" spans="1:10" x14ac:dyDescent="0.15">
      <c r="A10" s="1" t="s">
        <v>83</v>
      </c>
      <c r="B10" s="2">
        <v>34000000</v>
      </c>
      <c r="D10" s="1" t="s">
        <v>85</v>
      </c>
      <c r="E10" s="2">
        <f>'20170502'!E10+'20170503'!E8</f>
        <v>538038.1</v>
      </c>
      <c r="G10" s="1"/>
      <c r="H10" s="1" t="s">
        <v>42</v>
      </c>
      <c r="I10" s="3">
        <f>SUMIF(I4:I8,"&gt;=0")</f>
        <v>201</v>
      </c>
    </row>
    <row r="11" spans="1:10" x14ac:dyDescent="0.15">
      <c r="A11" s="1" t="s">
        <v>84</v>
      </c>
      <c r="B11" s="2">
        <f>'20170502'!B11+'20170503'!B9</f>
        <v>907332.83</v>
      </c>
      <c r="E11" s="2"/>
      <c r="G11" s="1"/>
      <c r="H11" s="1" t="s">
        <v>43</v>
      </c>
      <c r="I11" s="3">
        <f>SUM(J4:J7)</f>
        <v>-4</v>
      </c>
    </row>
    <row r="12" spans="1:10" x14ac:dyDescent="0.15">
      <c r="A12" s="1" t="s">
        <v>86</v>
      </c>
      <c r="B12" s="18">
        <v>456.97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'20170502'!B13+'20170503'!B12</f>
        <v>129775.40000000001</v>
      </c>
      <c r="E13" s="2"/>
      <c r="G13" s="1"/>
      <c r="H13" s="1" t="s">
        <v>30</v>
      </c>
      <c r="I13" s="2">
        <v>139738680</v>
      </c>
    </row>
    <row r="14" spans="1:10" x14ac:dyDescent="0.15">
      <c r="B14" s="2"/>
      <c r="G14" s="1"/>
      <c r="H14" s="1" t="s">
        <v>31</v>
      </c>
      <c r="I14" s="2">
        <v>-2769780</v>
      </c>
    </row>
    <row r="15" spans="1:10" x14ac:dyDescent="0.15">
      <c r="A15" s="1"/>
      <c r="B15" s="2"/>
      <c r="G15" s="1"/>
      <c r="H15" s="1" t="s">
        <v>32</v>
      </c>
      <c r="I15" s="2">
        <f>I14+I13</f>
        <v>136968900</v>
      </c>
    </row>
    <row r="16" spans="1:10" x14ac:dyDescent="0.15">
      <c r="A16" s="1"/>
      <c r="B16" s="2"/>
      <c r="G16" s="1" t="s">
        <v>5</v>
      </c>
      <c r="H16" s="2"/>
      <c r="I16" s="2">
        <v>31000000</v>
      </c>
    </row>
    <row r="17" spans="1:22" x14ac:dyDescent="0.15">
      <c r="A17" s="6"/>
      <c r="B17" s="2"/>
      <c r="G17" s="1" t="s">
        <v>26</v>
      </c>
      <c r="H17" s="2"/>
      <c r="I17" s="18">
        <v>10738714.869999999</v>
      </c>
    </row>
    <row r="18" spans="1:22" x14ac:dyDescent="0.15">
      <c r="G18" s="1" t="s">
        <v>12</v>
      </c>
      <c r="H18" s="2"/>
      <c r="I18" s="2">
        <v>27947736</v>
      </c>
    </row>
    <row r="19" spans="1:22" x14ac:dyDescent="0.15">
      <c r="A19" s="2"/>
      <c r="G19" s="1" t="s">
        <v>24</v>
      </c>
      <c r="H19" s="2"/>
      <c r="I19" s="2">
        <f>I18+I17-I16</f>
        <v>7686450.8699999973</v>
      </c>
    </row>
    <row r="20" spans="1:22" x14ac:dyDescent="0.15">
      <c r="D20" s="2"/>
      <c r="G20" s="1" t="s">
        <v>33</v>
      </c>
      <c r="I20" s="2"/>
    </row>
    <row r="21" spans="1:22" x14ac:dyDescent="0.15">
      <c r="G21" s="1"/>
      <c r="H21" s="1" t="s">
        <v>38</v>
      </c>
      <c r="I21" s="2">
        <v>217549.18</v>
      </c>
      <c r="N21" s="2"/>
    </row>
    <row r="22" spans="1:22" x14ac:dyDescent="0.15">
      <c r="G22" s="1"/>
      <c r="H22" s="1" t="s">
        <v>39</v>
      </c>
      <c r="I22" s="2">
        <v>51419.5</v>
      </c>
    </row>
    <row r="23" spans="1:22" x14ac:dyDescent="0.15">
      <c r="G23" s="1"/>
      <c r="H23" s="1" t="s">
        <v>106</v>
      </c>
      <c r="I23" s="2">
        <v>21685.72</v>
      </c>
      <c r="N23" s="2"/>
    </row>
    <row r="24" spans="1:22" x14ac:dyDescent="0.15">
      <c r="A24" s="8" t="s">
        <v>69</v>
      </c>
      <c r="H24" s="1" t="s">
        <v>107</v>
      </c>
      <c r="I24" s="2">
        <v>5756</v>
      </c>
    </row>
    <row r="25" spans="1:22" x14ac:dyDescent="0.15">
      <c r="A25" s="1" t="s">
        <v>70</v>
      </c>
      <c r="B25" s="2">
        <f>B8+E7+I16+B44</f>
        <v>150000000</v>
      </c>
      <c r="H25" s="1" t="s">
        <v>19</v>
      </c>
      <c r="I25" s="2">
        <f>SUM(I21:I24)</f>
        <v>296410.40000000002</v>
      </c>
    </row>
    <row r="26" spans="1:22" x14ac:dyDescent="0.15">
      <c r="A26" s="1" t="s">
        <v>71</v>
      </c>
      <c r="B26" s="2">
        <f>B4+E5+I18</f>
        <v>67842214.569999993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964223.9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225</v>
      </c>
      <c r="B33" s="3">
        <v>544</v>
      </c>
      <c r="D33" s="1" t="s">
        <v>74</v>
      </c>
      <c r="E33" s="2">
        <v>9170947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132</v>
      </c>
      <c r="B34" s="3">
        <v>14891</v>
      </c>
      <c r="D34" s="1" t="s">
        <v>75</v>
      </c>
      <c r="E34" s="2">
        <v>8837727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17</v>
      </c>
      <c r="B35" s="25">
        <v>2357</v>
      </c>
      <c r="D35" s="1" t="s">
        <v>76</v>
      </c>
      <c r="E35" s="2">
        <v>-81510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18</v>
      </c>
      <c r="B36" s="3">
        <v>247</v>
      </c>
      <c r="D36" s="1" t="s">
        <v>77</v>
      </c>
      <c r="E36" s="2">
        <v>-346730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18039</v>
      </c>
      <c r="D37" s="1" t="s">
        <v>78</v>
      </c>
      <c r="E37" s="2">
        <v>-1467803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8503369</v>
      </c>
    </row>
    <row r="39" spans="1:23" x14ac:dyDescent="0.15">
      <c r="A39" s="1" t="s">
        <v>103</v>
      </c>
      <c r="B39" s="3"/>
      <c r="D39" s="1" t="s">
        <v>80</v>
      </c>
      <c r="E39" s="10">
        <v>117857</v>
      </c>
    </row>
    <row r="40" spans="1:23" s="9" customFormat="1" x14ac:dyDescent="0.15">
      <c r="A40"/>
      <c r="B40"/>
      <c r="D40" s="1" t="s">
        <v>81</v>
      </c>
      <c r="E40" s="2">
        <v>-12007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15">
      <c r="A43" s="8" t="s">
        <v>233</v>
      </c>
    </row>
    <row r="44" spans="1:23" x14ac:dyDescent="0.15">
      <c r="A44" s="16" t="s">
        <v>5</v>
      </c>
      <c r="B44" s="2">
        <v>5000000</v>
      </c>
      <c r="C44" s="2"/>
    </row>
    <row r="45" spans="1:23" x14ac:dyDescent="0.15">
      <c r="A45" s="16" t="s">
        <v>234</v>
      </c>
      <c r="B45" s="2">
        <v>5003353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9">
    <tabColor theme="0"/>
  </sheetPr>
  <dimension ref="A1:W51"/>
  <sheetViews>
    <sheetView zoomScale="80" zoomScaleNormal="80" workbookViewId="0">
      <selection activeCell="B11" sqref="B11"/>
    </sheetView>
  </sheetViews>
  <sheetFormatPr defaultRowHeight="13.5" x14ac:dyDescent="0.15"/>
  <cols>
    <col min="1" max="1" width="25.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23817323.239999998</v>
      </c>
      <c r="D3" s="1" t="s">
        <v>1</v>
      </c>
      <c r="E3" s="18">
        <v>38334649.75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18135285.48</v>
      </c>
      <c r="D4" s="1" t="s">
        <v>11</v>
      </c>
      <c r="E4" s="18">
        <v>18100115.780000001</v>
      </c>
      <c r="H4" s="1" t="s">
        <v>223</v>
      </c>
      <c r="I4">
        <v>9</v>
      </c>
      <c r="J4">
        <v>-5</v>
      </c>
    </row>
    <row r="5" spans="1:10" x14ac:dyDescent="0.15">
      <c r="A5" s="1" t="s">
        <v>3</v>
      </c>
      <c r="B5" s="2">
        <v>73957129.390000001</v>
      </c>
      <c r="D5" s="1" t="s">
        <v>12</v>
      </c>
      <c r="E5" s="2">
        <v>20234533.969999999</v>
      </c>
      <c r="H5" s="1" t="s">
        <v>131</v>
      </c>
      <c r="I5">
        <v>176</v>
      </c>
      <c r="J5">
        <v>-2</v>
      </c>
    </row>
    <row r="6" spans="1:10" x14ac:dyDescent="0.15">
      <c r="A6" s="1" t="s">
        <v>11</v>
      </c>
      <c r="B6" s="2">
        <v>55821843.909999996</v>
      </c>
      <c r="D6" s="1" t="s">
        <v>4</v>
      </c>
      <c r="E6" s="2">
        <v>8000000</v>
      </c>
      <c r="H6" s="1" t="s">
        <v>185</v>
      </c>
      <c r="I6">
        <v>16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</row>
    <row r="8" spans="1:10" x14ac:dyDescent="0.15">
      <c r="A8" s="1" t="s">
        <v>5</v>
      </c>
      <c r="B8" s="2">
        <v>66000000</v>
      </c>
      <c r="D8" s="1" t="s">
        <v>86</v>
      </c>
      <c r="E8" s="2">
        <v>1948.8</v>
      </c>
      <c r="G8" s="1"/>
    </row>
    <row r="9" spans="1:10" x14ac:dyDescent="0.15">
      <c r="A9" s="1" t="s">
        <v>82</v>
      </c>
      <c r="B9" s="2">
        <v>4520.87</v>
      </c>
      <c r="D9" s="1" t="s">
        <v>88</v>
      </c>
      <c r="E9" s="2">
        <v>1436</v>
      </c>
      <c r="H9" s="1"/>
    </row>
    <row r="10" spans="1:10" x14ac:dyDescent="0.15">
      <c r="A10" s="1" t="s">
        <v>83</v>
      </c>
      <c r="B10" s="2">
        <v>32000000</v>
      </c>
      <c r="D10" s="1" t="s">
        <v>85</v>
      </c>
      <c r="E10" s="2">
        <f>'20170501'!E10+'20170502'!E8</f>
        <v>537326.1</v>
      </c>
      <c r="G10" s="1"/>
      <c r="H10" s="1" t="s">
        <v>42</v>
      </c>
      <c r="I10" s="3">
        <f>SUMIF(I4:I8,"&gt;=0")</f>
        <v>201</v>
      </c>
    </row>
    <row r="11" spans="1:10" x14ac:dyDescent="0.15">
      <c r="A11" s="1" t="s">
        <v>84</v>
      </c>
      <c r="B11" s="2">
        <f>'20170501'!B11+'20170502'!B9</f>
        <v>903024.48</v>
      </c>
      <c r="E11" s="2"/>
      <c r="G11" s="1"/>
      <c r="H11" s="1" t="s">
        <v>43</v>
      </c>
      <c r="I11" s="3">
        <f>SUM(J4:J7)</f>
        <v>-7</v>
      </c>
    </row>
    <row r="12" spans="1:10" x14ac:dyDescent="0.15">
      <c r="A12" s="1" t="s">
        <v>86</v>
      </c>
      <c r="B12" s="18">
        <v>787.85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'20170501'!B13+'20170502'!B12</f>
        <v>129318.43000000001</v>
      </c>
      <c r="E13" s="2"/>
      <c r="G13" s="1"/>
      <c r="H13" s="1" t="s">
        <v>30</v>
      </c>
      <c r="I13" s="2">
        <v>140019840</v>
      </c>
    </row>
    <row r="14" spans="1:10" x14ac:dyDescent="0.15">
      <c r="B14" s="2"/>
      <c r="G14" s="1"/>
      <c r="H14" s="1" t="s">
        <v>31</v>
      </c>
      <c r="I14" s="2">
        <v>-4853520</v>
      </c>
    </row>
    <row r="15" spans="1:10" x14ac:dyDescent="0.15">
      <c r="A15" s="1"/>
      <c r="B15" s="2"/>
      <c r="G15" s="1"/>
      <c r="H15" s="1" t="s">
        <v>32</v>
      </c>
      <c r="I15" s="2">
        <f>I14+I13</f>
        <v>135166320</v>
      </c>
    </row>
    <row r="16" spans="1:10" x14ac:dyDescent="0.15">
      <c r="A16" s="1"/>
      <c r="B16" s="2"/>
      <c r="G16" s="1" t="s">
        <v>5</v>
      </c>
      <c r="H16" s="2"/>
      <c r="I16" s="2">
        <v>31000000</v>
      </c>
    </row>
    <row r="17" spans="1:22" x14ac:dyDescent="0.15">
      <c r="A17" s="6"/>
      <c r="B17" s="2"/>
      <c r="G17" s="1" t="s">
        <v>26</v>
      </c>
      <c r="H17" s="2"/>
      <c r="I17" s="18">
        <v>10957633.6</v>
      </c>
    </row>
    <row r="18" spans="1:22" x14ac:dyDescent="0.15">
      <c r="G18" s="1" t="s">
        <v>12</v>
      </c>
      <c r="H18" s="2"/>
      <c r="I18" s="2">
        <v>28016004</v>
      </c>
    </row>
    <row r="19" spans="1:22" x14ac:dyDescent="0.15">
      <c r="A19" s="2"/>
      <c r="G19" s="1" t="s">
        <v>24</v>
      </c>
      <c r="H19" s="2"/>
      <c r="I19" s="2">
        <f>I18+I17-I16</f>
        <v>7973637.6000000015</v>
      </c>
    </row>
    <row r="20" spans="1:22" x14ac:dyDescent="0.15">
      <c r="D20" s="2"/>
      <c r="G20" s="1" t="s">
        <v>33</v>
      </c>
      <c r="I20" s="2"/>
    </row>
    <row r="21" spans="1:22" x14ac:dyDescent="0.15">
      <c r="G21" s="1"/>
      <c r="H21" s="1" t="s">
        <v>38</v>
      </c>
      <c r="I21" s="2">
        <v>217203.61</v>
      </c>
      <c r="N21" s="2"/>
    </row>
    <row r="22" spans="1:22" x14ac:dyDescent="0.15">
      <c r="G22" s="1"/>
      <c r="H22" s="1" t="s">
        <v>39</v>
      </c>
      <c r="I22" s="2">
        <v>51339.77</v>
      </c>
    </row>
    <row r="23" spans="1:22" x14ac:dyDescent="0.15">
      <c r="G23" s="1"/>
      <c r="H23" s="1" t="s">
        <v>106</v>
      </c>
      <c r="I23" s="2">
        <v>21685.72</v>
      </c>
      <c r="N23" s="2"/>
    </row>
    <row r="24" spans="1:22" x14ac:dyDescent="0.15">
      <c r="A24" s="8" t="s">
        <v>69</v>
      </c>
      <c r="H24" s="1" t="s">
        <v>107</v>
      </c>
      <c r="I24" s="2">
        <v>5756</v>
      </c>
    </row>
    <row r="25" spans="1:22" x14ac:dyDescent="0.15">
      <c r="A25" s="1" t="s">
        <v>70</v>
      </c>
      <c r="B25" s="2">
        <f>B8+E7+I16+B44</f>
        <v>150000000</v>
      </c>
      <c r="H25" s="1" t="s">
        <v>19</v>
      </c>
      <c r="I25" s="2">
        <f>SUM(I21:I24)</f>
        <v>295985.09999999998</v>
      </c>
    </row>
    <row r="26" spans="1:22" x14ac:dyDescent="0.15">
      <c r="A26" s="1" t="s">
        <v>71</v>
      </c>
      <c r="B26" s="2">
        <f>B4+E5+I18</f>
        <v>66385823.450000003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962629.63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225</v>
      </c>
      <c r="B33" s="3">
        <v>609</v>
      </c>
      <c r="D33" s="1" t="s">
        <v>74</v>
      </c>
      <c r="E33" s="2">
        <v>9252457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132</v>
      </c>
      <c r="B34" s="3">
        <v>14960</v>
      </c>
      <c r="D34" s="1" t="s">
        <v>75</v>
      </c>
      <c r="E34" s="2">
        <v>9172909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17</v>
      </c>
      <c r="B35" s="25">
        <v>2445</v>
      </c>
      <c r="D35" s="1" t="s">
        <v>76</v>
      </c>
      <c r="E35" s="2">
        <v>-22670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18</v>
      </c>
      <c r="B36" s="3">
        <v>247</v>
      </c>
      <c r="D36" s="1" t="s">
        <v>77</v>
      </c>
      <c r="E36" s="2">
        <v>21351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18261</v>
      </c>
      <c r="D37" s="1" t="s">
        <v>78</v>
      </c>
      <c r="E37" s="2">
        <v>-1525782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109297</v>
      </c>
    </row>
    <row r="39" spans="1:23" x14ac:dyDescent="0.15">
      <c r="A39" s="1" t="s">
        <v>103</v>
      </c>
      <c r="B39" s="3"/>
      <c r="D39" s="1" t="s">
        <v>80</v>
      </c>
      <c r="E39" s="10">
        <v>7690307</v>
      </c>
    </row>
    <row r="40" spans="1:23" s="9" customFormat="1" x14ac:dyDescent="0.15">
      <c r="A40"/>
      <c r="B40"/>
      <c r="D40" s="1" t="s">
        <v>81</v>
      </c>
      <c r="E40" s="2">
        <v>-11109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15">
      <c r="A43" s="8" t="s">
        <v>233</v>
      </c>
    </row>
    <row r="44" spans="1:23" x14ac:dyDescent="0.15">
      <c r="A44" s="16" t="s">
        <v>5</v>
      </c>
      <c r="B44" s="2">
        <v>5000000</v>
      </c>
      <c r="C44" s="2"/>
    </row>
    <row r="45" spans="1:23" x14ac:dyDescent="0.15">
      <c r="A45" s="16" t="s">
        <v>234</v>
      </c>
      <c r="B45" s="2">
        <v>5003353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0">
    <tabColor rgb="FFFF0000"/>
  </sheetPr>
  <dimension ref="A1:W51"/>
  <sheetViews>
    <sheetView zoomScale="80" zoomScaleNormal="80" workbookViewId="0">
      <selection activeCell="E10" sqref="E10"/>
    </sheetView>
  </sheetViews>
  <sheetFormatPr defaultRowHeight="13.5" x14ac:dyDescent="0.15"/>
  <cols>
    <col min="1" max="1" width="25.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28685461.780000001</v>
      </c>
      <c r="D3" s="1" t="s">
        <v>1</v>
      </c>
      <c r="E3" s="18">
        <v>37947078.25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15265820.369999999</v>
      </c>
      <c r="D4" s="1" t="s">
        <v>11</v>
      </c>
      <c r="E4" s="18">
        <v>17413401.109999999</v>
      </c>
      <c r="H4" s="1" t="s">
        <v>223</v>
      </c>
      <c r="I4">
        <v>11</v>
      </c>
    </row>
    <row r="5" spans="1:10" x14ac:dyDescent="0.15">
      <c r="A5" s="1" t="s">
        <v>3</v>
      </c>
      <c r="B5" s="2">
        <v>73961549.659999996</v>
      </c>
      <c r="D5" s="1" t="s">
        <v>12</v>
      </c>
      <c r="E5" s="2">
        <v>20533677.140000001</v>
      </c>
      <c r="H5" s="1" t="s">
        <v>131</v>
      </c>
      <c r="I5">
        <v>176</v>
      </c>
      <c r="J5">
        <v>-6</v>
      </c>
    </row>
    <row r="6" spans="1:10" x14ac:dyDescent="0.15">
      <c r="A6" s="1" t="s">
        <v>11</v>
      </c>
      <c r="B6" s="2">
        <v>58695729.289999999</v>
      </c>
      <c r="D6" s="1" t="s">
        <v>4</v>
      </c>
      <c r="E6" s="2">
        <v>8000000</v>
      </c>
      <c r="H6" s="1" t="s">
        <v>185</v>
      </c>
      <c r="I6">
        <v>17</v>
      </c>
      <c r="J6">
        <v>-4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</row>
    <row r="8" spans="1:10" x14ac:dyDescent="0.15">
      <c r="A8" s="1" t="s">
        <v>5</v>
      </c>
      <c r="B8" s="2">
        <v>66000000</v>
      </c>
      <c r="D8" s="1" t="s">
        <v>86</v>
      </c>
      <c r="E8" s="2"/>
      <c r="G8" s="1"/>
    </row>
    <row r="9" spans="1:10" x14ac:dyDescent="0.15">
      <c r="A9" s="1" t="s">
        <v>82</v>
      </c>
      <c r="B9" s="2"/>
      <c r="D9" s="1" t="s">
        <v>88</v>
      </c>
      <c r="E9" s="2"/>
      <c r="H9" s="1"/>
    </row>
    <row r="10" spans="1:10" x14ac:dyDescent="0.15">
      <c r="A10" s="1" t="s">
        <v>83</v>
      </c>
      <c r="B10" s="2"/>
      <c r="D10" s="1" t="s">
        <v>85</v>
      </c>
      <c r="E10" s="2">
        <f>'20170428'!E10+'20170501'!E8</f>
        <v>535377.29999999993</v>
      </c>
      <c r="G10" s="1"/>
      <c r="H10" s="1" t="s">
        <v>42</v>
      </c>
      <c r="I10" s="3">
        <f>SUMIF(I4:I8,"&gt;=0")</f>
        <v>204</v>
      </c>
    </row>
    <row r="11" spans="1:10" x14ac:dyDescent="0.15">
      <c r="A11" s="1" t="s">
        <v>84</v>
      </c>
      <c r="B11" s="2">
        <f>'20170428'!B11+'20170501'!B9</f>
        <v>898503.61</v>
      </c>
      <c r="E11" s="2"/>
      <c r="G11" s="1"/>
      <c r="H11" s="1" t="s">
        <v>43</v>
      </c>
      <c r="I11" s="3">
        <f>SUM(J4:J7)</f>
        <v>-10</v>
      </c>
    </row>
    <row r="12" spans="1:10" x14ac:dyDescent="0.15">
      <c r="A12" s="1" t="s">
        <v>86</v>
      </c>
      <c r="B12" s="18"/>
      <c r="E12" s="2"/>
      <c r="G12" s="1" t="s">
        <v>36</v>
      </c>
      <c r="I12" s="2"/>
    </row>
    <row r="13" spans="1:10" x14ac:dyDescent="0.15">
      <c r="A13" s="1" t="s">
        <v>85</v>
      </c>
      <c r="B13" s="2">
        <f>'20170428'!B13+'20170501'!B12</f>
        <v>128530.58</v>
      </c>
      <c r="E13" s="2"/>
      <c r="G13" s="1"/>
      <c r="H13" s="1" t="s">
        <v>30</v>
      </c>
      <c r="I13" s="2">
        <v>142327800</v>
      </c>
    </row>
    <row r="14" spans="1:10" x14ac:dyDescent="0.15">
      <c r="B14" s="2"/>
      <c r="G14" s="1"/>
      <c r="H14" s="1" t="s">
        <v>31</v>
      </c>
      <c r="I14" s="2">
        <v>-6926280</v>
      </c>
    </row>
    <row r="15" spans="1:10" x14ac:dyDescent="0.15">
      <c r="A15" s="1"/>
      <c r="B15" s="2"/>
      <c r="G15" s="1"/>
      <c r="H15" s="1" t="s">
        <v>32</v>
      </c>
      <c r="I15" s="2">
        <f>I14+I13</f>
        <v>135401520</v>
      </c>
    </row>
    <row r="16" spans="1:10" x14ac:dyDescent="0.15">
      <c r="A16" s="1"/>
      <c r="B16" s="2"/>
      <c r="G16" s="1" t="s">
        <v>5</v>
      </c>
      <c r="H16" s="2"/>
      <c r="I16" s="2">
        <v>31000000</v>
      </c>
    </row>
    <row r="17" spans="1:22" x14ac:dyDescent="0.15">
      <c r="A17" s="6"/>
      <c r="B17" s="2"/>
      <c r="G17" s="1" t="s">
        <v>26</v>
      </c>
      <c r="H17" s="2"/>
      <c r="I17" s="18">
        <v>10721311.210000001</v>
      </c>
    </row>
    <row r="18" spans="1:22" x14ac:dyDescent="0.15">
      <c r="G18" s="1" t="s">
        <v>12</v>
      </c>
      <c r="H18" s="2"/>
      <c r="I18" s="2">
        <v>28465560</v>
      </c>
    </row>
    <row r="19" spans="1:22" x14ac:dyDescent="0.15">
      <c r="A19" s="2"/>
      <c r="G19" s="1" t="s">
        <v>24</v>
      </c>
      <c r="H19" s="2"/>
      <c r="I19" s="2">
        <f>I18+I17-I16</f>
        <v>8186871.2100000009</v>
      </c>
    </row>
    <row r="20" spans="1:22" x14ac:dyDescent="0.15">
      <c r="D20" s="2"/>
      <c r="G20" s="1" t="s">
        <v>33</v>
      </c>
      <c r="I20" s="2"/>
    </row>
    <row r="21" spans="1:22" x14ac:dyDescent="0.15">
      <c r="G21" s="1"/>
      <c r="H21" s="1" t="s">
        <v>38</v>
      </c>
      <c r="I21" s="2">
        <v>216789.16</v>
      </c>
      <c r="N21" s="2"/>
    </row>
    <row r="22" spans="1:22" x14ac:dyDescent="0.15">
      <c r="G22" s="1"/>
      <c r="H22" s="1" t="s">
        <v>39</v>
      </c>
      <c r="I22" s="2">
        <v>51244.160000000003</v>
      </c>
    </row>
    <row r="23" spans="1:22" x14ac:dyDescent="0.15">
      <c r="G23" s="1"/>
      <c r="H23" s="1" t="s">
        <v>106</v>
      </c>
      <c r="I23" s="2">
        <v>21685.72</v>
      </c>
      <c r="N23" s="2"/>
    </row>
    <row r="24" spans="1:22" x14ac:dyDescent="0.15">
      <c r="A24" s="8" t="s">
        <v>69</v>
      </c>
      <c r="H24" s="1" t="s">
        <v>107</v>
      </c>
      <c r="I24" s="2">
        <v>5756</v>
      </c>
    </row>
    <row r="25" spans="1:22" x14ac:dyDescent="0.15">
      <c r="A25" s="1" t="s">
        <v>70</v>
      </c>
      <c r="B25" s="2">
        <f>B8+E7+I16+B44</f>
        <v>150000000</v>
      </c>
      <c r="H25" s="1" t="s">
        <v>19</v>
      </c>
      <c r="I25" s="2">
        <f>SUM(I21:I24)</f>
        <v>295475.04000000004</v>
      </c>
    </row>
    <row r="26" spans="1:22" x14ac:dyDescent="0.15">
      <c r="A26" s="1" t="s">
        <v>71</v>
      </c>
      <c r="B26" s="2">
        <f>B4+E5+I18</f>
        <v>64265057.509999998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959382.91999999993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225</v>
      </c>
      <c r="B33" s="3">
        <v>633</v>
      </c>
      <c r="D33" s="1" t="s">
        <v>74</v>
      </c>
      <c r="E33" s="2">
        <v>9275097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132</v>
      </c>
      <c r="B34" s="3">
        <v>14932</v>
      </c>
      <c r="D34" s="1" t="s">
        <v>75</v>
      </c>
      <c r="E34" s="2">
        <v>9139669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17</v>
      </c>
      <c r="B35" s="25">
        <v>2471</v>
      </c>
      <c r="D35" s="1" t="s">
        <v>76</v>
      </c>
      <c r="E35" s="2">
        <v>92508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18</v>
      </c>
      <c r="B36" s="3">
        <v>247</v>
      </c>
      <c r="D36" s="1" t="s">
        <v>77</v>
      </c>
      <c r="E36" s="2">
        <v>69338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18283</v>
      </c>
      <c r="D37" s="1" t="s">
        <v>78</v>
      </c>
      <c r="E37" s="2">
        <v>-483961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7319331</v>
      </c>
    </row>
    <row r="39" spans="1:23" x14ac:dyDescent="0.15">
      <c r="A39" s="1" t="s">
        <v>103</v>
      </c>
      <c r="B39" s="3"/>
      <c r="D39" s="1" t="s">
        <v>80</v>
      </c>
      <c r="E39" s="10">
        <v>110591</v>
      </c>
    </row>
    <row r="40" spans="1:23" s="9" customFormat="1" x14ac:dyDescent="0.15">
      <c r="A40"/>
      <c r="B40"/>
      <c r="D40" s="1" t="s">
        <v>81</v>
      </c>
      <c r="E40" s="2">
        <v>-11086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15">
      <c r="A43" s="8" t="s">
        <v>233</v>
      </c>
    </row>
    <row r="44" spans="1:23" x14ac:dyDescent="0.15">
      <c r="A44" s="16" t="s">
        <v>5</v>
      </c>
      <c r="B44" s="2">
        <v>5000000</v>
      </c>
      <c r="C44" s="2"/>
    </row>
    <row r="45" spans="1:23" x14ac:dyDescent="0.15">
      <c r="A45" s="16" t="s">
        <v>234</v>
      </c>
      <c r="B45" s="2">
        <v>5003353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1">
    <tabColor theme="0"/>
  </sheetPr>
  <dimension ref="A1:W51"/>
  <sheetViews>
    <sheetView zoomScale="80" zoomScaleNormal="80" workbookViewId="0">
      <selection activeCell="B9" sqref="B9"/>
    </sheetView>
  </sheetViews>
  <sheetFormatPr defaultRowHeight="13.5" x14ac:dyDescent="0.15"/>
  <cols>
    <col min="1" max="1" width="25.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28685461.780000001</v>
      </c>
      <c r="D3" s="1" t="s">
        <v>1</v>
      </c>
      <c r="E3" s="18">
        <v>37947078.25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15265820.369999999</v>
      </c>
      <c r="D4" s="1" t="s">
        <v>11</v>
      </c>
      <c r="E4" s="18">
        <v>17413401.109999999</v>
      </c>
      <c r="H4" s="1" t="s">
        <v>223</v>
      </c>
      <c r="I4">
        <v>11</v>
      </c>
    </row>
    <row r="5" spans="1:10" x14ac:dyDescent="0.15">
      <c r="A5" s="1" t="s">
        <v>3</v>
      </c>
      <c r="B5" s="2">
        <v>73961549.659999996</v>
      </c>
      <c r="D5" s="1" t="s">
        <v>12</v>
      </c>
      <c r="E5" s="2">
        <v>20533677.140000001</v>
      </c>
      <c r="H5" s="1" t="s">
        <v>131</v>
      </c>
      <c r="I5">
        <v>176</v>
      </c>
      <c r="J5">
        <v>-6</v>
      </c>
    </row>
    <row r="6" spans="1:10" x14ac:dyDescent="0.15">
      <c r="A6" s="1" t="s">
        <v>11</v>
      </c>
      <c r="B6" s="2">
        <v>58695729.289999999</v>
      </c>
      <c r="D6" s="1" t="s">
        <v>4</v>
      </c>
      <c r="E6" s="2">
        <v>8000000</v>
      </c>
      <c r="H6" s="1" t="s">
        <v>185</v>
      </c>
      <c r="I6">
        <v>17</v>
      </c>
      <c r="J6">
        <v>-4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</row>
    <row r="8" spans="1:10" x14ac:dyDescent="0.15">
      <c r="A8" s="1" t="s">
        <v>5</v>
      </c>
      <c r="B8" s="2">
        <v>66000000</v>
      </c>
      <c r="D8" s="1" t="s">
        <v>86</v>
      </c>
      <c r="E8" s="2">
        <v>3004.8</v>
      </c>
      <c r="G8" s="1"/>
    </row>
    <row r="9" spans="1:10" x14ac:dyDescent="0.15">
      <c r="A9" s="1" t="s">
        <v>82</v>
      </c>
      <c r="B9" s="2">
        <v>10267.51</v>
      </c>
      <c r="D9" s="1" t="s">
        <v>88</v>
      </c>
      <c r="E9" s="2">
        <v>2135</v>
      </c>
      <c r="H9" s="1"/>
    </row>
    <row r="10" spans="1:10" x14ac:dyDescent="0.15">
      <c r="A10" s="1" t="s">
        <v>83</v>
      </c>
      <c r="B10" s="2">
        <v>30000000</v>
      </c>
      <c r="D10" s="1" t="s">
        <v>85</v>
      </c>
      <c r="E10" s="2">
        <f>'20170427'!E10+'20170428'!E8</f>
        <v>535377.29999999993</v>
      </c>
      <c r="G10" s="1"/>
      <c r="H10" s="1" t="s">
        <v>42</v>
      </c>
      <c r="I10" s="3">
        <f>SUMIF(I4:I8,"&gt;=0")</f>
        <v>204</v>
      </c>
    </row>
    <row r="11" spans="1:10" x14ac:dyDescent="0.15">
      <c r="A11" s="1" t="s">
        <v>84</v>
      </c>
      <c r="B11" s="2">
        <f>'20170427'!B11+'20170428'!B9</f>
        <v>898503.61</v>
      </c>
      <c r="E11" s="2"/>
      <c r="G11" s="1"/>
      <c r="H11" s="1" t="s">
        <v>43</v>
      </c>
      <c r="I11" s="3">
        <f>SUM(J4:J7)</f>
        <v>-10</v>
      </c>
    </row>
    <row r="12" spans="1:10" x14ac:dyDescent="0.15">
      <c r="A12" s="1" t="s">
        <v>86</v>
      </c>
      <c r="B12" s="18">
        <v>339.53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'20170427'!B13+'20170428'!B12</f>
        <v>128530.58</v>
      </c>
      <c r="E13" s="2"/>
      <c r="G13" s="1"/>
      <c r="H13" s="1" t="s">
        <v>30</v>
      </c>
      <c r="I13" s="2">
        <v>142327800</v>
      </c>
    </row>
    <row r="14" spans="1:10" x14ac:dyDescent="0.15">
      <c r="B14" s="2"/>
      <c r="G14" s="1"/>
      <c r="H14" s="1" t="s">
        <v>31</v>
      </c>
      <c r="I14" s="2">
        <v>-6926280</v>
      </c>
    </row>
    <row r="15" spans="1:10" x14ac:dyDescent="0.15">
      <c r="A15" s="1"/>
      <c r="B15" s="2"/>
      <c r="G15" s="1"/>
      <c r="H15" s="1" t="s">
        <v>32</v>
      </c>
      <c r="I15" s="2">
        <f>I14+I13</f>
        <v>135401520</v>
      </c>
    </row>
    <row r="16" spans="1:10" x14ac:dyDescent="0.15">
      <c r="A16" s="1"/>
      <c r="B16" s="2"/>
      <c r="G16" s="1" t="s">
        <v>5</v>
      </c>
      <c r="H16" s="2"/>
      <c r="I16" s="2">
        <v>31000000</v>
      </c>
    </row>
    <row r="17" spans="1:22" x14ac:dyDescent="0.15">
      <c r="A17" s="6"/>
      <c r="B17" s="2"/>
      <c r="G17" s="1" t="s">
        <v>26</v>
      </c>
      <c r="H17" s="2"/>
      <c r="I17" s="18">
        <v>10721311.210000001</v>
      </c>
    </row>
    <row r="18" spans="1:22" x14ac:dyDescent="0.15">
      <c r="G18" s="1" t="s">
        <v>12</v>
      </c>
      <c r="H18" s="2"/>
      <c r="I18" s="2">
        <v>28465560</v>
      </c>
    </row>
    <row r="19" spans="1:22" x14ac:dyDescent="0.15">
      <c r="A19" s="2"/>
      <c r="G19" s="1" t="s">
        <v>24</v>
      </c>
      <c r="H19" s="2"/>
      <c r="I19" s="2">
        <f>I18+I17-I16</f>
        <v>8186871.2100000009</v>
      </c>
    </row>
    <row r="20" spans="1:22" x14ac:dyDescent="0.15">
      <c r="D20" s="2"/>
      <c r="G20" s="1" t="s">
        <v>33</v>
      </c>
      <c r="I20" s="2"/>
    </row>
    <row r="21" spans="1:22" x14ac:dyDescent="0.15">
      <c r="G21" s="1"/>
      <c r="H21" s="1" t="s">
        <v>38</v>
      </c>
      <c r="I21" s="2">
        <v>216789.16</v>
      </c>
      <c r="N21" s="2"/>
    </row>
    <row r="22" spans="1:22" x14ac:dyDescent="0.15">
      <c r="G22" s="1"/>
      <c r="H22" s="1" t="s">
        <v>39</v>
      </c>
      <c r="I22" s="2">
        <v>51244.160000000003</v>
      </c>
    </row>
    <row r="23" spans="1:22" x14ac:dyDescent="0.15">
      <c r="G23" s="1"/>
      <c r="H23" s="1" t="s">
        <v>106</v>
      </c>
      <c r="I23" s="2">
        <v>21685.72</v>
      </c>
      <c r="N23" s="2"/>
    </row>
    <row r="24" spans="1:22" x14ac:dyDescent="0.15">
      <c r="A24" s="8" t="s">
        <v>69</v>
      </c>
      <c r="H24" s="1" t="s">
        <v>107</v>
      </c>
      <c r="I24" s="2">
        <v>5756</v>
      </c>
    </row>
    <row r="25" spans="1:22" x14ac:dyDescent="0.15">
      <c r="A25" s="1" t="s">
        <v>70</v>
      </c>
      <c r="B25" s="2">
        <f>B8+E7+I16+B44</f>
        <v>150000000</v>
      </c>
      <c r="H25" s="1" t="s">
        <v>19</v>
      </c>
      <c r="I25" s="2">
        <f>SUM(I21:I24)</f>
        <v>295475.04000000004</v>
      </c>
    </row>
    <row r="26" spans="1:22" x14ac:dyDescent="0.15">
      <c r="A26" s="1" t="s">
        <v>71</v>
      </c>
      <c r="B26" s="2">
        <f>B4+E5+I18</f>
        <v>64265057.509999998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959382.91999999993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225</v>
      </c>
      <c r="B33" s="3">
        <v>633</v>
      </c>
      <c r="D33" s="1" t="s">
        <v>74</v>
      </c>
      <c r="E33" s="2">
        <v>9275097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132</v>
      </c>
      <c r="B34" s="3">
        <v>14932</v>
      </c>
      <c r="D34" s="1" t="s">
        <v>75</v>
      </c>
      <c r="E34" s="2">
        <v>9139669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17</v>
      </c>
      <c r="B35" s="25">
        <v>2471</v>
      </c>
      <c r="D35" s="1" t="s">
        <v>76</v>
      </c>
      <c r="E35" s="2">
        <v>92508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18</v>
      </c>
      <c r="B36" s="3">
        <v>247</v>
      </c>
      <c r="D36" s="1" t="s">
        <v>77</v>
      </c>
      <c r="E36" s="2">
        <v>69338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18283</v>
      </c>
      <c r="D37" s="1" t="s">
        <v>78</v>
      </c>
      <c r="E37" s="2">
        <v>-483961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7319331</v>
      </c>
    </row>
    <row r="39" spans="1:23" x14ac:dyDescent="0.15">
      <c r="A39" s="1" t="s">
        <v>103</v>
      </c>
      <c r="B39" s="3"/>
      <c r="D39" s="1" t="s">
        <v>80</v>
      </c>
      <c r="E39" s="10">
        <v>110591</v>
      </c>
    </row>
    <row r="40" spans="1:23" s="9" customFormat="1" x14ac:dyDescent="0.15">
      <c r="A40"/>
      <c r="B40"/>
      <c r="D40" s="1" t="s">
        <v>81</v>
      </c>
      <c r="E40" s="2">
        <v>-11086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15">
      <c r="A43" s="8" t="s">
        <v>233</v>
      </c>
    </row>
    <row r="44" spans="1:23" x14ac:dyDescent="0.15">
      <c r="A44" s="16" t="s">
        <v>5</v>
      </c>
      <c r="B44" s="2">
        <v>5000000</v>
      </c>
      <c r="C44" s="2"/>
    </row>
    <row r="45" spans="1:23" x14ac:dyDescent="0.15">
      <c r="A45" s="16" t="s">
        <v>234</v>
      </c>
      <c r="B45" s="2">
        <v>5003353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2">
    <tabColor theme="0"/>
  </sheetPr>
  <dimension ref="A1:W64"/>
  <sheetViews>
    <sheetView topLeftCell="A43" zoomScale="80" zoomScaleNormal="80" workbookViewId="0">
      <selection activeCell="A55" sqref="A55:I62"/>
    </sheetView>
  </sheetViews>
  <sheetFormatPr defaultRowHeight="13.5" x14ac:dyDescent="0.15"/>
  <cols>
    <col min="1" max="1" width="25.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41911790.979999997</v>
      </c>
      <c r="D3" s="1" t="s">
        <v>1</v>
      </c>
      <c r="E3" s="18">
        <v>33386304.899999999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10983995.460000001</v>
      </c>
      <c r="D4" s="1" t="s">
        <v>11</v>
      </c>
      <c r="E4" s="18">
        <v>13098920.220000001</v>
      </c>
      <c r="H4" s="1" t="s">
        <v>223</v>
      </c>
      <c r="I4">
        <v>11</v>
      </c>
    </row>
    <row r="5" spans="1:10" x14ac:dyDescent="0.15">
      <c r="A5" s="1" t="s">
        <v>3</v>
      </c>
      <c r="B5" s="2">
        <v>71898082.969999999</v>
      </c>
      <c r="D5" s="1" t="s">
        <v>12</v>
      </c>
      <c r="E5" s="2">
        <v>19981120.68</v>
      </c>
      <c r="H5" s="1" t="s">
        <v>131</v>
      </c>
      <c r="I5">
        <v>173</v>
      </c>
    </row>
    <row r="6" spans="1:10" x14ac:dyDescent="0.15">
      <c r="A6" s="1" t="s">
        <v>11</v>
      </c>
      <c r="B6" s="2">
        <v>60914087.509999998</v>
      </c>
      <c r="D6" s="1" t="s">
        <v>4</v>
      </c>
      <c r="E6" s="2">
        <v>8000000</v>
      </c>
      <c r="H6" s="1" t="s">
        <v>185</v>
      </c>
      <c r="I6">
        <v>19</v>
      </c>
      <c r="J6">
        <v>-6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45000000</v>
      </c>
      <c r="H7" s="1" t="s">
        <v>238</v>
      </c>
    </row>
    <row r="8" spans="1:10" x14ac:dyDescent="0.15">
      <c r="A8" s="1" t="s">
        <v>5</v>
      </c>
      <c r="B8" s="2">
        <v>64000000</v>
      </c>
      <c r="D8" s="1" t="s">
        <v>86</v>
      </c>
      <c r="E8" s="2">
        <v>2505.6</v>
      </c>
      <c r="G8" s="1"/>
    </row>
    <row r="9" spans="1:10" x14ac:dyDescent="0.15">
      <c r="A9" s="1" t="s">
        <v>82</v>
      </c>
      <c r="B9" s="2">
        <v>2296.5300000000002</v>
      </c>
      <c r="D9" s="1" t="s">
        <v>88</v>
      </c>
      <c r="E9" s="2">
        <v>1760</v>
      </c>
      <c r="H9" s="1"/>
    </row>
    <row r="10" spans="1:10" x14ac:dyDescent="0.15">
      <c r="A10" s="1" t="s">
        <v>83</v>
      </c>
      <c r="B10" s="2">
        <v>19000000</v>
      </c>
      <c r="D10" s="1" t="s">
        <v>85</v>
      </c>
      <c r="E10" s="2">
        <f>'20170426'!E10+'20170427'!E8</f>
        <v>532372.49999999988</v>
      </c>
      <c r="G10" s="1"/>
      <c r="H10" s="1" t="s">
        <v>42</v>
      </c>
      <c r="I10" s="3">
        <f>SUMIF(I4:I8,"&gt;=0")</f>
        <v>203</v>
      </c>
    </row>
    <row r="11" spans="1:10" x14ac:dyDescent="0.15">
      <c r="A11" s="1" t="s">
        <v>84</v>
      </c>
      <c r="B11" s="2">
        <f>'20170426'!B11+'20170427'!B9</f>
        <v>888236.1</v>
      </c>
      <c r="E11" s="2"/>
      <c r="G11" s="1"/>
      <c r="H11" s="1" t="s">
        <v>43</v>
      </c>
      <c r="I11" s="3">
        <f>SUM(J4:J7)</f>
        <v>-6</v>
      </c>
    </row>
    <row r="12" spans="1:10" x14ac:dyDescent="0.15">
      <c r="A12" s="1" t="s">
        <v>86</v>
      </c>
      <c r="B12" s="18">
        <v>754.37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'20170426'!B13+'20170427'!B12</f>
        <v>128191.05</v>
      </c>
      <c r="E13" s="2"/>
      <c r="G13" s="1"/>
      <c r="H13" s="1" t="s">
        <v>30</v>
      </c>
      <c r="I13" s="2">
        <v>141339720</v>
      </c>
    </row>
    <row r="14" spans="1:10" x14ac:dyDescent="0.15">
      <c r="B14" s="2"/>
      <c r="G14" s="1"/>
      <c r="H14" s="1" t="s">
        <v>31</v>
      </c>
      <c r="I14" s="2">
        <v>-4098240</v>
      </c>
    </row>
    <row r="15" spans="1:10" x14ac:dyDescent="0.15">
      <c r="A15" s="1"/>
      <c r="B15" s="2"/>
      <c r="G15" s="1"/>
      <c r="H15" s="1" t="s">
        <v>32</v>
      </c>
      <c r="I15" s="2">
        <f>I14+I13</f>
        <v>137241480</v>
      </c>
    </row>
    <row r="16" spans="1:10" x14ac:dyDescent="0.15">
      <c r="A16" s="1"/>
      <c r="B16" s="2"/>
      <c r="G16" s="1" t="s">
        <v>5</v>
      </c>
      <c r="H16" s="2"/>
      <c r="I16" s="2">
        <v>36000000</v>
      </c>
    </row>
    <row r="17" spans="1:22" x14ac:dyDescent="0.15">
      <c r="A17" s="6"/>
      <c r="B17" s="2"/>
      <c r="G17" s="1" t="s">
        <v>26</v>
      </c>
      <c r="H17" s="2"/>
      <c r="I17" s="18">
        <v>15614719.550000001</v>
      </c>
    </row>
    <row r="18" spans="1:22" x14ac:dyDescent="0.15">
      <c r="G18" s="1" t="s">
        <v>12</v>
      </c>
      <c r="H18" s="2"/>
      <c r="I18" s="2">
        <v>28315164</v>
      </c>
    </row>
    <row r="19" spans="1:22" x14ac:dyDescent="0.15">
      <c r="A19" s="2"/>
      <c r="G19" s="1" t="s">
        <v>24</v>
      </c>
      <c r="H19" s="2"/>
      <c r="I19" s="2">
        <f>I18+I17-I16</f>
        <v>7929883.549999997</v>
      </c>
    </row>
    <row r="20" spans="1:22" x14ac:dyDescent="0.15">
      <c r="D20" s="2"/>
      <c r="G20" s="1" t="s">
        <v>33</v>
      </c>
      <c r="I20" s="2"/>
    </row>
    <row r="21" spans="1:22" x14ac:dyDescent="0.15">
      <c r="G21" s="1"/>
      <c r="H21" s="1" t="s">
        <v>38</v>
      </c>
      <c r="I21" s="2">
        <v>215890.45</v>
      </c>
      <c r="N21" s="2"/>
    </row>
    <row r="22" spans="1:22" x14ac:dyDescent="0.15">
      <c r="G22" s="1"/>
      <c r="H22" s="1" t="s">
        <v>39</v>
      </c>
      <c r="I22" s="2">
        <v>51036.82</v>
      </c>
    </row>
    <row r="23" spans="1:22" x14ac:dyDescent="0.15">
      <c r="G23" s="1"/>
      <c r="H23" s="1" t="s">
        <v>106</v>
      </c>
      <c r="I23" s="2">
        <v>21685.72</v>
      </c>
      <c r="N23" s="2"/>
    </row>
    <row r="24" spans="1:22" x14ac:dyDescent="0.15">
      <c r="A24" s="8" t="s">
        <v>69</v>
      </c>
      <c r="H24" s="1" t="s">
        <v>107</v>
      </c>
      <c r="I24" s="2">
        <v>5756</v>
      </c>
    </row>
    <row r="25" spans="1:22" x14ac:dyDescent="0.15">
      <c r="A25" s="1" t="s">
        <v>70</v>
      </c>
      <c r="B25" s="2">
        <f>B8+E7+I16+B44</f>
        <v>150000000</v>
      </c>
      <c r="H25" s="1" t="s">
        <v>19</v>
      </c>
      <c r="I25" s="2">
        <f>SUM(I21:I24)</f>
        <v>294368.99</v>
      </c>
    </row>
    <row r="26" spans="1:22" x14ac:dyDescent="0.15">
      <c r="A26" s="1" t="s">
        <v>71</v>
      </c>
      <c r="B26" s="2">
        <f>B4+E5+I18</f>
        <v>59280280.140000001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954932.53999999992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225</v>
      </c>
      <c r="B33" s="3">
        <v>772</v>
      </c>
      <c r="D33" s="1" t="s">
        <v>74</v>
      </c>
      <c r="E33" s="2">
        <v>9202091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132</v>
      </c>
      <c r="B34" s="3">
        <v>14408</v>
      </c>
      <c r="D34" s="1" t="s">
        <v>75</v>
      </c>
      <c r="E34" s="2">
        <v>9070331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17</v>
      </c>
      <c r="B35" s="25">
        <v>2280</v>
      </c>
      <c r="D35" s="1" t="s">
        <v>76</v>
      </c>
      <c r="E35" s="2">
        <v>92508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18</v>
      </c>
      <c r="B36" s="3"/>
      <c r="D36" s="1" t="s">
        <v>77</v>
      </c>
      <c r="E36" s="2">
        <v>50360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17460</v>
      </c>
      <c r="D37" s="1" t="s">
        <v>78</v>
      </c>
      <c r="E37" s="2">
        <v>-483961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7319331</v>
      </c>
    </row>
    <row r="39" spans="1:23" x14ac:dyDescent="0.15">
      <c r="A39" s="1" t="s">
        <v>103</v>
      </c>
      <c r="B39" s="3"/>
      <c r="D39" s="1" t="s">
        <v>80</v>
      </c>
      <c r="E39" s="10">
        <v>110591</v>
      </c>
    </row>
    <row r="40" spans="1:23" s="9" customFormat="1" x14ac:dyDescent="0.15">
      <c r="A40"/>
      <c r="B40"/>
      <c r="D40" s="1" t="s">
        <v>81</v>
      </c>
      <c r="E40" s="2">
        <v>-11086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15">
      <c r="A43" s="8" t="s">
        <v>233</v>
      </c>
    </row>
    <row r="44" spans="1:23" x14ac:dyDescent="0.15">
      <c r="A44" s="16" t="s">
        <v>5</v>
      </c>
      <c r="B44" s="2">
        <v>5000000</v>
      </c>
      <c r="C44" s="2"/>
    </row>
    <row r="45" spans="1:23" x14ac:dyDescent="0.15">
      <c r="A45" s="16" t="s">
        <v>234</v>
      </c>
      <c r="B45" s="2">
        <v>5003353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15">
      <c r="A52" s="12"/>
      <c r="B52" s="36"/>
      <c r="C52" s="36"/>
      <c r="D52" s="36"/>
      <c r="E52" s="12"/>
      <c r="F52" s="36"/>
      <c r="G52" s="12"/>
      <c r="H52" s="14"/>
      <c r="I52" s="30"/>
    </row>
    <row r="54" spans="1:14" ht="14.25" x14ac:dyDescent="0.15">
      <c r="A54" s="34"/>
    </row>
    <row r="55" spans="1:14" ht="14.25" x14ac:dyDescent="0.15">
      <c r="A55" s="7" t="s">
        <v>109</v>
      </c>
    </row>
    <row r="56" spans="1:14" x14ac:dyDescent="0.15">
      <c r="A56" s="16" t="s">
        <v>51</v>
      </c>
      <c r="B56" s="16" t="s">
        <v>52</v>
      </c>
      <c r="C56" s="26"/>
      <c r="D56" s="16" t="s">
        <v>157</v>
      </c>
      <c r="E56" s="28" t="s">
        <v>53</v>
      </c>
      <c r="F56" s="26"/>
      <c r="G56" s="29" t="s">
        <v>54</v>
      </c>
      <c r="H56" s="29" t="s">
        <v>55</v>
      </c>
      <c r="I56" s="29" t="s">
        <v>144</v>
      </c>
    </row>
    <row r="57" spans="1:14" x14ac:dyDescent="0.15">
      <c r="A57" s="15" t="s">
        <v>239</v>
      </c>
      <c r="B57" s="15" t="s">
        <v>241</v>
      </c>
      <c r="C57" s="15"/>
      <c r="D57" s="15" t="s">
        <v>197</v>
      </c>
      <c r="E57" s="15" t="s">
        <v>242</v>
      </c>
      <c r="F57" s="15"/>
      <c r="G57" s="15" t="s">
        <v>240</v>
      </c>
      <c r="H57" s="15" t="s">
        <v>243</v>
      </c>
      <c r="I57" s="15" t="s">
        <v>244</v>
      </c>
    </row>
    <row r="58" spans="1:14" x14ac:dyDescent="0.15">
      <c r="A58" s="15" t="s">
        <v>239</v>
      </c>
      <c r="B58" s="15" t="s">
        <v>245</v>
      </c>
      <c r="C58" s="15"/>
      <c r="D58" s="15" t="s">
        <v>196</v>
      </c>
      <c r="E58" s="15" t="s">
        <v>246</v>
      </c>
      <c r="F58" s="15"/>
      <c r="G58" s="15" t="s">
        <v>247</v>
      </c>
      <c r="H58" s="15" t="s">
        <v>248</v>
      </c>
      <c r="I58" s="15" t="s">
        <v>249</v>
      </c>
    </row>
    <row r="59" spans="1:14" x14ac:dyDescent="0.15">
      <c r="A59" s="15" t="s">
        <v>239</v>
      </c>
      <c r="B59" s="15" t="s">
        <v>250</v>
      </c>
      <c r="C59" s="15"/>
      <c r="D59" s="15" t="s">
        <v>196</v>
      </c>
      <c r="E59" s="15" t="s">
        <v>251</v>
      </c>
      <c r="F59" s="15"/>
      <c r="G59" s="15" t="s">
        <v>252</v>
      </c>
      <c r="H59" s="15" t="s">
        <v>253</v>
      </c>
      <c r="I59" s="15" t="s">
        <v>254</v>
      </c>
    </row>
    <row r="60" spans="1:14" x14ac:dyDescent="0.15">
      <c r="A60" s="15" t="s">
        <v>239</v>
      </c>
      <c r="B60" s="15" t="s">
        <v>255</v>
      </c>
      <c r="C60" s="15"/>
      <c r="D60" s="15" t="s">
        <v>196</v>
      </c>
      <c r="E60" s="15" t="s">
        <v>256</v>
      </c>
      <c r="F60" s="15"/>
      <c r="G60" s="15" t="s">
        <v>257</v>
      </c>
      <c r="H60" s="15" t="s">
        <v>258</v>
      </c>
      <c r="I60" s="15" t="s">
        <v>259</v>
      </c>
    </row>
    <row r="61" spans="1:14" x14ac:dyDescent="0.15">
      <c r="A61" s="15" t="s">
        <v>239</v>
      </c>
      <c r="B61" s="15" t="s">
        <v>260</v>
      </c>
      <c r="C61" s="15"/>
      <c r="D61" s="15" t="s">
        <v>196</v>
      </c>
      <c r="E61" s="15" t="s">
        <v>261</v>
      </c>
      <c r="F61" s="15"/>
      <c r="G61" s="15" t="s">
        <v>262</v>
      </c>
      <c r="H61" s="15" t="s">
        <v>263</v>
      </c>
      <c r="I61" s="15" t="s">
        <v>264</v>
      </c>
    </row>
    <row r="62" spans="1:14" x14ac:dyDescent="0.15">
      <c r="A62" s="6" t="s">
        <v>19</v>
      </c>
      <c r="B62" s="2"/>
      <c r="C62" s="2"/>
      <c r="D62" s="2"/>
      <c r="E62" s="2"/>
      <c r="F62" s="2"/>
      <c r="G62" s="2"/>
      <c r="H62" s="6" t="s">
        <v>265</v>
      </c>
      <c r="I62" s="6" t="s">
        <v>266</v>
      </c>
    </row>
    <row r="63" spans="1:14" x14ac:dyDescent="0.15">
      <c r="A63" s="16"/>
      <c r="H63" s="32"/>
      <c r="I63" s="33"/>
    </row>
    <row r="64" spans="1:14" x14ac:dyDescent="0.15">
      <c r="A64" s="13"/>
      <c r="B64" s="31"/>
      <c r="D64" s="31"/>
      <c r="E64" s="12"/>
      <c r="G64" s="12"/>
      <c r="H64" s="14"/>
      <c r="I64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3">
    <tabColor theme="0"/>
  </sheetPr>
  <dimension ref="A1:W57"/>
  <sheetViews>
    <sheetView topLeftCell="A58" zoomScale="80" zoomScaleNormal="80" workbookViewId="0">
      <selection activeCell="D15" sqref="D15"/>
    </sheetView>
  </sheetViews>
  <sheetFormatPr defaultRowHeight="13.5" x14ac:dyDescent="0.15"/>
  <cols>
    <col min="1" max="1" width="25.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39669030.549999997</v>
      </c>
      <c r="D3" s="1" t="s">
        <v>1</v>
      </c>
      <c r="E3" s="18">
        <v>32562845.43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18532297.52</v>
      </c>
      <c r="D4" s="1" t="s">
        <v>11</v>
      </c>
      <c r="E4" s="18">
        <v>10788934.82</v>
      </c>
      <c r="H4" s="1" t="s">
        <v>223</v>
      </c>
      <c r="I4">
        <v>20</v>
      </c>
      <c r="J4">
        <v>-1</v>
      </c>
    </row>
    <row r="5" spans="1:10" x14ac:dyDescent="0.15">
      <c r="A5" s="1" t="s">
        <v>3</v>
      </c>
      <c r="B5" s="2">
        <v>73203025.569999993</v>
      </c>
      <c r="D5" s="1" t="s">
        <v>12</v>
      </c>
      <c r="E5" s="2">
        <v>21773910.609999999</v>
      </c>
      <c r="H5" s="1" t="s">
        <v>131</v>
      </c>
      <c r="I5">
        <v>191</v>
      </c>
    </row>
    <row r="6" spans="1:10" x14ac:dyDescent="0.15">
      <c r="A6" s="1" t="s">
        <v>11</v>
      </c>
      <c r="B6" s="2">
        <v>54670728.049999997</v>
      </c>
      <c r="D6" s="1" t="s">
        <v>4</v>
      </c>
      <c r="E6" s="2">
        <v>8000000</v>
      </c>
      <c r="H6" s="1" t="s">
        <v>185</v>
      </c>
      <c r="I6">
        <v>21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45000000</v>
      </c>
      <c r="H7" s="1" t="s">
        <v>238</v>
      </c>
    </row>
    <row r="8" spans="1:10" x14ac:dyDescent="0.15">
      <c r="A8" s="1" t="s">
        <v>5</v>
      </c>
      <c r="B8" s="2">
        <v>64000000</v>
      </c>
      <c r="D8" s="1" t="s">
        <v>86</v>
      </c>
      <c r="E8" s="2">
        <v>2419.1999999999998</v>
      </c>
      <c r="G8" s="1"/>
    </row>
    <row r="9" spans="1:10" x14ac:dyDescent="0.15">
      <c r="A9" s="1" t="s">
        <v>82</v>
      </c>
      <c r="B9" s="2">
        <v>1697.5</v>
      </c>
      <c r="D9" s="1" t="s">
        <v>88</v>
      </c>
      <c r="E9" s="2">
        <v>1764</v>
      </c>
      <c r="H9" s="1"/>
    </row>
    <row r="10" spans="1:10" x14ac:dyDescent="0.15">
      <c r="A10" s="1" t="s">
        <v>83</v>
      </c>
      <c r="B10" s="2">
        <v>15000000</v>
      </c>
      <c r="D10" s="1" t="s">
        <v>85</v>
      </c>
      <c r="E10" s="2">
        <f>'20170425'!E10+'20170426'!E8</f>
        <v>529866.89999999991</v>
      </c>
      <c r="G10" s="1"/>
      <c r="H10" s="1" t="s">
        <v>42</v>
      </c>
      <c r="I10" s="3">
        <f>SUMIF(I4:I8,"&gt;=0")</f>
        <v>232</v>
      </c>
    </row>
    <row r="11" spans="1:10" x14ac:dyDescent="0.15">
      <c r="A11" s="1" t="s">
        <v>84</v>
      </c>
      <c r="B11" s="2">
        <f>'20170425'!B11+'20170426'!B9</f>
        <v>885939.57</v>
      </c>
      <c r="E11" s="2"/>
      <c r="G11" s="1"/>
      <c r="H11" s="1" t="s">
        <v>43</v>
      </c>
      <c r="I11" s="3">
        <f>SUM(J4:J7)</f>
        <v>-1</v>
      </c>
    </row>
    <row r="12" spans="1:10" x14ac:dyDescent="0.15">
      <c r="A12" s="1" t="s">
        <v>86</v>
      </c>
      <c r="B12" s="18">
        <v>757.83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'20170425'!B13+'20170426'!B12</f>
        <v>127436.68000000001</v>
      </c>
      <c r="E13" s="2"/>
      <c r="G13" s="1"/>
      <c r="H13" s="1" t="s">
        <v>30</v>
      </c>
      <c r="I13" s="2">
        <v>161309400</v>
      </c>
    </row>
    <row r="14" spans="1:10" x14ac:dyDescent="0.15">
      <c r="B14" s="2"/>
      <c r="G14" s="1"/>
      <c r="H14" s="1" t="s">
        <v>31</v>
      </c>
      <c r="I14" s="2">
        <v>-700440</v>
      </c>
    </row>
    <row r="15" spans="1:10" x14ac:dyDescent="0.15">
      <c r="A15" s="1"/>
      <c r="B15" s="2"/>
      <c r="G15" s="1"/>
      <c r="H15" s="1" t="s">
        <v>32</v>
      </c>
      <c r="I15" s="2">
        <f>I14+I13</f>
        <v>160608960</v>
      </c>
    </row>
    <row r="16" spans="1:10" x14ac:dyDescent="0.15">
      <c r="A16" s="1"/>
      <c r="B16" s="2"/>
      <c r="G16" s="1" t="s">
        <v>5</v>
      </c>
      <c r="H16" s="2"/>
      <c r="I16" s="2">
        <v>36000000</v>
      </c>
    </row>
    <row r="17" spans="1:22" x14ac:dyDescent="0.15">
      <c r="A17" s="6"/>
      <c r="B17" s="2"/>
      <c r="G17" s="1" t="s">
        <v>26</v>
      </c>
      <c r="H17" s="2"/>
      <c r="I17" s="18">
        <v>11328792.73</v>
      </c>
    </row>
    <row r="18" spans="1:22" x14ac:dyDescent="0.15">
      <c r="G18" s="1" t="s">
        <v>12</v>
      </c>
      <c r="H18" s="2"/>
      <c r="I18" s="2">
        <v>32286276</v>
      </c>
    </row>
    <row r="19" spans="1:22" x14ac:dyDescent="0.15">
      <c r="A19" s="2"/>
      <c r="G19" s="1" t="s">
        <v>24</v>
      </c>
      <c r="H19" s="2"/>
      <c r="I19" s="2">
        <f>I18+I17-I16</f>
        <v>7615068.7300000042</v>
      </c>
    </row>
    <row r="20" spans="1:22" x14ac:dyDescent="0.15">
      <c r="D20" s="2"/>
      <c r="G20" s="1" t="s">
        <v>33</v>
      </c>
      <c r="I20" s="2"/>
    </row>
    <row r="21" spans="1:22" x14ac:dyDescent="0.15">
      <c r="G21" s="1"/>
      <c r="H21" s="1" t="s">
        <v>38</v>
      </c>
      <c r="I21" s="2">
        <v>213245.38</v>
      </c>
      <c r="N21" s="2"/>
    </row>
    <row r="22" spans="1:22" x14ac:dyDescent="0.15">
      <c r="G22" s="1"/>
      <c r="H22" s="1" t="s">
        <v>39</v>
      </c>
      <c r="I22" s="2">
        <v>50426.64</v>
      </c>
    </row>
    <row r="23" spans="1:22" x14ac:dyDescent="0.15">
      <c r="G23" s="1"/>
      <c r="H23" s="1" t="s">
        <v>106</v>
      </c>
      <c r="I23" s="2">
        <v>21685.72</v>
      </c>
      <c r="N23" s="2"/>
    </row>
    <row r="24" spans="1:22" x14ac:dyDescent="0.15">
      <c r="A24" s="8" t="s">
        <v>69</v>
      </c>
      <c r="H24" s="1" t="s">
        <v>107</v>
      </c>
      <c r="I24" s="2">
        <v>5756</v>
      </c>
    </row>
    <row r="25" spans="1:22" x14ac:dyDescent="0.15">
      <c r="A25" s="1" t="s">
        <v>70</v>
      </c>
      <c r="B25" s="2">
        <f>B8+E7+I16+B44</f>
        <v>150000000</v>
      </c>
      <c r="H25" s="1" t="s">
        <v>19</v>
      </c>
      <c r="I25" s="2">
        <f>SUM(I21:I24)</f>
        <v>291113.74</v>
      </c>
    </row>
    <row r="26" spans="1:22" x14ac:dyDescent="0.15">
      <c r="A26" s="1" t="s">
        <v>71</v>
      </c>
      <c r="B26" s="2">
        <f>B4+E5+I18</f>
        <v>72592484.129999995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948417.32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203</v>
      </c>
      <c r="B33" s="3">
        <v>1439</v>
      </c>
      <c r="D33" s="1" t="s">
        <v>74</v>
      </c>
      <c r="E33" s="2">
        <v>9109690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225</v>
      </c>
      <c r="B34" s="3">
        <v>651</v>
      </c>
      <c r="D34" s="1" t="s">
        <v>75</v>
      </c>
      <c r="E34" s="2">
        <v>8988186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>
        <v>14914</v>
      </c>
      <c r="D35" s="1" t="s">
        <v>76</v>
      </c>
      <c r="E35" s="2">
        <v>258142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17</v>
      </c>
      <c r="B36" s="3">
        <v>2922</v>
      </c>
      <c r="D36" s="1" t="s">
        <v>77</v>
      </c>
      <c r="E36" s="2">
        <v>309540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19926</v>
      </c>
      <c r="D37" s="1" t="s">
        <v>78</v>
      </c>
      <c r="E37" s="2">
        <v>-762791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6557064</v>
      </c>
    </row>
    <row r="39" spans="1:23" x14ac:dyDescent="0.15">
      <c r="A39" s="1" t="s">
        <v>103</v>
      </c>
      <c r="B39" s="3"/>
      <c r="D39" s="1" t="s">
        <v>80</v>
      </c>
      <c r="E39" s="10">
        <v>107856</v>
      </c>
    </row>
    <row r="40" spans="1:23" s="9" customFormat="1" x14ac:dyDescent="0.15">
      <c r="A40"/>
      <c r="B40"/>
      <c r="D40" s="1" t="s">
        <v>81</v>
      </c>
      <c r="E40" s="2">
        <v>-10487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15">
      <c r="A43" s="8" t="s">
        <v>233</v>
      </c>
    </row>
    <row r="44" spans="1:23" x14ac:dyDescent="0.15">
      <c r="A44" s="16" t="s">
        <v>5</v>
      </c>
      <c r="B44" s="2">
        <v>5000000</v>
      </c>
      <c r="C44" s="2"/>
    </row>
    <row r="45" spans="1:23" x14ac:dyDescent="0.15">
      <c r="A45" s="16" t="s">
        <v>234</v>
      </c>
      <c r="B45" s="2">
        <v>5003353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1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1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15">
      <c r="A54" s="16"/>
      <c r="H54" s="32"/>
      <c r="I54" s="32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  <row r="57" spans="1:14" x14ac:dyDescent="0.1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4">
    <tabColor theme="0"/>
  </sheetPr>
  <dimension ref="A1:W57"/>
  <sheetViews>
    <sheetView topLeftCell="A49" zoomScale="80" zoomScaleNormal="80" workbookViewId="0">
      <selection activeCell="E38" sqref="E38"/>
    </sheetView>
  </sheetViews>
  <sheetFormatPr defaultRowHeight="13.5" x14ac:dyDescent="0.15"/>
  <cols>
    <col min="1" max="1" width="25.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48117900.479999997</v>
      </c>
      <c r="D3" s="1" t="s">
        <v>1</v>
      </c>
      <c r="E3" s="18">
        <v>32260777.109999999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25014640.190000001</v>
      </c>
      <c r="D4" s="1" t="s">
        <v>11</v>
      </c>
      <c r="E4" s="18">
        <v>9350372.0299999993</v>
      </c>
      <c r="H4" s="1" t="s">
        <v>223</v>
      </c>
      <c r="I4">
        <v>21</v>
      </c>
      <c r="J4">
        <v>-1</v>
      </c>
    </row>
    <row r="5" spans="1:10" x14ac:dyDescent="0.15">
      <c r="A5" s="1" t="s">
        <v>3</v>
      </c>
      <c r="B5" s="2">
        <v>73132540.670000002</v>
      </c>
      <c r="D5" s="1" t="s">
        <v>12</v>
      </c>
      <c r="E5" s="2">
        <v>22910405.079999998</v>
      </c>
      <c r="H5" s="1" t="s">
        <v>131</v>
      </c>
      <c r="I5">
        <v>197</v>
      </c>
    </row>
    <row r="6" spans="1:10" x14ac:dyDescent="0.15">
      <c r="A6" s="1" t="s">
        <v>11</v>
      </c>
      <c r="B6" s="2">
        <v>48117900.479999997</v>
      </c>
      <c r="D6" s="1" t="s">
        <v>4</v>
      </c>
      <c r="E6" s="2">
        <v>8000000</v>
      </c>
      <c r="H6" s="1" t="s">
        <v>185</v>
      </c>
      <c r="I6">
        <v>23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45000000</v>
      </c>
      <c r="H7" s="1" t="s">
        <v>238</v>
      </c>
    </row>
    <row r="8" spans="1:10" x14ac:dyDescent="0.15">
      <c r="A8" s="1" t="s">
        <v>5</v>
      </c>
      <c r="B8" s="2">
        <v>64000000</v>
      </c>
      <c r="D8" s="1" t="s">
        <v>86</v>
      </c>
      <c r="E8" s="2">
        <v>2097.6</v>
      </c>
      <c r="G8" s="1"/>
    </row>
    <row r="9" spans="1:10" x14ac:dyDescent="0.15">
      <c r="A9" s="1" t="s">
        <v>82</v>
      </c>
      <c r="B9" s="2">
        <v>0</v>
      </c>
      <c r="D9" s="1" t="s">
        <v>88</v>
      </c>
      <c r="E9" s="2">
        <v>1445</v>
      </c>
      <c r="H9" s="1"/>
    </row>
    <row r="10" spans="1:10" x14ac:dyDescent="0.15">
      <c r="A10" s="1" t="s">
        <v>83</v>
      </c>
      <c r="B10" s="2">
        <v>0</v>
      </c>
      <c r="D10" s="1" t="s">
        <v>85</v>
      </c>
      <c r="E10" s="2">
        <f>'20170424'!E10+'20170425'!E8</f>
        <v>527447.69999999995</v>
      </c>
      <c r="G10" s="1"/>
      <c r="H10" s="1" t="s">
        <v>42</v>
      </c>
      <c r="I10" s="3">
        <f>SUMIF(I4:I8,"&gt;=0")</f>
        <v>241</v>
      </c>
    </row>
    <row r="11" spans="1:10" x14ac:dyDescent="0.15">
      <c r="A11" s="1" t="s">
        <v>84</v>
      </c>
      <c r="B11" s="2">
        <f>'20170424'!B11+'20170425'!B9</f>
        <v>884242.07</v>
      </c>
      <c r="E11" s="2"/>
      <c r="G11" s="1"/>
      <c r="H11" s="1" t="s">
        <v>43</v>
      </c>
      <c r="I11" s="3">
        <f>SUM(J4:J7)</f>
        <v>-1</v>
      </c>
    </row>
    <row r="12" spans="1:10" x14ac:dyDescent="0.15">
      <c r="A12" s="1" t="s">
        <v>86</v>
      </c>
      <c r="B12" s="18">
        <v>843.41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'20170424'!B13+'20170425'!B12</f>
        <v>126678.85</v>
      </c>
      <c r="E13" s="2"/>
      <c r="G13" s="1"/>
      <c r="H13" s="1" t="s">
        <v>30</v>
      </c>
      <c r="I13" s="2">
        <v>166885740</v>
      </c>
    </row>
    <row r="14" spans="1:10" x14ac:dyDescent="0.15">
      <c r="B14" s="2"/>
      <c r="G14" s="1"/>
      <c r="H14" s="1" t="s">
        <v>31</v>
      </c>
      <c r="I14" s="2">
        <v>-698040</v>
      </c>
    </row>
    <row r="15" spans="1:10" x14ac:dyDescent="0.15">
      <c r="A15" s="1"/>
      <c r="B15" s="2"/>
      <c r="G15" s="1"/>
      <c r="H15" s="1" t="s">
        <v>32</v>
      </c>
      <c r="I15" s="2">
        <f>I14+I13</f>
        <v>166187700</v>
      </c>
    </row>
    <row r="16" spans="1:10" x14ac:dyDescent="0.15">
      <c r="A16" s="1"/>
      <c r="B16" s="2"/>
      <c r="G16" s="1" t="s">
        <v>5</v>
      </c>
      <c r="H16" s="2"/>
      <c r="I16" s="2">
        <v>36000000</v>
      </c>
    </row>
    <row r="17" spans="1:22" x14ac:dyDescent="0.15">
      <c r="A17" s="6"/>
      <c r="B17" s="2"/>
      <c r="G17" s="1" t="s">
        <v>26</v>
      </c>
      <c r="H17" s="2"/>
      <c r="I17" s="18">
        <v>9576551.6799999997</v>
      </c>
    </row>
    <row r="18" spans="1:22" x14ac:dyDescent="0.15">
      <c r="G18" s="1" t="s">
        <v>12</v>
      </c>
      <c r="H18" s="2"/>
      <c r="I18" s="2">
        <v>33377148</v>
      </c>
    </row>
    <row r="19" spans="1:22" x14ac:dyDescent="0.15">
      <c r="A19" s="2"/>
      <c r="G19" s="1" t="s">
        <v>24</v>
      </c>
      <c r="H19" s="2"/>
      <c r="I19" s="2">
        <f>I18+I17-I16</f>
        <v>6953699.6799999997</v>
      </c>
    </row>
    <row r="20" spans="1:22" x14ac:dyDescent="0.15">
      <c r="D20" s="2"/>
      <c r="G20" s="1" t="s">
        <v>33</v>
      </c>
      <c r="I20" s="2"/>
    </row>
    <row r="21" spans="1:22" x14ac:dyDescent="0.15">
      <c r="G21" s="1"/>
      <c r="H21" s="1" t="s">
        <v>38</v>
      </c>
      <c r="I21" s="2">
        <v>212621.34</v>
      </c>
      <c r="N21" s="2"/>
    </row>
    <row r="22" spans="1:22" x14ac:dyDescent="0.15">
      <c r="G22" s="1"/>
      <c r="H22" s="1" t="s">
        <v>39</v>
      </c>
      <c r="I22" s="2">
        <v>50282.69</v>
      </c>
    </row>
    <row r="23" spans="1:22" x14ac:dyDescent="0.15">
      <c r="G23" s="1"/>
      <c r="H23" s="1" t="s">
        <v>106</v>
      </c>
      <c r="I23" s="2">
        <v>21685.72</v>
      </c>
      <c r="N23" s="2"/>
    </row>
    <row r="24" spans="1:22" x14ac:dyDescent="0.15">
      <c r="A24" s="8" t="s">
        <v>69</v>
      </c>
      <c r="H24" s="1" t="s">
        <v>107</v>
      </c>
      <c r="I24" s="2">
        <v>5756</v>
      </c>
    </row>
    <row r="25" spans="1:22" x14ac:dyDescent="0.15">
      <c r="A25" s="1" t="s">
        <v>70</v>
      </c>
      <c r="B25" s="2">
        <f>B8+E7+I16+B44</f>
        <v>150000000</v>
      </c>
      <c r="H25" s="1" t="s">
        <v>19</v>
      </c>
      <c r="I25" s="2">
        <f>SUM(I21:I24)</f>
        <v>290345.75</v>
      </c>
    </row>
    <row r="26" spans="1:22" x14ac:dyDescent="0.15">
      <c r="A26" s="1" t="s">
        <v>71</v>
      </c>
      <c r="B26" s="2">
        <f>B4+E5+I18</f>
        <v>81302193.269999996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944472.29999999993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203</v>
      </c>
      <c r="B33" s="3">
        <v>1589</v>
      </c>
      <c r="D33" s="1" t="s">
        <v>74</v>
      </c>
      <c r="E33" s="2">
        <v>8851549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225</v>
      </c>
      <c r="B34" s="3">
        <v>715</v>
      </c>
      <c r="D34" s="1" t="s">
        <v>75</v>
      </c>
      <c r="E34" s="2">
        <v>8678645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>
        <v>15554</v>
      </c>
      <c r="D35" s="1" t="s">
        <v>76</v>
      </c>
      <c r="E35" s="2">
        <v>-543222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17</v>
      </c>
      <c r="B36" s="3">
        <v>3028</v>
      </c>
      <c r="D36" s="1" t="s">
        <v>77</v>
      </c>
      <c r="E36" s="2">
        <v>-79393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20886</v>
      </c>
      <c r="D37" s="1" t="s">
        <v>78</v>
      </c>
      <c r="E37" s="2">
        <v>-4402800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6373728</v>
      </c>
    </row>
    <row r="39" spans="1:23" x14ac:dyDescent="0.15">
      <c r="A39" s="1" t="s">
        <v>103</v>
      </c>
      <c r="B39" s="3"/>
      <c r="D39" s="1" t="s">
        <v>80</v>
      </c>
      <c r="E39" s="10">
        <v>108326</v>
      </c>
    </row>
    <row r="40" spans="1:23" s="9" customFormat="1" x14ac:dyDescent="0.15">
      <c r="A40"/>
      <c r="B40"/>
      <c r="D40" s="1" t="s">
        <v>81</v>
      </c>
      <c r="E40" s="2">
        <v>-10582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15">
      <c r="A43" s="8" t="s">
        <v>233</v>
      </c>
    </row>
    <row r="44" spans="1:23" x14ac:dyDescent="0.15">
      <c r="A44" s="16" t="s">
        <v>5</v>
      </c>
      <c r="B44" s="2">
        <v>5000000</v>
      </c>
      <c r="C44" s="2"/>
    </row>
    <row r="45" spans="1:23" x14ac:dyDescent="0.15">
      <c r="A45" s="16" t="s">
        <v>234</v>
      </c>
      <c r="B45" s="2">
        <v>5003353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1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1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15">
      <c r="A54" s="16"/>
      <c r="H54" s="32"/>
      <c r="I54" s="32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  <row r="57" spans="1:14" x14ac:dyDescent="0.1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A16" sqref="A16:B16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2.1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199097460.25999999</v>
      </c>
      <c r="D3" s="1" t="s">
        <v>1</v>
      </c>
      <c r="E3" s="18">
        <v>31823374.850000001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56958684.119999997</v>
      </c>
      <c r="D4" s="1" t="s">
        <v>11</v>
      </c>
      <c r="E4" s="38">
        <v>20353359.030000001</v>
      </c>
      <c r="H4" s="1" t="s">
        <v>370</v>
      </c>
      <c r="I4" s="13"/>
      <c r="J4" s="13"/>
    </row>
    <row r="5" spans="1:10" x14ac:dyDescent="0.15">
      <c r="A5" s="1" t="s">
        <v>3</v>
      </c>
      <c r="B5" s="2">
        <v>256056144.38</v>
      </c>
      <c r="D5" s="1" t="s">
        <v>12</v>
      </c>
      <c r="E5" s="2">
        <v>11470015.82</v>
      </c>
      <c r="H5" s="1" t="s">
        <v>372</v>
      </c>
      <c r="I5" s="13"/>
      <c r="J5" s="13"/>
    </row>
    <row r="6" spans="1:10" x14ac:dyDescent="0.15">
      <c r="A6" s="1" t="s">
        <v>11</v>
      </c>
      <c r="B6" s="2">
        <v>199097460.25999999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1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15">
      <c r="A8" s="1" t="s">
        <v>5</v>
      </c>
      <c r="B8" s="2">
        <v>201980000</v>
      </c>
      <c r="D8" s="1" t="s">
        <v>86</v>
      </c>
      <c r="E8" s="18">
        <v>0</v>
      </c>
      <c r="G8" s="1"/>
      <c r="H8" s="1"/>
    </row>
    <row r="9" spans="1:10" x14ac:dyDescent="0.15">
      <c r="A9" s="1" t="s">
        <v>82</v>
      </c>
      <c r="B9" s="2">
        <v>0</v>
      </c>
      <c r="D9" s="1" t="s">
        <v>88</v>
      </c>
      <c r="E9" s="3">
        <v>0</v>
      </c>
      <c r="H9" s="1"/>
    </row>
    <row r="10" spans="1:10" x14ac:dyDescent="0.15">
      <c r="A10" s="1" t="s">
        <v>83</v>
      </c>
      <c r="B10" s="2">
        <v>0</v>
      </c>
      <c r="D10" s="1" t="s">
        <v>85</v>
      </c>
      <c r="E10" s="2">
        <f>'20180124'!E10+'20180125'!E8</f>
        <v>779167.49999999942</v>
      </c>
      <c r="G10" s="1"/>
      <c r="H10" s="1" t="s">
        <v>42</v>
      </c>
      <c r="I10" s="3">
        <f>SUMIF(I4:I9,"&gt;=0")</f>
        <v>0</v>
      </c>
    </row>
    <row r="11" spans="1:10" x14ac:dyDescent="0.15">
      <c r="A11" s="1" t="s">
        <v>84</v>
      </c>
      <c r="B11" s="2">
        <f>'20180124'!B11+'20180125'!B9</f>
        <v>1786917.8</v>
      </c>
      <c r="D11" s="1" t="s">
        <v>381</v>
      </c>
      <c r="E11" s="2">
        <f>E8+'20180124'!E11</f>
        <v>24150.400000000001</v>
      </c>
      <c r="G11" s="1"/>
      <c r="H11" s="1" t="s">
        <v>43</v>
      </c>
      <c r="I11" s="3">
        <v>0</v>
      </c>
    </row>
    <row r="12" spans="1:10" x14ac:dyDescent="0.1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'20180124'!B13+'20180125'!B12</f>
        <v>280710.40999999997</v>
      </c>
      <c r="E13" s="2"/>
      <c r="G13" s="1"/>
      <c r="H13" s="1" t="s">
        <v>30</v>
      </c>
      <c r="I13" s="15">
        <v>0</v>
      </c>
    </row>
    <row r="14" spans="1:10" x14ac:dyDescent="0.15">
      <c r="A14" s="1" t="s">
        <v>333</v>
      </c>
      <c r="B14" s="3"/>
      <c r="G14" s="1"/>
      <c r="H14" s="1" t="s">
        <v>31</v>
      </c>
      <c r="I14" s="3"/>
    </row>
    <row r="15" spans="1:10" x14ac:dyDescent="0.15">
      <c r="A15" s="1" t="s">
        <v>380</v>
      </c>
      <c r="B15" s="2">
        <f>B12+'20180124'!B15</f>
        <v>12220.479999999998</v>
      </c>
      <c r="G15" s="1"/>
      <c r="H15" s="1" t="s">
        <v>32</v>
      </c>
      <c r="I15" s="15">
        <f>I14+I13</f>
        <v>0</v>
      </c>
    </row>
    <row r="16" spans="1:10" x14ac:dyDescent="0.15">
      <c r="A16" s="1" t="s">
        <v>392</v>
      </c>
      <c r="B16" s="2">
        <f>B11-'20180101'!B11</f>
        <v>187450.91999999993</v>
      </c>
      <c r="G16" s="1" t="s">
        <v>5</v>
      </c>
      <c r="H16" s="2"/>
      <c r="I16" s="15">
        <v>-2000000</v>
      </c>
    </row>
    <row r="17" spans="1:14" x14ac:dyDescent="0.15">
      <c r="A17" s="6"/>
      <c r="B17" s="2"/>
      <c r="G17" s="1" t="s">
        <v>26</v>
      </c>
      <c r="H17" s="2"/>
      <c r="I17" s="15">
        <v>11111800.869999999</v>
      </c>
    </row>
    <row r="18" spans="1:14" x14ac:dyDescent="0.15">
      <c r="G18" s="1" t="s">
        <v>12</v>
      </c>
      <c r="H18" s="2"/>
      <c r="I18" s="15">
        <v>430677</v>
      </c>
    </row>
    <row r="19" spans="1:14" x14ac:dyDescent="0.15">
      <c r="A19" s="2"/>
      <c r="G19" s="1" t="s">
        <v>24</v>
      </c>
      <c r="H19" s="2"/>
      <c r="I19" s="15">
        <f>I18+I17-I16</f>
        <v>13542477.869999999</v>
      </c>
    </row>
    <row r="20" spans="1:14" x14ac:dyDescent="0.15">
      <c r="D20" s="2"/>
      <c r="G20" s="1" t="s">
        <v>33</v>
      </c>
      <c r="I20" s="15"/>
    </row>
    <row r="21" spans="1:14" x14ac:dyDescent="0.15">
      <c r="G21" s="1"/>
      <c r="H21" s="1" t="s">
        <v>38</v>
      </c>
      <c r="I21" s="15"/>
      <c r="N21" s="2"/>
    </row>
    <row r="22" spans="1:14" x14ac:dyDescent="0.15">
      <c r="G22" s="1"/>
      <c r="H22" s="1" t="s">
        <v>39</v>
      </c>
      <c r="I22" s="15"/>
    </row>
    <row r="23" spans="1:14" x14ac:dyDescent="0.15">
      <c r="G23" s="1"/>
      <c r="H23" s="1" t="s">
        <v>106</v>
      </c>
      <c r="I23" s="15">
        <v>24054.85</v>
      </c>
      <c r="N23" s="2"/>
    </row>
    <row r="24" spans="1:14" x14ac:dyDescent="0.15">
      <c r="A24" s="8" t="s">
        <v>69</v>
      </c>
      <c r="H24" s="1" t="s">
        <v>107</v>
      </c>
      <c r="I24" s="15">
        <v>11184</v>
      </c>
    </row>
    <row r="25" spans="1:14" x14ac:dyDescent="0.15">
      <c r="A25" s="1" t="s">
        <v>70</v>
      </c>
      <c r="B25" s="2">
        <f>B8+E7+I16+B45</f>
        <v>280980000</v>
      </c>
      <c r="H25" s="1" t="s">
        <v>19</v>
      </c>
      <c r="I25" s="15">
        <f>SUM(I21:I24)</f>
        <v>35238.85</v>
      </c>
    </row>
    <row r="26" spans="1:14" x14ac:dyDescent="0.15">
      <c r="A26" s="1" t="s">
        <v>71</v>
      </c>
      <c r="B26" s="2">
        <f>B4+E5+I18</f>
        <v>68859376.939999998</v>
      </c>
      <c r="G26" s="1"/>
      <c r="H26" s="1" t="s">
        <v>355</v>
      </c>
      <c r="I26" s="2">
        <v>0</v>
      </c>
    </row>
    <row r="27" spans="1:14" x14ac:dyDescent="0.15">
      <c r="A27" s="1" t="s">
        <v>90</v>
      </c>
      <c r="B27" s="2">
        <f>$B$13+$E$10+$I$25</f>
        <v>1095116.7599999995</v>
      </c>
      <c r="H27" s="1" t="s">
        <v>382</v>
      </c>
      <c r="I27" s="2">
        <f>I22-'20180102'!I22</f>
        <v>-102882.21</v>
      </c>
    </row>
    <row r="28" spans="1:14" x14ac:dyDescent="0.15">
      <c r="A28" s="1" t="s">
        <v>356</v>
      </c>
      <c r="B28" s="2">
        <f>B12+E8+I26</f>
        <v>0</v>
      </c>
    </row>
    <row r="29" spans="1:14" x14ac:dyDescent="0.15">
      <c r="A29" s="1" t="s">
        <v>383</v>
      </c>
      <c r="B29" s="2">
        <f>B15+E11+I27</f>
        <v>-66511.330000000016</v>
      </c>
    </row>
    <row r="30" spans="1:14" x14ac:dyDescent="0.15">
      <c r="G30" s="1"/>
      <c r="H30" s="1"/>
      <c r="I30" s="2"/>
    </row>
    <row r="31" spans="1:14" s="9" customFormat="1" x14ac:dyDescent="0.15">
      <c r="J31"/>
    </row>
    <row r="32" spans="1:14" ht="14.25" x14ac:dyDescent="0.15">
      <c r="A32" s="7" t="s">
        <v>65</v>
      </c>
      <c r="G32" s="7" t="s">
        <v>295</v>
      </c>
    </row>
    <row r="33" spans="1:23" s="9" customFormat="1" x14ac:dyDescent="0.1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6">
        <v>0</v>
      </c>
      <c r="D34" s="1" t="s">
        <v>78</v>
      </c>
      <c r="E34" s="2">
        <v>-871872</v>
      </c>
      <c r="G34" s="16" t="s">
        <v>296</v>
      </c>
      <c r="H34" s="2">
        <f>E40</f>
        <v>17226581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138</v>
      </c>
      <c r="B35" s="36">
        <v>0</v>
      </c>
      <c r="D35" s="1" t="s">
        <v>182</v>
      </c>
      <c r="E35" s="10">
        <v>-300434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6">
        <v>1939</v>
      </c>
      <c r="D36" s="1" t="s">
        <v>80</v>
      </c>
      <c r="E36" s="10">
        <v>-3659</v>
      </c>
      <c r="G36" s="40" t="s">
        <v>298</v>
      </c>
      <c r="H36" s="41">
        <f>H34+H35</f>
        <v>17231738.605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132</v>
      </c>
      <c r="B37" s="36">
        <v>2097</v>
      </c>
      <c r="D37" s="1" t="s">
        <v>81</v>
      </c>
      <c r="E37" s="2">
        <v>-139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15">
      <c r="A38" s="1" t="s">
        <v>19</v>
      </c>
      <c r="B38" s="36">
        <f>SUM(B34:B37)</f>
        <v>4036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15">
      <c r="A39" s="1" t="s">
        <v>102</v>
      </c>
      <c r="B39" s="3"/>
      <c r="D39" s="8" t="s">
        <v>379</v>
      </c>
    </row>
    <row r="40" spans="1:23" x14ac:dyDescent="0.15">
      <c r="A40" s="1" t="s">
        <v>103</v>
      </c>
      <c r="B40" s="3"/>
      <c r="D40" s="1" t="s">
        <v>74</v>
      </c>
      <c r="E40" s="2">
        <v>17226581</v>
      </c>
    </row>
    <row r="41" spans="1:23" s="9" customFormat="1" x14ac:dyDescent="0.15">
      <c r="A41"/>
      <c r="B41"/>
      <c r="D41" s="1" t="s">
        <v>75</v>
      </c>
      <c r="E41" s="2">
        <v>17117688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 s="1" t="s">
        <v>76</v>
      </c>
      <c r="E42" s="2">
        <v>-84569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15">
      <c r="D43" s="1" t="s">
        <v>77</v>
      </c>
      <c r="E43" s="2">
        <v>-124315</v>
      </c>
    </row>
    <row r="44" spans="1:23" x14ac:dyDescent="0.15">
      <c r="A44" s="8" t="s">
        <v>233</v>
      </c>
      <c r="D44" s="1" t="s">
        <v>375</v>
      </c>
      <c r="E44" s="2">
        <v>0</v>
      </c>
    </row>
    <row r="45" spans="1:23" x14ac:dyDescent="0.15">
      <c r="A45" s="16" t="s">
        <v>5</v>
      </c>
      <c r="B45" s="2">
        <v>1000000</v>
      </c>
      <c r="C45" s="2"/>
      <c r="D45" s="1" t="s">
        <v>376</v>
      </c>
      <c r="E45" s="10">
        <v>0</v>
      </c>
    </row>
    <row r="46" spans="1:23" x14ac:dyDescent="0.1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186983</v>
      </c>
    </row>
    <row r="47" spans="1:23" x14ac:dyDescent="0.1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1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1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1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5">
    <tabColor theme="0"/>
  </sheetPr>
  <dimension ref="A1:W57"/>
  <sheetViews>
    <sheetView topLeftCell="A91" zoomScale="80" zoomScaleNormal="80" workbookViewId="0">
      <selection activeCell="E10" sqref="E10"/>
    </sheetView>
  </sheetViews>
  <sheetFormatPr defaultRowHeight="13.5" x14ac:dyDescent="0.15"/>
  <cols>
    <col min="1" max="1" width="25.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23449296.780000001</v>
      </c>
      <c r="D3" s="1" t="s">
        <v>1</v>
      </c>
      <c r="E3" s="18">
        <v>32460542.82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31745884.300000001</v>
      </c>
      <c r="D4" s="1" t="s">
        <v>11</v>
      </c>
      <c r="E4" s="18">
        <v>8310434.9500000002</v>
      </c>
      <c r="H4" s="1" t="s">
        <v>201</v>
      </c>
    </row>
    <row r="5" spans="1:10" x14ac:dyDescent="0.15">
      <c r="A5" s="1" t="s">
        <v>3</v>
      </c>
      <c r="B5" s="2">
        <v>69196416.390000001</v>
      </c>
      <c r="D5" s="1" t="s">
        <v>12</v>
      </c>
      <c r="E5" s="2">
        <v>24150107.870000001</v>
      </c>
      <c r="H5" s="1" t="s">
        <v>223</v>
      </c>
    </row>
    <row r="6" spans="1:10" x14ac:dyDescent="0.15">
      <c r="A6" s="1" t="s">
        <v>11</v>
      </c>
      <c r="B6" s="2">
        <v>37450532.090000004</v>
      </c>
      <c r="D6" s="1" t="s">
        <v>4</v>
      </c>
      <c r="E6" s="2">
        <v>8000000</v>
      </c>
      <c r="H6" s="1" t="s">
        <v>131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</row>
    <row r="8" spans="1:10" x14ac:dyDescent="0.15">
      <c r="A8" s="1" t="s">
        <v>5</v>
      </c>
      <c r="B8" s="2">
        <v>60000000</v>
      </c>
      <c r="D8" s="1" t="s">
        <v>86</v>
      </c>
      <c r="E8" s="2">
        <v>1411.2</v>
      </c>
      <c r="G8" s="1"/>
    </row>
    <row r="9" spans="1:10" x14ac:dyDescent="0.15">
      <c r="A9" s="1" t="s">
        <v>82</v>
      </c>
      <c r="B9" s="2">
        <v>1235.31</v>
      </c>
      <c r="D9" s="1" t="s">
        <v>88</v>
      </c>
      <c r="E9" s="2">
        <v>1016</v>
      </c>
      <c r="H9" s="1"/>
    </row>
    <row r="10" spans="1:10" x14ac:dyDescent="0.15">
      <c r="A10" s="1" t="s">
        <v>83</v>
      </c>
      <c r="B10" s="2">
        <v>14000000</v>
      </c>
      <c r="D10" s="1" t="s">
        <v>85</v>
      </c>
      <c r="E10" s="2">
        <f>'20170421'!E10+'20170424'!E8</f>
        <v>525350.1</v>
      </c>
      <c r="G10" s="1"/>
      <c r="H10" s="1" t="s">
        <v>42</v>
      </c>
      <c r="I10" s="3">
        <f>SUMIF(I4:I8,"&gt;=0")</f>
        <v>0</v>
      </c>
    </row>
    <row r="11" spans="1:10" x14ac:dyDescent="0.15">
      <c r="A11" s="1" t="s">
        <v>84</v>
      </c>
      <c r="B11" s="2">
        <f>'20170421'!B11+'20170424'!B9</f>
        <v>884242.07</v>
      </c>
      <c r="E11" s="2"/>
      <c r="G11" s="1"/>
      <c r="H11" s="1" t="s">
        <v>43</v>
      </c>
      <c r="I11" s="3">
        <f>SUM(J4:J7)</f>
        <v>0</v>
      </c>
    </row>
    <row r="12" spans="1:10" x14ac:dyDescent="0.15">
      <c r="A12" s="1" t="s">
        <v>86</v>
      </c>
      <c r="B12" s="18">
        <v>480.63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'20170421'!B13+'20170424'!B12</f>
        <v>125835.44</v>
      </c>
      <c r="E13" s="2"/>
      <c r="G13" s="1"/>
      <c r="H13" s="1" t="s">
        <v>30</v>
      </c>
      <c r="I13" s="2"/>
    </row>
    <row r="14" spans="1:10" x14ac:dyDescent="0.15">
      <c r="B14" s="2"/>
      <c r="G14" s="1"/>
      <c r="H14" s="1" t="s">
        <v>31</v>
      </c>
      <c r="I14" s="2"/>
    </row>
    <row r="15" spans="1:10" x14ac:dyDescent="0.15">
      <c r="A15" s="1"/>
      <c r="B15" s="2"/>
      <c r="G15" s="1"/>
      <c r="H15" s="1" t="s">
        <v>32</v>
      </c>
      <c r="I15" s="2">
        <f>I14+I13</f>
        <v>0</v>
      </c>
    </row>
    <row r="16" spans="1:10" x14ac:dyDescent="0.15">
      <c r="A16" s="1"/>
      <c r="B16" s="2"/>
      <c r="G16" s="1" t="s">
        <v>5</v>
      </c>
      <c r="H16" s="2"/>
      <c r="I16" s="2">
        <v>40000000</v>
      </c>
    </row>
    <row r="17" spans="1:22" x14ac:dyDescent="0.15">
      <c r="A17" s="6"/>
      <c r="B17" s="2"/>
      <c r="G17" s="1" t="s">
        <v>26</v>
      </c>
      <c r="H17" s="2"/>
      <c r="I17" s="18">
        <v>13764553.48</v>
      </c>
    </row>
    <row r="18" spans="1:22" x14ac:dyDescent="0.15">
      <c r="G18" s="1" t="s">
        <v>12</v>
      </c>
      <c r="H18" s="2"/>
      <c r="I18" s="2">
        <v>33245028</v>
      </c>
    </row>
    <row r="19" spans="1:22" x14ac:dyDescent="0.15">
      <c r="A19" s="2"/>
      <c r="G19" s="1" t="s">
        <v>24</v>
      </c>
      <c r="H19" s="2"/>
      <c r="I19" s="2">
        <f>I18+I17-I16</f>
        <v>7009581.4800000042</v>
      </c>
    </row>
    <row r="20" spans="1:22" x14ac:dyDescent="0.15">
      <c r="D20" s="2"/>
      <c r="G20" s="1" t="s">
        <v>33</v>
      </c>
      <c r="I20" s="2"/>
    </row>
    <row r="21" spans="1:22" x14ac:dyDescent="0.15">
      <c r="G21" s="1"/>
      <c r="H21" s="1" t="s">
        <v>38</v>
      </c>
      <c r="I21" s="2">
        <v>212344.82</v>
      </c>
      <c r="N21" s="2"/>
    </row>
    <row r="22" spans="1:22" x14ac:dyDescent="0.15">
      <c r="G22" s="1"/>
      <c r="H22" s="1" t="s">
        <v>39</v>
      </c>
      <c r="I22" s="2">
        <v>50218.89</v>
      </c>
    </row>
    <row r="23" spans="1:22" x14ac:dyDescent="0.15">
      <c r="G23" s="1"/>
      <c r="H23" s="1" t="s">
        <v>106</v>
      </c>
      <c r="I23" s="2">
        <v>21685.72</v>
      </c>
      <c r="N23" s="2"/>
    </row>
    <row r="24" spans="1:22" x14ac:dyDescent="0.15">
      <c r="A24" s="8" t="s">
        <v>69</v>
      </c>
      <c r="H24" s="1" t="s">
        <v>107</v>
      </c>
      <c r="I24" s="2">
        <v>5756</v>
      </c>
    </row>
    <row r="25" spans="1:22" x14ac:dyDescent="0.15">
      <c r="A25" s="1" t="s">
        <v>70</v>
      </c>
      <c r="B25" s="2">
        <f>B8+E7+I16+B44</f>
        <v>150000000</v>
      </c>
      <c r="H25" s="1" t="s">
        <v>19</v>
      </c>
      <c r="I25" s="2">
        <f>SUM(I21:I24)</f>
        <v>290005.43000000005</v>
      </c>
    </row>
    <row r="26" spans="1:22" x14ac:dyDescent="0.15">
      <c r="A26" s="1" t="s">
        <v>71</v>
      </c>
      <c r="B26" s="2">
        <f>B4+E5+I18</f>
        <v>89141020.170000002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941190.97000000009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203</v>
      </c>
      <c r="B33" s="3"/>
      <c r="D33" s="1" t="s">
        <v>74</v>
      </c>
      <c r="E33" s="2">
        <v>9256671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225</v>
      </c>
      <c r="B34" s="3"/>
      <c r="D34" s="1" t="s">
        <v>75</v>
      </c>
      <c r="E34" s="2">
        <v>8685680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/>
      <c r="D35" s="1" t="s">
        <v>76</v>
      </c>
      <c r="E35" s="2">
        <v>-138100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17</v>
      </c>
      <c r="B36" s="3"/>
      <c r="D36" s="1" t="s">
        <v>77</v>
      </c>
      <c r="E36" s="2">
        <v>-72358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0</v>
      </c>
      <c r="D37" s="1" t="s">
        <v>78</v>
      </c>
      <c r="E37" s="2">
        <v>219586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4236975</v>
      </c>
    </row>
    <row r="39" spans="1:23" x14ac:dyDescent="0.15">
      <c r="A39" s="1" t="s">
        <v>103</v>
      </c>
      <c r="B39" s="3"/>
      <c r="D39" s="1" t="s">
        <v>80</v>
      </c>
      <c r="E39" s="10">
        <v>93785</v>
      </c>
    </row>
    <row r="40" spans="1:23" s="9" customFormat="1" x14ac:dyDescent="0.15">
      <c r="A40"/>
      <c r="B40"/>
      <c r="D40" s="1" t="s">
        <v>81</v>
      </c>
      <c r="E40" s="2">
        <v>-4722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15">
      <c r="A43" s="8" t="s">
        <v>233</v>
      </c>
    </row>
    <row r="44" spans="1:23" x14ac:dyDescent="0.15">
      <c r="A44" s="16" t="s">
        <v>5</v>
      </c>
      <c r="B44" s="2">
        <v>5000000</v>
      </c>
      <c r="C44" s="2"/>
    </row>
    <row r="45" spans="1:23" x14ac:dyDescent="0.15">
      <c r="A45" s="16" t="s">
        <v>234</v>
      </c>
      <c r="B45" s="2">
        <v>5002312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1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1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15">
      <c r="A54" s="16"/>
      <c r="H54" s="32"/>
      <c r="I54" s="32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  <row r="57" spans="1:14" x14ac:dyDescent="0.1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6">
    <tabColor theme="0"/>
  </sheetPr>
  <dimension ref="A1:W57"/>
  <sheetViews>
    <sheetView topLeftCell="A70" zoomScale="80" zoomScaleNormal="80" workbookViewId="0">
      <selection activeCell="B22" sqref="B22"/>
    </sheetView>
  </sheetViews>
  <sheetFormatPr defaultRowHeight="13.5" x14ac:dyDescent="0.15"/>
  <cols>
    <col min="1" max="1" width="25.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10767012.74</v>
      </c>
      <c r="D3" s="1" t="s">
        <v>1</v>
      </c>
      <c r="E3" s="18">
        <v>32595401.010000002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42255020.68</v>
      </c>
      <c r="D4" s="1" t="s">
        <v>11</v>
      </c>
      <c r="E4" s="18">
        <v>9057232.9299999997</v>
      </c>
      <c r="H4" s="1" t="s">
        <v>201</v>
      </c>
      <c r="I4">
        <v>3</v>
      </c>
      <c r="J4">
        <v>-2</v>
      </c>
    </row>
    <row r="5" spans="1:10" x14ac:dyDescent="0.15">
      <c r="A5" s="1" t="s">
        <v>3</v>
      </c>
      <c r="B5" s="2">
        <v>69023965.489999995</v>
      </c>
      <c r="D5" s="1" t="s">
        <v>12</v>
      </c>
      <c r="E5" s="2">
        <v>23538168.079999998</v>
      </c>
      <c r="H5" s="1" t="s">
        <v>223</v>
      </c>
      <c r="I5">
        <v>16</v>
      </c>
    </row>
    <row r="6" spans="1:10" x14ac:dyDescent="0.15">
      <c r="A6" s="1" t="s">
        <v>11</v>
      </c>
      <c r="B6" s="2">
        <v>26768944.809999999</v>
      </c>
      <c r="D6" s="1" t="s">
        <v>4</v>
      </c>
      <c r="E6" s="2">
        <v>8000000</v>
      </c>
      <c r="H6" s="1" t="s">
        <v>131</v>
      </c>
      <c r="I6">
        <v>197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15">
      <c r="A8" s="1" t="s">
        <v>5</v>
      </c>
      <c r="B8" s="2">
        <v>60000000</v>
      </c>
      <c r="D8" s="1" t="s">
        <v>86</v>
      </c>
      <c r="E8" s="2">
        <v>1166.4000000000001</v>
      </c>
      <c r="G8" s="1"/>
    </row>
    <row r="9" spans="1:10" x14ac:dyDescent="0.15">
      <c r="A9" s="1" t="s">
        <v>82</v>
      </c>
      <c r="B9" s="2">
        <v>1932.07</v>
      </c>
      <c r="D9" s="1" t="s">
        <v>88</v>
      </c>
      <c r="E9" s="2">
        <v>969</v>
      </c>
      <c r="H9" s="1"/>
    </row>
    <row r="10" spans="1:10" x14ac:dyDescent="0.15">
      <c r="A10" s="1" t="s">
        <v>83</v>
      </c>
      <c r="B10" s="2">
        <v>16000000</v>
      </c>
      <c r="D10" s="1" t="s">
        <v>85</v>
      </c>
      <c r="E10" s="2">
        <f>'20170420'!E10+'20170421'!E8</f>
        <v>523938.89999999997</v>
      </c>
      <c r="G10" s="1"/>
      <c r="H10" s="1" t="s">
        <v>42</v>
      </c>
      <c r="I10" s="3">
        <f>SUMIF(I4:I8,"&gt;=0")</f>
        <v>239</v>
      </c>
    </row>
    <row r="11" spans="1:10" x14ac:dyDescent="0.15">
      <c r="A11" s="1" t="s">
        <v>84</v>
      </c>
      <c r="B11" s="2">
        <f>'20170420'!B11+'20170421'!B9</f>
        <v>883006.75999999989</v>
      </c>
      <c r="E11" s="2"/>
      <c r="G11" s="1"/>
      <c r="H11" s="1" t="s">
        <v>43</v>
      </c>
      <c r="I11" s="3">
        <f>SUM(J4:J7)</f>
        <v>-2</v>
      </c>
    </row>
    <row r="12" spans="1:10" x14ac:dyDescent="0.15">
      <c r="A12" s="1" t="s">
        <v>86</v>
      </c>
      <c r="B12" s="18">
        <v>272.2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'20170420'!B13+'20170421'!B12</f>
        <v>125354.81</v>
      </c>
      <c r="E13" s="2"/>
      <c r="G13" s="1"/>
      <c r="H13" s="1" t="s">
        <v>30</v>
      </c>
      <c r="I13" s="2">
        <v>165115140</v>
      </c>
    </row>
    <row r="14" spans="1:10" x14ac:dyDescent="0.15">
      <c r="B14" s="2"/>
      <c r="G14" s="1"/>
      <c r="H14" s="1" t="s">
        <v>31</v>
      </c>
      <c r="I14" s="2">
        <v>-1397040</v>
      </c>
    </row>
    <row r="15" spans="1:10" x14ac:dyDescent="0.15">
      <c r="A15" s="1"/>
      <c r="B15" s="2"/>
      <c r="G15" s="1"/>
      <c r="H15" s="1" t="s">
        <v>32</v>
      </c>
      <c r="I15" s="2">
        <f>I14+I13</f>
        <v>163718100</v>
      </c>
    </row>
    <row r="16" spans="1:10" x14ac:dyDescent="0.15">
      <c r="A16" s="1"/>
      <c r="B16" s="2"/>
      <c r="G16" s="1" t="s">
        <v>5</v>
      </c>
      <c r="H16" s="2"/>
      <c r="I16" s="2">
        <v>40000000</v>
      </c>
    </row>
    <row r="17" spans="1:22" x14ac:dyDescent="0.15">
      <c r="A17" s="6"/>
      <c r="B17" s="2"/>
      <c r="G17" s="1" t="s">
        <v>26</v>
      </c>
      <c r="H17" s="2"/>
      <c r="I17" s="18">
        <v>13551315.43</v>
      </c>
    </row>
    <row r="18" spans="1:22" x14ac:dyDescent="0.15">
      <c r="G18" s="1" t="s">
        <v>12</v>
      </c>
      <c r="H18" s="2"/>
      <c r="I18" s="2">
        <v>33023028</v>
      </c>
    </row>
    <row r="19" spans="1:22" x14ac:dyDescent="0.15">
      <c r="A19" s="2"/>
      <c r="G19" s="1" t="s">
        <v>24</v>
      </c>
      <c r="H19" s="2"/>
      <c r="I19" s="2">
        <f>I18+I17-I16</f>
        <v>6574343.4299999997</v>
      </c>
    </row>
    <row r="20" spans="1:22" x14ac:dyDescent="0.15">
      <c r="D20" s="2"/>
      <c r="G20" s="1" t="s">
        <v>33</v>
      </c>
      <c r="I20" s="2"/>
    </row>
    <row r="21" spans="1:22" x14ac:dyDescent="0.15">
      <c r="G21" s="1"/>
      <c r="H21" s="1" t="s">
        <v>38</v>
      </c>
      <c r="I21" s="2">
        <v>210795.59</v>
      </c>
      <c r="N21" s="2"/>
    </row>
    <row r="22" spans="1:22" x14ac:dyDescent="0.15">
      <c r="G22" s="1"/>
      <c r="H22" s="1" t="s">
        <v>39</v>
      </c>
      <c r="I22" s="2">
        <v>49367.47</v>
      </c>
    </row>
    <row r="23" spans="1:22" x14ac:dyDescent="0.15">
      <c r="G23" s="1"/>
      <c r="H23" s="1" t="s">
        <v>106</v>
      </c>
      <c r="I23" s="2">
        <v>21685.72</v>
      </c>
      <c r="N23" s="2"/>
    </row>
    <row r="24" spans="1:22" x14ac:dyDescent="0.15">
      <c r="A24" s="8" t="s">
        <v>69</v>
      </c>
      <c r="H24" s="1" t="s">
        <v>107</v>
      </c>
      <c r="I24" s="2">
        <v>5756</v>
      </c>
    </row>
    <row r="25" spans="1:22" x14ac:dyDescent="0.15">
      <c r="A25" s="1" t="s">
        <v>70</v>
      </c>
      <c r="B25" s="2">
        <f>B8+E7+I16+B44</f>
        <v>150000000</v>
      </c>
      <c r="H25" s="1" t="s">
        <v>19</v>
      </c>
      <c r="I25" s="2">
        <f>SUM(I21:I24)</f>
        <v>287604.78000000003</v>
      </c>
    </row>
    <row r="26" spans="1:22" x14ac:dyDescent="0.15">
      <c r="A26" s="1" t="s">
        <v>71</v>
      </c>
      <c r="B26" s="2">
        <f>B4+E5+I18</f>
        <v>98816216.75999999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936898.49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203</v>
      </c>
      <c r="B33" s="3">
        <v>1978</v>
      </c>
      <c r="D33" s="1" t="s">
        <v>74</v>
      </c>
      <c r="E33" s="2">
        <v>9394771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225</v>
      </c>
      <c r="B34" s="3">
        <v>567</v>
      </c>
      <c r="D34" s="1" t="s">
        <v>75</v>
      </c>
      <c r="E34" s="2">
        <v>8758038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>
        <v>15458</v>
      </c>
      <c r="D35" s="1" t="s">
        <v>76</v>
      </c>
      <c r="E35" s="2">
        <v>267657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17</v>
      </c>
      <c r="B36" s="3">
        <v>3014</v>
      </c>
      <c r="D36" s="1" t="s">
        <v>77</v>
      </c>
      <c r="E36" s="2">
        <v>267785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21017</v>
      </c>
      <c r="D37" s="1" t="s">
        <v>78</v>
      </c>
      <c r="E37" s="2">
        <v>-500055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6143381</v>
      </c>
    </row>
    <row r="39" spans="1:23" x14ac:dyDescent="0.15">
      <c r="A39" s="1" t="s">
        <v>103</v>
      </c>
      <c r="B39" s="3"/>
      <c r="D39" s="1" t="s">
        <v>80</v>
      </c>
      <c r="E39" s="10">
        <v>99448</v>
      </c>
    </row>
    <row r="40" spans="1:23" s="9" customFormat="1" x14ac:dyDescent="0.15">
      <c r="A40"/>
      <c r="B40"/>
      <c r="D40" s="1" t="s">
        <v>81</v>
      </c>
      <c r="E40" s="2">
        <v>-8284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15">
      <c r="A43" s="8" t="s">
        <v>233</v>
      </c>
    </row>
    <row r="44" spans="1:23" x14ac:dyDescent="0.15">
      <c r="A44" s="16" t="s">
        <v>5</v>
      </c>
      <c r="B44" s="2">
        <v>5000000</v>
      </c>
      <c r="C44" s="2"/>
    </row>
    <row r="45" spans="1:23" x14ac:dyDescent="0.15">
      <c r="A45" s="16" t="s">
        <v>234</v>
      </c>
      <c r="B45" s="2">
        <v>5002312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1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1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15">
      <c r="A54" s="16"/>
      <c r="H54" s="32"/>
      <c r="I54" s="32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  <row r="57" spans="1:14" x14ac:dyDescent="0.1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7">
    <tabColor theme="0"/>
  </sheetPr>
  <dimension ref="A1:W57"/>
  <sheetViews>
    <sheetView zoomScale="80" zoomScaleNormal="80" workbookViewId="0">
      <selection activeCell="G25" sqref="G25"/>
    </sheetView>
  </sheetViews>
  <sheetFormatPr defaultRowHeight="13.5" x14ac:dyDescent="0.15"/>
  <cols>
    <col min="1" max="1" width="25.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23646065.219999999</v>
      </c>
      <c r="D3" s="1" t="s">
        <v>1</v>
      </c>
      <c r="E3" s="18">
        <v>32670509.68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47200273.880000003</v>
      </c>
      <c r="D4" s="1" t="s">
        <v>11</v>
      </c>
      <c r="E4" s="18">
        <v>9660411.6600000001</v>
      </c>
      <c r="H4" s="1" t="s">
        <v>201</v>
      </c>
      <c r="I4">
        <v>3</v>
      </c>
    </row>
    <row r="5" spans="1:10" x14ac:dyDescent="0.15">
      <c r="A5" s="1" t="s">
        <v>3</v>
      </c>
      <c r="B5" s="2">
        <v>73846558.819999993</v>
      </c>
      <c r="D5" s="1" t="s">
        <v>12</v>
      </c>
      <c r="E5" s="2">
        <v>23010098.02</v>
      </c>
      <c r="H5" s="1" t="s">
        <v>223</v>
      </c>
      <c r="I5">
        <v>15</v>
      </c>
    </row>
    <row r="6" spans="1:10" x14ac:dyDescent="0.15">
      <c r="A6" s="1" t="s">
        <v>11</v>
      </c>
      <c r="B6" s="2">
        <v>26646284.940000001</v>
      </c>
      <c r="D6" s="1" t="s">
        <v>4</v>
      </c>
      <c r="E6" s="2">
        <v>8000000</v>
      </c>
      <c r="H6" s="1" t="s">
        <v>131</v>
      </c>
      <c r="I6">
        <v>197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15">
      <c r="A8" s="1" t="s">
        <v>5</v>
      </c>
      <c r="B8" s="2">
        <v>65000000</v>
      </c>
      <c r="D8" s="1" t="s">
        <v>86</v>
      </c>
      <c r="E8" s="2">
        <v>1244.8</v>
      </c>
      <c r="G8" s="1"/>
    </row>
    <row r="9" spans="1:10" x14ac:dyDescent="0.15">
      <c r="A9" s="1" t="s">
        <v>82</v>
      </c>
      <c r="B9" s="2">
        <v>219.72</v>
      </c>
      <c r="D9" s="1" t="s">
        <v>88</v>
      </c>
      <c r="E9" s="2">
        <v>1275</v>
      </c>
      <c r="H9" s="1"/>
    </row>
    <row r="10" spans="1:10" x14ac:dyDescent="0.15">
      <c r="A10" s="1" t="s">
        <v>83</v>
      </c>
      <c r="B10" s="2">
        <v>3000000</v>
      </c>
      <c r="D10" s="1" t="s">
        <v>85</v>
      </c>
      <c r="E10" s="2">
        <f>'20170419'!E10+'20170420'!E8</f>
        <v>522772.49999999994</v>
      </c>
      <c r="G10" s="1"/>
      <c r="H10" s="1" t="s">
        <v>42</v>
      </c>
      <c r="I10" s="3">
        <f>SUMIF(I4:I8,"&gt;=0")</f>
        <v>238</v>
      </c>
    </row>
    <row r="11" spans="1:10" x14ac:dyDescent="0.15">
      <c r="A11" s="1" t="s">
        <v>84</v>
      </c>
      <c r="B11" s="2">
        <f>'20170419'!B11+'20170420'!B9</f>
        <v>881074.69</v>
      </c>
      <c r="E11" s="2"/>
      <c r="G11" s="1"/>
      <c r="H11" s="1" t="s">
        <v>43</v>
      </c>
      <c r="I11" s="3">
        <f>SUM(J4:J7)</f>
        <v>0</v>
      </c>
    </row>
    <row r="12" spans="1:10" x14ac:dyDescent="0.15">
      <c r="A12" s="1" t="s">
        <v>86</v>
      </c>
      <c r="B12" s="18">
        <v>815.74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'20170419'!B13+'20170420'!B12</f>
        <v>125082.61</v>
      </c>
      <c r="E13" s="2"/>
      <c r="G13" s="1"/>
      <c r="H13" s="1" t="s">
        <v>30</v>
      </c>
      <c r="I13" s="2">
        <v>164109120</v>
      </c>
    </row>
    <row r="14" spans="1:10" x14ac:dyDescent="0.15">
      <c r="B14" s="2"/>
      <c r="G14" s="1"/>
      <c r="H14" s="1" t="s">
        <v>31</v>
      </c>
      <c r="I14" s="2">
        <v>0</v>
      </c>
    </row>
    <row r="15" spans="1:10" x14ac:dyDescent="0.15">
      <c r="A15" s="1"/>
      <c r="B15" s="2"/>
      <c r="G15" s="1"/>
      <c r="H15" s="1" t="s">
        <v>32</v>
      </c>
      <c r="I15" s="2">
        <f>I14+I13</f>
        <v>164109120</v>
      </c>
    </row>
    <row r="16" spans="1:10" x14ac:dyDescent="0.15">
      <c r="A16" s="1"/>
      <c r="B16" s="2"/>
      <c r="G16" s="1" t="s">
        <v>5</v>
      </c>
      <c r="H16" s="2"/>
      <c r="I16" s="2">
        <v>35000000</v>
      </c>
    </row>
    <row r="17" spans="1:22" x14ac:dyDescent="0.15">
      <c r="A17" s="6"/>
      <c r="B17" s="2"/>
      <c r="G17" s="1" t="s">
        <v>26</v>
      </c>
      <c r="H17" s="2"/>
      <c r="I17" s="18">
        <v>8441534.9000000004</v>
      </c>
    </row>
    <row r="18" spans="1:22" x14ac:dyDescent="0.15">
      <c r="G18" s="1" t="s">
        <v>12</v>
      </c>
      <c r="H18" s="2"/>
      <c r="I18" s="2">
        <v>32821824</v>
      </c>
    </row>
    <row r="19" spans="1:22" x14ac:dyDescent="0.15">
      <c r="A19" s="2"/>
      <c r="G19" s="1" t="s">
        <v>24</v>
      </c>
      <c r="H19" s="2"/>
      <c r="I19" s="2">
        <f>I18+I17-I16</f>
        <v>6263358.8999999985</v>
      </c>
    </row>
    <row r="20" spans="1:22" x14ac:dyDescent="0.15">
      <c r="D20" s="2"/>
      <c r="G20" s="1" t="s">
        <v>33</v>
      </c>
      <c r="I20" s="2"/>
    </row>
    <row r="21" spans="1:22" x14ac:dyDescent="0.15">
      <c r="G21" s="1"/>
      <c r="H21" s="1" t="s">
        <v>38</v>
      </c>
      <c r="I21" s="2">
        <v>210795.59</v>
      </c>
      <c r="N21" s="2"/>
    </row>
    <row r="22" spans="1:22" x14ac:dyDescent="0.15">
      <c r="G22" s="1"/>
      <c r="H22" s="1" t="s">
        <v>39</v>
      </c>
      <c r="I22" s="2">
        <v>49367.47</v>
      </c>
    </row>
    <row r="23" spans="1:22" x14ac:dyDescent="0.15">
      <c r="G23" s="1"/>
      <c r="H23" s="1" t="s">
        <v>106</v>
      </c>
      <c r="I23" s="2">
        <v>21685.72</v>
      </c>
      <c r="N23" s="2"/>
    </row>
    <row r="24" spans="1:22" x14ac:dyDescent="0.15">
      <c r="A24" s="8" t="s">
        <v>69</v>
      </c>
      <c r="H24" s="1" t="s">
        <v>107</v>
      </c>
      <c r="I24" s="2">
        <v>5756</v>
      </c>
    </row>
    <row r="25" spans="1:22" x14ac:dyDescent="0.15">
      <c r="A25" s="1" t="s">
        <v>70</v>
      </c>
      <c r="B25" s="2">
        <f>B8+E7+I16+B44</f>
        <v>150000000</v>
      </c>
      <c r="H25" s="1" t="s">
        <v>19</v>
      </c>
      <c r="I25" s="2">
        <f>SUM(I21:I24)</f>
        <v>287604.78000000003</v>
      </c>
    </row>
    <row r="26" spans="1:22" x14ac:dyDescent="0.15">
      <c r="A26" s="1" t="s">
        <v>71</v>
      </c>
      <c r="B26" s="2">
        <f>B4+E5+I18</f>
        <v>103032195.90000001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935459.89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203</v>
      </c>
      <c r="B33" s="3">
        <v>2130</v>
      </c>
      <c r="D33" s="1" t="s">
        <v>74</v>
      </c>
      <c r="E33" s="2">
        <v>9127114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225</v>
      </c>
      <c r="B34" s="3">
        <v>568</v>
      </c>
      <c r="D34" s="1" t="s">
        <v>75</v>
      </c>
      <c r="E34" s="2">
        <v>8490253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>
        <v>15325</v>
      </c>
      <c r="D35" s="1" t="s">
        <v>76</v>
      </c>
      <c r="E35" s="2">
        <v>45744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17</v>
      </c>
      <c r="B36" s="3">
        <v>2999</v>
      </c>
      <c r="D36" s="1" t="s">
        <v>77</v>
      </c>
      <c r="E36" s="2">
        <v>215882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21022</v>
      </c>
      <c r="D37" s="1" t="s">
        <v>78</v>
      </c>
      <c r="E37" s="2">
        <v>-101856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6373080</v>
      </c>
    </row>
    <row r="39" spans="1:23" x14ac:dyDescent="0.15">
      <c r="A39" s="1" t="s">
        <v>103</v>
      </c>
      <c r="B39" s="3"/>
      <c r="D39" s="1" t="s">
        <v>80</v>
      </c>
      <c r="E39" s="10">
        <v>106615</v>
      </c>
    </row>
    <row r="40" spans="1:23" s="9" customFormat="1" x14ac:dyDescent="0.15">
      <c r="A40"/>
      <c r="B40"/>
      <c r="D40" s="1" t="s">
        <v>81</v>
      </c>
      <c r="E40" s="2">
        <v>-9235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15">
      <c r="A43" s="8" t="s">
        <v>233</v>
      </c>
    </row>
    <row r="44" spans="1:23" x14ac:dyDescent="0.15">
      <c r="A44" s="16" t="s">
        <v>5</v>
      </c>
      <c r="B44" s="2">
        <v>5000000</v>
      </c>
      <c r="C44" s="2"/>
    </row>
    <row r="45" spans="1:23" x14ac:dyDescent="0.15">
      <c r="A45" s="16" t="s">
        <v>234</v>
      </c>
      <c r="B45" s="2">
        <v>5002312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1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1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15">
      <c r="A54" s="16"/>
      <c r="H54" s="32"/>
      <c r="I54" s="32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  <row r="57" spans="1:14" x14ac:dyDescent="0.1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8">
    <tabColor theme="0"/>
  </sheetPr>
  <dimension ref="A1:W57"/>
  <sheetViews>
    <sheetView topLeftCell="A13" zoomScale="80" zoomScaleNormal="80" workbookViewId="0">
      <selection activeCell="D27" sqref="D27"/>
    </sheetView>
  </sheetViews>
  <sheetFormatPr defaultRowHeight="13.5" x14ac:dyDescent="0.15"/>
  <cols>
    <col min="1" max="1" width="25.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34344051.240000002</v>
      </c>
      <c r="D3" s="1" t="s">
        <v>1</v>
      </c>
      <c r="E3" s="18">
        <v>32590048.850000001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36770712.640000001</v>
      </c>
      <c r="D4" s="1" t="s">
        <v>11</v>
      </c>
      <c r="E4" s="18">
        <v>9329662.2400000002</v>
      </c>
      <c r="H4" s="1" t="s">
        <v>201</v>
      </c>
      <c r="I4">
        <v>9</v>
      </c>
    </row>
    <row r="5" spans="1:10" x14ac:dyDescent="0.15">
      <c r="A5" s="1" t="s">
        <v>3</v>
      </c>
      <c r="B5" s="2">
        <v>74114993.599999994</v>
      </c>
      <c r="D5" s="1" t="s">
        <v>12</v>
      </c>
      <c r="E5" s="2">
        <v>23260386.609999999</v>
      </c>
      <c r="H5" s="1" t="s">
        <v>223</v>
      </c>
      <c r="I5">
        <v>16</v>
      </c>
    </row>
    <row r="6" spans="1:10" x14ac:dyDescent="0.15">
      <c r="A6" s="1" t="s">
        <v>11</v>
      </c>
      <c r="B6" s="2">
        <v>37344280.960000001</v>
      </c>
      <c r="D6" s="1" t="s">
        <v>4</v>
      </c>
      <c r="E6" s="2">
        <v>8000000</v>
      </c>
      <c r="H6" s="1" t="s">
        <v>131</v>
      </c>
      <c r="I6">
        <v>184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21</v>
      </c>
    </row>
    <row r="8" spans="1:10" x14ac:dyDescent="0.15">
      <c r="A8" s="1" t="s">
        <v>5</v>
      </c>
      <c r="B8" s="2">
        <v>65000000</v>
      </c>
      <c r="D8" s="1" t="s">
        <v>86</v>
      </c>
      <c r="E8" s="2">
        <v>404.8</v>
      </c>
      <c r="G8" s="1"/>
    </row>
    <row r="9" spans="1:10" x14ac:dyDescent="0.15">
      <c r="A9" s="1" t="s">
        <v>82</v>
      </c>
      <c r="B9" s="2">
        <v>229.72</v>
      </c>
      <c r="D9" s="1" t="s">
        <v>88</v>
      </c>
      <c r="E9" s="2">
        <v>451</v>
      </c>
      <c r="H9" s="1"/>
    </row>
    <row r="10" spans="1:10" x14ac:dyDescent="0.15">
      <c r="A10" s="1" t="s">
        <v>83</v>
      </c>
      <c r="B10" s="2">
        <v>3000000</v>
      </c>
      <c r="D10" s="1" t="s">
        <v>85</v>
      </c>
      <c r="E10" s="2">
        <f>'20170418'!E10+'20170419'!E8</f>
        <v>521527.69999999995</v>
      </c>
      <c r="G10" s="1"/>
      <c r="H10" s="1" t="s">
        <v>42</v>
      </c>
      <c r="I10" s="3">
        <f>SUMIF(I4:I8,"&gt;=0")</f>
        <v>230</v>
      </c>
    </row>
    <row r="11" spans="1:10" x14ac:dyDescent="0.15">
      <c r="A11" s="1" t="s">
        <v>84</v>
      </c>
      <c r="B11" s="2">
        <f>'20170418'!B11+'20170419'!B9</f>
        <v>880854.97</v>
      </c>
      <c r="E11" s="2"/>
      <c r="G11" s="1"/>
      <c r="H11" s="1" t="s">
        <v>43</v>
      </c>
      <c r="I11" s="3">
        <f>SUM(J4:J7)</f>
        <v>0</v>
      </c>
    </row>
    <row r="12" spans="1:10" x14ac:dyDescent="0.15">
      <c r="A12" s="1" t="s">
        <v>86</v>
      </c>
      <c r="B12" s="18">
        <v>253.33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'20170418'!B13+'20170419'!B12</f>
        <v>124266.87</v>
      </c>
      <c r="E13" s="2"/>
      <c r="G13" s="1"/>
      <c r="H13" s="1" t="s">
        <v>30</v>
      </c>
      <c r="I13" s="2">
        <v>160283760</v>
      </c>
    </row>
    <row r="14" spans="1:10" x14ac:dyDescent="0.15">
      <c r="B14" s="2"/>
      <c r="G14" s="1"/>
      <c r="H14" s="1" t="s">
        <v>31</v>
      </c>
      <c r="I14" s="2">
        <v>0</v>
      </c>
    </row>
    <row r="15" spans="1:10" x14ac:dyDescent="0.15">
      <c r="A15" s="1"/>
      <c r="B15" s="2"/>
      <c r="G15" s="1"/>
      <c r="H15" s="1" t="s">
        <v>32</v>
      </c>
      <c r="I15" s="2">
        <f>I14+I13</f>
        <v>160283760</v>
      </c>
    </row>
    <row r="16" spans="1:10" x14ac:dyDescent="0.15">
      <c r="A16" s="1"/>
      <c r="B16" s="2"/>
      <c r="G16" s="1" t="s">
        <v>5</v>
      </c>
      <c r="H16" s="2"/>
      <c r="I16" s="2">
        <v>35000000</v>
      </c>
    </row>
    <row r="17" spans="1:22" x14ac:dyDescent="0.15">
      <c r="A17" s="6"/>
      <c r="B17" s="2"/>
      <c r="G17" s="1" t="s">
        <v>26</v>
      </c>
      <c r="H17" s="2"/>
      <c r="I17" s="18">
        <v>10832738.41</v>
      </c>
    </row>
    <row r="18" spans="1:22" x14ac:dyDescent="0.15">
      <c r="G18" s="1" t="s">
        <v>12</v>
      </c>
      <c r="H18" s="2"/>
      <c r="I18" s="2">
        <v>32056752</v>
      </c>
    </row>
    <row r="19" spans="1:22" x14ac:dyDescent="0.15">
      <c r="A19" s="2"/>
      <c r="G19" s="1" t="s">
        <v>24</v>
      </c>
      <c r="H19" s="2"/>
      <c r="I19" s="2">
        <f>I18+I17-I16</f>
        <v>7889490.4099999964</v>
      </c>
    </row>
    <row r="20" spans="1:22" x14ac:dyDescent="0.15">
      <c r="D20" s="2"/>
      <c r="G20" s="1" t="s">
        <v>33</v>
      </c>
      <c r="I20" s="2"/>
    </row>
    <row r="21" spans="1:22" x14ac:dyDescent="0.15">
      <c r="G21" s="1"/>
      <c r="H21" s="1" t="s">
        <v>38</v>
      </c>
      <c r="I21" s="2">
        <v>209133.21</v>
      </c>
      <c r="N21" s="2"/>
    </row>
    <row r="22" spans="1:22" x14ac:dyDescent="0.15">
      <c r="G22" s="1"/>
      <c r="H22" s="1" t="s">
        <v>39</v>
      </c>
      <c r="I22" s="2">
        <v>48983.96</v>
      </c>
    </row>
    <row r="23" spans="1:22" x14ac:dyDescent="0.15">
      <c r="G23" s="1"/>
      <c r="H23" s="1" t="s">
        <v>106</v>
      </c>
      <c r="I23" s="2">
        <v>21685.72</v>
      </c>
      <c r="N23" s="2"/>
    </row>
    <row r="24" spans="1:22" x14ac:dyDescent="0.15">
      <c r="A24" s="8" t="s">
        <v>69</v>
      </c>
      <c r="H24" s="1" t="s">
        <v>107</v>
      </c>
      <c r="I24" s="2">
        <v>5756</v>
      </c>
    </row>
    <row r="25" spans="1:22" x14ac:dyDescent="0.15">
      <c r="A25" s="1" t="s">
        <v>70</v>
      </c>
      <c r="B25" s="2">
        <f>B8+E7+I16+B44</f>
        <v>150000000</v>
      </c>
      <c r="H25" s="1" t="s">
        <v>19</v>
      </c>
      <c r="I25" s="2">
        <f>SUM(I21:I24)</f>
        <v>285558.89</v>
      </c>
    </row>
    <row r="26" spans="1:22" x14ac:dyDescent="0.15">
      <c r="A26" s="1" t="s">
        <v>71</v>
      </c>
      <c r="B26" s="2">
        <f>B4+E5+I18</f>
        <v>92087851.25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931353.46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203</v>
      </c>
      <c r="B33" s="3">
        <v>2082</v>
      </c>
      <c r="D33" s="1" t="s">
        <v>74</v>
      </c>
      <c r="E33" s="2">
        <v>9081369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225</v>
      </c>
      <c r="B34" s="3">
        <v>541</v>
      </c>
      <c r="D34" s="1" t="s">
        <v>75</v>
      </c>
      <c r="E34" s="2">
        <v>8274371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>
        <v>14799</v>
      </c>
      <c r="D35" s="1" t="s">
        <v>76</v>
      </c>
      <c r="E35" s="2">
        <v>105720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17</v>
      </c>
      <c r="B36" s="3">
        <v>2925</v>
      </c>
      <c r="D36" s="1" t="s">
        <v>77</v>
      </c>
      <c r="E36" s="2">
        <v>-300085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20347</v>
      </c>
      <c r="D37" s="1" t="s">
        <v>78</v>
      </c>
      <c r="E37" s="2">
        <v>-1203321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4929231</v>
      </c>
    </row>
    <row r="39" spans="1:23" x14ac:dyDescent="0.15">
      <c r="A39" s="1" t="s">
        <v>103</v>
      </c>
      <c r="B39" s="3"/>
      <c r="D39" s="1" t="s">
        <v>80</v>
      </c>
      <c r="E39" s="10">
        <v>97827</v>
      </c>
    </row>
    <row r="40" spans="1:23" s="9" customFormat="1" x14ac:dyDescent="0.15">
      <c r="A40"/>
      <c r="B40"/>
      <c r="D40" s="1" t="s">
        <v>81</v>
      </c>
      <c r="E40" s="2">
        <v>-7759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15">
      <c r="A43" s="8" t="s">
        <v>233</v>
      </c>
    </row>
    <row r="44" spans="1:23" x14ac:dyDescent="0.15">
      <c r="A44" s="16" t="s">
        <v>5</v>
      </c>
      <c r="B44" s="2">
        <v>5000000</v>
      </c>
      <c r="C44" s="2"/>
    </row>
    <row r="45" spans="1:23" x14ac:dyDescent="0.15">
      <c r="A45" s="16" t="s">
        <v>234</v>
      </c>
      <c r="B45" s="2">
        <v>5002312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1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1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15">
      <c r="A54" s="16"/>
      <c r="H54" s="32"/>
      <c r="I54" s="32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  <row r="57" spans="1:14" x14ac:dyDescent="0.1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9">
    <tabColor theme="0"/>
  </sheetPr>
  <dimension ref="A1:W57"/>
  <sheetViews>
    <sheetView zoomScale="80" zoomScaleNormal="80" workbookViewId="0">
      <selection activeCell="B9" sqref="B9"/>
    </sheetView>
  </sheetViews>
  <sheetFormatPr defaultRowHeight="13.5" x14ac:dyDescent="0.15"/>
  <cols>
    <col min="1" max="1" width="25.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37338904.57</v>
      </c>
      <c r="D3" s="1" t="s">
        <v>1</v>
      </c>
      <c r="E3" s="18">
        <v>32637650.120000001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37006623.969999999</v>
      </c>
      <c r="D4" s="1" t="s">
        <v>11</v>
      </c>
      <c r="E4" s="18">
        <v>8394903.5500000007</v>
      </c>
      <c r="H4" s="1" t="s">
        <v>201</v>
      </c>
      <c r="I4">
        <v>8</v>
      </c>
    </row>
    <row r="5" spans="1:10" x14ac:dyDescent="0.15">
      <c r="A5" s="1" t="s">
        <v>3</v>
      </c>
      <c r="B5" s="2">
        <v>74345528.540000007</v>
      </c>
      <c r="D5" s="1" t="s">
        <v>12</v>
      </c>
      <c r="E5" s="2">
        <v>24242746.57</v>
      </c>
      <c r="H5" s="1" t="s">
        <v>223</v>
      </c>
      <c r="I5">
        <v>13</v>
      </c>
    </row>
    <row r="6" spans="1:10" x14ac:dyDescent="0.15">
      <c r="A6" s="1" t="s">
        <v>11</v>
      </c>
      <c r="B6" s="2">
        <v>37338904.57</v>
      </c>
      <c r="D6" s="1" t="s">
        <v>4</v>
      </c>
      <c r="E6" s="2">
        <v>8000000</v>
      </c>
      <c r="H6" s="1" t="s">
        <v>131</v>
      </c>
      <c r="I6">
        <v>180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21</v>
      </c>
    </row>
    <row r="8" spans="1:10" x14ac:dyDescent="0.15">
      <c r="A8" s="1" t="s">
        <v>5</v>
      </c>
      <c r="B8" s="2">
        <v>65000000</v>
      </c>
      <c r="D8" s="1" t="s">
        <v>86</v>
      </c>
      <c r="E8" s="2">
        <v>796.8</v>
      </c>
      <c r="G8" s="1"/>
    </row>
    <row r="9" spans="1:10" x14ac:dyDescent="0.15">
      <c r="A9" s="1" t="s">
        <v>82</v>
      </c>
      <c r="B9" s="2">
        <v>0</v>
      </c>
      <c r="D9" s="1" t="s">
        <v>88</v>
      </c>
      <c r="E9" s="2">
        <v>936</v>
      </c>
      <c r="H9" s="1"/>
    </row>
    <row r="10" spans="1:10" x14ac:dyDescent="0.15">
      <c r="A10" s="1" t="s">
        <v>83</v>
      </c>
      <c r="B10" s="2">
        <v>0</v>
      </c>
      <c r="D10" s="1" t="s">
        <v>85</v>
      </c>
      <c r="E10" s="2">
        <f>'20170417'!E10+'20170418'!E8</f>
        <v>521122.89999999997</v>
      </c>
      <c r="G10" s="1"/>
      <c r="H10" s="1" t="s">
        <v>42</v>
      </c>
      <c r="I10" s="3">
        <f>SUMIF(I4:I8,"&gt;=0")</f>
        <v>222</v>
      </c>
    </row>
    <row r="11" spans="1:10" x14ac:dyDescent="0.15">
      <c r="A11" s="1" t="s">
        <v>84</v>
      </c>
      <c r="B11" s="2">
        <f>'20170417'!B11+'20170418'!B9</f>
        <v>880625.25</v>
      </c>
      <c r="E11" s="2"/>
      <c r="G11" s="1"/>
      <c r="H11" s="1" t="s">
        <v>43</v>
      </c>
      <c r="I11" s="3">
        <f>SUM(J4:J7)</f>
        <v>0</v>
      </c>
    </row>
    <row r="12" spans="1:10" x14ac:dyDescent="0.15">
      <c r="A12" s="1" t="s">
        <v>86</v>
      </c>
      <c r="B12" s="18">
        <v>530.62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'20170417'!B13+'20170418'!B12</f>
        <v>124013.54</v>
      </c>
      <c r="E13" s="2"/>
      <c r="G13" s="1"/>
      <c r="H13" s="1" t="s">
        <v>30</v>
      </c>
      <c r="I13" s="2">
        <v>155120100</v>
      </c>
    </row>
    <row r="14" spans="1:10" x14ac:dyDescent="0.15">
      <c r="B14" s="2"/>
      <c r="G14" s="1"/>
      <c r="H14" s="1" t="s">
        <v>31</v>
      </c>
      <c r="I14" s="2">
        <v>0</v>
      </c>
    </row>
    <row r="15" spans="1:10" x14ac:dyDescent="0.15">
      <c r="A15" s="1"/>
      <c r="B15" s="2"/>
      <c r="G15" s="1"/>
      <c r="H15" s="1" t="s">
        <v>32</v>
      </c>
      <c r="I15" s="2">
        <f>I14+I13</f>
        <v>155120100</v>
      </c>
    </row>
    <row r="16" spans="1:10" x14ac:dyDescent="0.15">
      <c r="A16" s="1"/>
      <c r="B16" s="2"/>
      <c r="G16" s="1" t="s">
        <v>5</v>
      </c>
      <c r="H16" s="2"/>
      <c r="I16" s="2">
        <v>35000000</v>
      </c>
    </row>
    <row r="17" spans="1:22" x14ac:dyDescent="0.15">
      <c r="A17" s="6"/>
      <c r="B17" s="2"/>
      <c r="G17" s="1" t="s">
        <v>26</v>
      </c>
      <c r="H17" s="2"/>
      <c r="I17" s="18">
        <v>12304149.66</v>
      </c>
    </row>
    <row r="18" spans="1:22" x14ac:dyDescent="0.15">
      <c r="G18" s="1" t="s">
        <v>12</v>
      </c>
      <c r="H18" s="2"/>
      <c r="I18" s="2">
        <v>31024020</v>
      </c>
    </row>
    <row r="19" spans="1:22" x14ac:dyDescent="0.15">
      <c r="A19" s="2"/>
      <c r="G19" s="1" t="s">
        <v>24</v>
      </c>
      <c r="H19" s="2"/>
      <c r="I19" s="2">
        <f>I18+I17-I16</f>
        <v>8328169.6599999964</v>
      </c>
    </row>
    <row r="20" spans="1:22" x14ac:dyDescent="0.15">
      <c r="D20" s="2"/>
      <c r="G20" s="1" t="s">
        <v>33</v>
      </c>
      <c r="I20" s="2"/>
    </row>
    <row r="21" spans="1:22" x14ac:dyDescent="0.15">
      <c r="G21" s="1"/>
      <c r="H21" s="1" t="s">
        <v>38</v>
      </c>
      <c r="I21" s="2">
        <v>208572.99</v>
      </c>
      <c r="N21" s="2"/>
    </row>
    <row r="22" spans="1:22" x14ac:dyDescent="0.15">
      <c r="G22" s="1"/>
      <c r="H22" s="1" t="s">
        <v>39</v>
      </c>
      <c r="I22" s="2">
        <v>48854.71</v>
      </c>
    </row>
    <row r="23" spans="1:22" x14ac:dyDescent="0.15">
      <c r="G23" s="1"/>
      <c r="H23" s="1" t="s">
        <v>106</v>
      </c>
      <c r="I23" s="2">
        <v>21685.72</v>
      </c>
      <c r="N23" s="2"/>
    </row>
    <row r="24" spans="1:22" x14ac:dyDescent="0.15">
      <c r="A24" s="8" t="s">
        <v>69</v>
      </c>
      <c r="H24" s="1" t="s">
        <v>107</v>
      </c>
      <c r="I24" s="2">
        <v>5756</v>
      </c>
    </row>
    <row r="25" spans="1:22" x14ac:dyDescent="0.15">
      <c r="A25" s="1" t="s">
        <v>70</v>
      </c>
      <c r="B25" s="2">
        <f>B8+E7+I16+B44</f>
        <v>150000000</v>
      </c>
      <c r="H25" s="1" t="s">
        <v>19</v>
      </c>
      <c r="I25" s="2">
        <f>SUM(I21:I24)</f>
        <v>284869.42</v>
      </c>
    </row>
    <row r="26" spans="1:22" x14ac:dyDescent="0.15">
      <c r="A26" s="1" t="s">
        <v>71</v>
      </c>
      <c r="B26" s="2">
        <f>B4+E5+I18</f>
        <v>92273390.539999992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930005.85999999987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203</v>
      </c>
      <c r="B33" s="3">
        <v>2015</v>
      </c>
      <c r="D33" s="1" t="s">
        <v>74</v>
      </c>
      <c r="E33" s="2">
        <v>8975649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225</v>
      </c>
      <c r="B34" s="3">
        <v>516</v>
      </c>
      <c r="D34" s="1" t="s">
        <v>75</v>
      </c>
      <c r="E34" s="2">
        <v>8574456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>
        <v>14630</v>
      </c>
      <c r="D35" s="1" t="s">
        <v>76</v>
      </c>
      <c r="E35" s="2">
        <v>34363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17</v>
      </c>
      <c r="B36" s="3">
        <v>2905</v>
      </c>
      <c r="D36" s="1" t="s">
        <v>77</v>
      </c>
      <c r="E36" s="2">
        <v>39995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20066</v>
      </c>
      <c r="D37" s="1" t="s">
        <v>78</v>
      </c>
      <c r="E37" s="2">
        <v>-189056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4079250</v>
      </c>
    </row>
    <row r="39" spans="1:23" x14ac:dyDescent="0.15">
      <c r="A39" s="1" t="s">
        <v>103</v>
      </c>
      <c r="B39" s="3"/>
      <c r="D39" s="1" t="s">
        <v>80</v>
      </c>
      <c r="E39" s="10">
        <v>85576</v>
      </c>
    </row>
    <row r="40" spans="1:23" s="9" customFormat="1" x14ac:dyDescent="0.15">
      <c r="A40"/>
      <c r="B40"/>
      <c r="D40" s="1" t="s">
        <v>81</v>
      </c>
      <c r="E40" s="2">
        <v>-8549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15">
      <c r="A43" s="8" t="s">
        <v>233</v>
      </c>
    </row>
    <row r="44" spans="1:23" x14ac:dyDescent="0.15">
      <c r="A44" s="16" t="s">
        <v>5</v>
      </c>
      <c r="B44" s="2">
        <v>5000000</v>
      </c>
      <c r="C44" s="2"/>
    </row>
    <row r="45" spans="1:23" x14ac:dyDescent="0.15">
      <c r="A45" s="16" t="s">
        <v>234</v>
      </c>
      <c r="B45" s="2">
        <v>5002312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1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1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15">
      <c r="A54" s="16"/>
      <c r="H54" s="32"/>
      <c r="I54" s="32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  <row r="57" spans="1:14" x14ac:dyDescent="0.1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0">
    <tabColor theme="0"/>
  </sheetPr>
  <dimension ref="A1:W57"/>
  <sheetViews>
    <sheetView topLeftCell="A4" zoomScale="80" zoomScaleNormal="80" workbookViewId="0">
      <selection activeCell="I14" sqref="I14"/>
    </sheetView>
  </sheetViews>
  <sheetFormatPr defaultRowHeight="13.5" x14ac:dyDescent="0.15"/>
  <cols>
    <col min="1" max="1" width="25.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34530147.549999997</v>
      </c>
      <c r="D3" s="1" t="s">
        <v>1</v>
      </c>
      <c r="E3" s="2">
        <v>32681900.68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33735476.700000003</v>
      </c>
      <c r="D4" s="1" t="s">
        <v>11</v>
      </c>
      <c r="E4" s="18">
        <v>9960371.1199999992</v>
      </c>
      <c r="H4" s="1" t="s">
        <v>201</v>
      </c>
      <c r="I4">
        <v>10</v>
      </c>
    </row>
    <row r="5" spans="1:10" x14ac:dyDescent="0.15">
      <c r="A5" s="1" t="s">
        <v>3</v>
      </c>
      <c r="B5" s="2">
        <v>80266492.590000004</v>
      </c>
      <c r="D5" s="1" t="s">
        <v>12</v>
      </c>
      <c r="E5" s="2">
        <v>22721529.559999999</v>
      </c>
      <c r="H5" s="1" t="s">
        <v>223</v>
      </c>
      <c r="I5">
        <v>10</v>
      </c>
    </row>
    <row r="6" spans="1:10" x14ac:dyDescent="0.15">
      <c r="A6" s="1" t="s">
        <v>11</v>
      </c>
      <c r="B6" s="2">
        <v>46531015.890000001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20</v>
      </c>
    </row>
    <row r="8" spans="1:10" x14ac:dyDescent="0.15">
      <c r="A8" s="1" t="s">
        <v>5</v>
      </c>
      <c r="B8" s="2">
        <v>71000000</v>
      </c>
      <c r="D8" s="1" t="s">
        <v>86</v>
      </c>
      <c r="E8" s="2">
        <v>862.4</v>
      </c>
      <c r="G8" s="1"/>
    </row>
    <row r="9" spans="1:10" x14ac:dyDescent="0.15">
      <c r="A9" s="1" t="s">
        <v>82</v>
      </c>
      <c r="B9" s="2">
        <v>868.34</v>
      </c>
      <c r="D9" s="1" t="s">
        <v>88</v>
      </c>
      <c r="E9" s="2">
        <v>815</v>
      </c>
      <c r="H9" s="1"/>
    </row>
    <row r="10" spans="1:10" x14ac:dyDescent="0.15">
      <c r="A10" s="1" t="s">
        <v>83</v>
      </c>
      <c r="B10" s="2">
        <v>12000000</v>
      </c>
      <c r="D10" s="1" t="s">
        <v>85</v>
      </c>
      <c r="E10" s="2">
        <f>'20170414'!E10+'20170417'!E8</f>
        <v>520326.1</v>
      </c>
      <c r="G10" s="1"/>
      <c r="H10" s="1" t="s">
        <v>42</v>
      </c>
      <c r="I10" s="3">
        <f>SUMIF(I4:I8,"&gt;=0")</f>
        <v>213</v>
      </c>
    </row>
    <row r="11" spans="1:10" x14ac:dyDescent="0.15">
      <c r="A11" s="1" t="s">
        <v>84</v>
      </c>
      <c r="B11" s="2">
        <f>'20170414'!B11+'20170417'!B9</f>
        <v>880625.25</v>
      </c>
      <c r="E11" s="2"/>
      <c r="G11" s="1"/>
      <c r="H11" s="1" t="s">
        <v>43</v>
      </c>
      <c r="I11" s="3">
        <f>SUM(J4:J7)</f>
        <v>0</v>
      </c>
    </row>
    <row r="12" spans="1:10" x14ac:dyDescent="0.15">
      <c r="A12" s="1" t="s">
        <v>86</v>
      </c>
      <c r="B12" s="18">
        <v>438.36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'20170414'!B13+'20170417'!B12</f>
        <v>123482.92</v>
      </c>
      <c r="E13" s="2"/>
      <c r="G13" s="1"/>
      <c r="H13" s="1" t="s">
        <v>30</v>
      </c>
      <c r="I13" s="2">
        <v>148917660</v>
      </c>
    </row>
    <row r="14" spans="1:10" x14ac:dyDescent="0.15">
      <c r="B14" s="2"/>
      <c r="G14" s="1"/>
      <c r="H14" s="1" t="s">
        <v>31</v>
      </c>
      <c r="I14" s="2">
        <v>0</v>
      </c>
    </row>
    <row r="15" spans="1:10" x14ac:dyDescent="0.15">
      <c r="A15" s="1"/>
      <c r="B15" s="2"/>
      <c r="G15" s="1"/>
      <c r="H15" s="1" t="s">
        <v>32</v>
      </c>
      <c r="I15" s="2">
        <f>I14+I13</f>
        <v>148917660</v>
      </c>
    </row>
    <row r="16" spans="1:10" x14ac:dyDescent="0.15">
      <c r="A16" s="1"/>
      <c r="B16" s="2"/>
      <c r="G16" s="1" t="s">
        <v>5</v>
      </c>
      <c r="H16" s="2"/>
      <c r="I16" s="2">
        <v>29000000</v>
      </c>
    </row>
    <row r="17" spans="1:22" x14ac:dyDescent="0.15">
      <c r="A17" s="6"/>
      <c r="B17" s="2"/>
      <c r="G17" s="1" t="s">
        <v>26</v>
      </c>
      <c r="H17" s="2"/>
      <c r="I17" s="18">
        <v>7631384.9699999997</v>
      </c>
    </row>
    <row r="18" spans="1:22" x14ac:dyDescent="0.15">
      <c r="G18" s="1" t="s">
        <v>12</v>
      </c>
      <c r="H18" s="2"/>
      <c r="I18" s="2">
        <v>29783532</v>
      </c>
    </row>
    <row r="19" spans="1:22" x14ac:dyDescent="0.15">
      <c r="A19" s="2"/>
      <c r="G19" s="1" t="s">
        <v>24</v>
      </c>
      <c r="H19" s="2"/>
      <c r="I19" s="2">
        <f>I18+I17-I16</f>
        <v>8414916.9699999988</v>
      </c>
    </row>
    <row r="20" spans="1:22" x14ac:dyDescent="0.15">
      <c r="D20" s="2"/>
      <c r="G20" s="1" t="s">
        <v>33</v>
      </c>
      <c r="I20" s="2"/>
    </row>
    <row r="21" spans="1:22" x14ac:dyDescent="0.15">
      <c r="G21" s="1"/>
      <c r="H21" s="1" t="s">
        <v>38</v>
      </c>
      <c r="I21" s="2">
        <v>207245.23</v>
      </c>
      <c r="N21" s="2"/>
    </row>
    <row r="22" spans="1:22" x14ac:dyDescent="0.15">
      <c r="G22" s="1"/>
      <c r="H22" s="1" t="s">
        <v>39</v>
      </c>
      <c r="I22" s="2">
        <v>48548.4</v>
      </c>
    </row>
    <row r="23" spans="1:22" x14ac:dyDescent="0.15">
      <c r="G23" s="1"/>
      <c r="H23" s="1" t="s">
        <v>106</v>
      </c>
      <c r="I23" s="2">
        <v>21685.72</v>
      </c>
      <c r="N23" s="2"/>
    </row>
    <row r="24" spans="1:22" x14ac:dyDescent="0.15">
      <c r="A24" s="8" t="s">
        <v>69</v>
      </c>
      <c r="H24" s="1" t="s">
        <v>107</v>
      </c>
      <c r="I24" s="2">
        <v>5756</v>
      </c>
    </row>
    <row r="25" spans="1:22" x14ac:dyDescent="0.15">
      <c r="A25" s="1" t="s">
        <v>70</v>
      </c>
      <c r="B25" s="2">
        <f>B8+E7+I16+B44</f>
        <v>150000000</v>
      </c>
      <c r="H25" s="1" t="s">
        <v>19</v>
      </c>
      <c r="I25" s="2">
        <f>SUM(I21:I24)</f>
        <v>283235.34999999998</v>
      </c>
    </row>
    <row r="26" spans="1:22" x14ac:dyDescent="0.15">
      <c r="A26" s="1" t="s">
        <v>71</v>
      </c>
      <c r="B26" s="2">
        <f>B4+E5+I18</f>
        <v>86240538.260000005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927044.37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203</v>
      </c>
      <c r="B33" s="3">
        <v>1847</v>
      </c>
      <c r="D33" s="1" t="s">
        <v>74</v>
      </c>
      <c r="E33" s="2">
        <v>8939366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225</v>
      </c>
      <c r="B34" s="3">
        <v>540</v>
      </c>
      <c r="D34" s="1" t="s">
        <v>75</v>
      </c>
      <c r="E34" s="2">
        <v>8493678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>
        <v>14131</v>
      </c>
      <c r="D35" s="1" t="s">
        <v>76</v>
      </c>
      <c r="E35" s="2">
        <v>-15683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17</v>
      </c>
      <c r="B36" s="3">
        <v>2796</v>
      </c>
      <c r="D36" s="1" t="s">
        <v>77</v>
      </c>
      <c r="E36" s="2">
        <v>-374892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19314</v>
      </c>
      <c r="D37" s="1" t="s">
        <v>78</v>
      </c>
      <c r="E37" s="2">
        <v>-490629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8939366</v>
      </c>
    </row>
    <row r="39" spans="1:23" x14ac:dyDescent="0.15">
      <c r="A39" s="1" t="s">
        <v>103</v>
      </c>
      <c r="B39" s="3"/>
      <c r="D39" s="1" t="s">
        <v>80</v>
      </c>
      <c r="E39" s="10">
        <v>92127</v>
      </c>
    </row>
    <row r="40" spans="1:23" s="9" customFormat="1" x14ac:dyDescent="0.15">
      <c r="A40"/>
      <c r="B40"/>
      <c r="D40" s="1" t="s">
        <v>81</v>
      </c>
      <c r="E40" s="2">
        <v>-9612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15">
      <c r="A43" s="8" t="s">
        <v>233</v>
      </c>
    </row>
    <row r="44" spans="1:23" x14ac:dyDescent="0.15">
      <c r="A44" s="16" t="s">
        <v>5</v>
      </c>
      <c r="B44" s="2">
        <v>5000000</v>
      </c>
      <c r="C44" s="2"/>
    </row>
    <row r="45" spans="1:23" x14ac:dyDescent="0.15">
      <c r="A45" s="16" t="s">
        <v>234</v>
      </c>
      <c r="B45" s="2">
        <v>5002312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1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1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15">
      <c r="A54" s="16"/>
      <c r="H54" s="32"/>
      <c r="I54" s="32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  <row r="57" spans="1:14" x14ac:dyDescent="0.1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1">
    <tabColor theme="0"/>
  </sheetPr>
  <dimension ref="A1:W57"/>
  <sheetViews>
    <sheetView topLeftCell="A4" zoomScale="80" zoomScaleNormal="80" workbookViewId="0">
      <selection activeCell="E10" sqref="E10"/>
    </sheetView>
  </sheetViews>
  <sheetFormatPr defaultRowHeight="13.5" x14ac:dyDescent="0.15"/>
  <cols>
    <col min="1" max="1" width="25.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/>
      <c r="D3" s="1" t="s">
        <v>1</v>
      </c>
      <c r="E3" s="2">
        <v>32547392.93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/>
      <c r="D4" s="1" t="s">
        <v>11</v>
      </c>
      <c r="E4" s="18">
        <v>9092858.6500000004</v>
      </c>
      <c r="H4" s="1" t="s">
        <v>201</v>
      </c>
      <c r="I4">
        <v>8</v>
      </c>
    </row>
    <row r="5" spans="1:10" x14ac:dyDescent="0.15">
      <c r="A5" s="1" t="s">
        <v>3</v>
      </c>
      <c r="B5" s="2"/>
      <c r="D5" s="1" t="s">
        <v>12</v>
      </c>
      <c r="E5" s="2">
        <v>23454534.280000001</v>
      </c>
      <c r="H5" s="1" t="s">
        <v>223</v>
      </c>
      <c r="I5">
        <v>5</v>
      </c>
    </row>
    <row r="6" spans="1:10" x14ac:dyDescent="0.15">
      <c r="A6" s="1" t="s">
        <v>11</v>
      </c>
      <c r="B6" s="2"/>
      <c r="D6" s="1" t="s">
        <v>4</v>
      </c>
      <c r="E6" s="2">
        <v>8000000</v>
      </c>
      <c r="H6" s="1" t="s">
        <v>131</v>
      </c>
      <c r="I6">
        <v>171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22</v>
      </c>
    </row>
    <row r="8" spans="1:10" x14ac:dyDescent="0.15">
      <c r="A8" s="1" t="s">
        <v>5</v>
      </c>
      <c r="B8" s="2">
        <v>71000000</v>
      </c>
      <c r="D8" s="1" t="s">
        <v>86</v>
      </c>
      <c r="E8" s="2">
        <v>936</v>
      </c>
      <c r="G8" s="1"/>
    </row>
    <row r="9" spans="1:10" x14ac:dyDescent="0.15">
      <c r="A9" s="1" t="s">
        <v>82</v>
      </c>
      <c r="B9" s="2">
        <v>969.58</v>
      </c>
      <c r="D9" s="1" t="s">
        <v>88</v>
      </c>
      <c r="E9" s="2">
        <v>828</v>
      </c>
      <c r="H9" s="1"/>
    </row>
    <row r="10" spans="1:10" x14ac:dyDescent="0.15">
      <c r="A10" s="1" t="s">
        <v>83</v>
      </c>
      <c r="B10" s="2">
        <v>9000000</v>
      </c>
      <c r="D10" s="1" t="s">
        <v>85</v>
      </c>
      <c r="E10" s="2">
        <f>'20170413'!E10+'20170414'!E8</f>
        <v>519463.69999999995</v>
      </c>
      <c r="G10" s="1"/>
      <c r="H10" s="1" t="s">
        <v>42</v>
      </c>
      <c r="I10" s="3">
        <f>SUMIF(I4:I8,"&gt;=0")</f>
        <v>206</v>
      </c>
    </row>
    <row r="11" spans="1:10" x14ac:dyDescent="0.15">
      <c r="A11" s="1" t="s">
        <v>84</v>
      </c>
      <c r="B11" s="2">
        <f>'20170413'!B11+'20170414'!B9</f>
        <v>879756.91</v>
      </c>
      <c r="E11" s="2"/>
      <c r="G11" s="1"/>
      <c r="H11" s="1" t="s">
        <v>43</v>
      </c>
      <c r="I11" s="3">
        <f>SUM(J4:J7)</f>
        <v>0</v>
      </c>
    </row>
    <row r="12" spans="1:10" x14ac:dyDescent="0.15">
      <c r="A12" s="1" t="s">
        <v>86</v>
      </c>
      <c r="B12" s="18">
        <v>796.05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'20170413'!B13+'20170414'!B12</f>
        <v>123044.56</v>
      </c>
      <c r="E13" s="2"/>
      <c r="G13" s="1"/>
      <c r="H13" s="1" t="s">
        <v>30</v>
      </c>
      <c r="I13" s="2">
        <v>148917660</v>
      </c>
    </row>
    <row r="14" spans="1:10" x14ac:dyDescent="0.15">
      <c r="B14" s="2"/>
      <c r="G14" s="1"/>
      <c r="H14" s="1" t="s">
        <v>31</v>
      </c>
      <c r="I14" s="2">
        <v>0</v>
      </c>
    </row>
    <row r="15" spans="1:10" x14ac:dyDescent="0.15">
      <c r="A15" s="1"/>
      <c r="B15" s="2"/>
      <c r="G15" s="1"/>
      <c r="H15" s="1" t="s">
        <v>32</v>
      </c>
      <c r="I15" s="2">
        <f>I14+I13</f>
        <v>148917660</v>
      </c>
    </row>
    <row r="16" spans="1:10" x14ac:dyDescent="0.15">
      <c r="A16" s="1"/>
      <c r="B16" s="2"/>
      <c r="G16" s="1" t="s">
        <v>5</v>
      </c>
      <c r="H16" s="2"/>
      <c r="I16" s="2">
        <v>29000000</v>
      </c>
    </row>
    <row r="17" spans="1:22" x14ac:dyDescent="0.15">
      <c r="A17" s="6"/>
      <c r="B17" s="2"/>
      <c r="G17" s="1" t="s">
        <v>26</v>
      </c>
      <c r="H17" s="2"/>
      <c r="I17" s="18">
        <v>7631374.9699999997</v>
      </c>
    </row>
    <row r="18" spans="1:22" x14ac:dyDescent="0.15">
      <c r="G18" s="1" t="s">
        <v>12</v>
      </c>
      <c r="H18" s="2"/>
      <c r="I18" s="2">
        <v>29783532</v>
      </c>
    </row>
    <row r="19" spans="1:22" x14ac:dyDescent="0.15">
      <c r="A19" s="2"/>
      <c r="G19" s="1" t="s">
        <v>24</v>
      </c>
      <c r="H19" s="2"/>
      <c r="I19" s="2">
        <f>I18+I17-I16</f>
        <v>8414906.9699999988</v>
      </c>
    </row>
    <row r="20" spans="1:22" x14ac:dyDescent="0.15">
      <c r="D20" s="2"/>
      <c r="G20" s="1" t="s">
        <v>33</v>
      </c>
      <c r="I20" s="2"/>
    </row>
    <row r="21" spans="1:22" x14ac:dyDescent="0.15">
      <c r="G21" s="1"/>
      <c r="H21" s="1" t="s">
        <v>38</v>
      </c>
      <c r="I21" s="2">
        <v>206333.86</v>
      </c>
      <c r="N21" s="2"/>
    </row>
    <row r="22" spans="1:22" x14ac:dyDescent="0.15">
      <c r="G22" s="1"/>
      <c r="H22" s="1" t="s">
        <v>39</v>
      </c>
      <c r="I22" s="2">
        <v>48338.15</v>
      </c>
    </row>
    <row r="23" spans="1:22" x14ac:dyDescent="0.15">
      <c r="G23" s="1"/>
      <c r="H23" s="1" t="s">
        <v>106</v>
      </c>
      <c r="I23" s="2">
        <v>21685.72</v>
      </c>
      <c r="N23" s="2"/>
    </row>
    <row r="24" spans="1:22" x14ac:dyDescent="0.15">
      <c r="A24" s="8" t="s">
        <v>69</v>
      </c>
      <c r="H24" s="1" t="s">
        <v>107</v>
      </c>
      <c r="I24" s="2">
        <v>5756</v>
      </c>
    </row>
    <row r="25" spans="1:22" x14ac:dyDescent="0.15">
      <c r="A25" s="1" t="s">
        <v>70</v>
      </c>
      <c r="B25" s="2">
        <f>B8+E7+I16+B44</f>
        <v>150000000</v>
      </c>
      <c r="H25" s="1" t="s">
        <v>19</v>
      </c>
      <c r="I25" s="2">
        <f>SUM(I21:I24)</f>
        <v>282113.73</v>
      </c>
    </row>
    <row r="26" spans="1:22" x14ac:dyDescent="0.15">
      <c r="A26" s="1" t="s">
        <v>71</v>
      </c>
      <c r="B26" s="2">
        <f>B4+E5+I18</f>
        <v>53238066.280000001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924621.99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203</v>
      </c>
      <c r="B33" s="3"/>
      <c r="D33" s="1" t="s">
        <v>74</v>
      </c>
      <c r="E33" s="2">
        <v>8958345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225</v>
      </c>
      <c r="B34" s="3"/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/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17</v>
      </c>
      <c r="B36" s="3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/>
    </row>
    <row r="39" spans="1:23" x14ac:dyDescent="0.15">
      <c r="A39" s="1" t="s">
        <v>103</v>
      </c>
      <c r="B39" s="3"/>
      <c r="D39" s="1" t="s">
        <v>80</v>
      </c>
      <c r="E39" s="10"/>
    </row>
    <row r="40" spans="1:23" s="9" customFormat="1" x14ac:dyDescent="0.1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15">
      <c r="A43" s="8" t="s">
        <v>233</v>
      </c>
    </row>
    <row r="44" spans="1:23" x14ac:dyDescent="0.15">
      <c r="A44" s="16" t="s">
        <v>5</v>
      </c>
      <c r="B44" s="2">
        <v>5000000</v>
      </c>
      <c r="C44" s="2"/>
    </row>
    <row r="45" spans="1:23" x14ac:dyDescent="0.15">
      <c r="A45" s="16" t="s">
        <v>234</v>
      </c>
      <c r="B45" s="2">
        <v>5002312</v>
      </c>
      <c r="C45" s="2"/>
    </row>
    <row r="46" spans="1:23" x14ac:dyDescent="0.1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1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1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15">
      <c r="A54" s="16"/>
      <c r="H54" s="32"/>
      <c r="I54" s="32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  <row r="57" spans="1:14" x14ac:dyDescent="0.1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2">
    <tabColor theme="0"/>
  </sheetPr>
  <dimension ref="A1:W57"/>
  <sheetViews>
    <sheetView topLeftCell="A10" zoomScale="80" zoomScaleNormal="80" workbookViewId="0">
      <selection activeCell="E34" sqref="E34"/>
    </sheetView>
  </sheetViews>
  <sheetFormatPr defaultRowHeight="13.5" x14ac:dyDescent="0.15"/>
  <cols>
    <col min="1" max="1" width="25.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50893278.880000003</v>
      </c>
      <c r="D3" s="1" t="s">
        <v>1</v>
      </c>
      <c r="E3" s="2">
        <v>32457751.760000002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14642646.83</v>
      </c>
      <c r="D4" s="1" t="s">
        <v>11</v>
      </c>
      <c r="E4" s="18">
        <v>9218549.5800000001</v>
      </c>
      <c r="H4" s="1" t="s">
        <v>201</v>
      </c>
    </row>
    <row r="5" spans="1:10" x14ac:dyDescent="0.15">
      <c r="A5" s="1" t="s">
        <v>3</v>
      </c>
      <c r="B5" s="2">
        <v>80536912.810000002</v>
      </c>
      <c r="D5" s="1" t="s">
        <v>12</v>
      </c>
      <c r="E5" s="2">
        <v>23239202.18</v>
      </c>
      <c r="H5" s="1" t="s">
        <v>223</v>
      </c>
    </row>
    <row r="6" spans="1:10" x14ac:dyDescent="0.15">
      <c r="A6" s="1" t="s">
        <v>11</v>
      </c>
      <c r="B6" s="2">
        <v>65894265.979999997</v>
      </c>
      <c r="D6" s="1" t="s">
        <v>4</v>
      </c>
      <c r="E6" s="2">
        <v>8000000</v>
      </c>
      <c r="H6" s="1" t="s">
        <v>131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</row>
    <row r="8" spans="1:10" x14ac:dyDescent="0.15">
      <c r="A8" s="1" t="s">
        <v>5</v>
      </c>
      <c r="B8" s="2">
        <v>71000000</v>
      </c>
      <c r="D8" s="1" t="s">
        <v>86</v>
      </c>
      <c r="E8" s="2">
        <v>596.79999999999995</v>
      </c>
      <c r="G8" s="1"/>
    </row>
    <row r="9" spans="1:10" x14ac:dyDescent="0.15">
      <c r="A9" s="1" t="s">
        <v>82</v>
      </c>
      <c r="B9" s="2">
        <v>987.1</v>
      </c>
      <c r="D9" s="1" t="s">
        <v>88</v>
      </c>
      <c r="E9" s="2">
        <v>674</v>
      </c>
      <c r="H9" s="1"/>
    </row>
    <row r="10" spans="1:10" x14ac:dyDescent="0.15">
      <c r="A10" s="1" t="s">
        <v>83</v>
      </c>
      <c r="B10" s="2">
        <v>15000000</v>
      </c>
      <c r="D10" s="1" t="s">
        <v>85</v>
      </c>
      <c r="E10" s="2">
        <f>'20170412'!E10+'20170413'!E8</f>
        <v>518527.69999999995</v>
      </c>
      <c r="G10" s="1"/>
      <c r="H10" s="1" t="s">
        <v>42</v>
      </c>
      <c r="I10" s="3">
        <f>SUMIF(I4:I8,"&gt;=0")</f>
        <v>0</v>
      </c>
    </row>
    <row r="11" spans="1:10" x14ac:dyDescent="0.15">
      <c r="A11" s="1" t="s">
        <v>84</v>
      </c>
      <c r="B11" s="2">
        <f>'20170412'!B11+'20170413'!B9</f>
        <v>878787.33000000007</v>
      </c>
      <c r="E11" s="2"/>
      <c r="G11" s="1"/>
      <c r="H11" s="1" t="s">
        <v>43</v>
      </c>
      <c r="I11" s="3">
        <f>SUM(J4:J7)</f>
        <v>0</v>
      </c>
    </row>
    <row r="12" spans="1:10" x14ac:dyDescent="0.15">
      <c r="A12" s="1" t="s">
        <v>86</v>
      </c>
      <c r="B12" s="18">
        <v>845.1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'20170412'!B13+'20170413'!B12</f>
        <v>122248.51</v>
      </c>
      <c r="E13" s="2"/>
      <c r="G13" s="1"/>
      <c r="H13" s="1" t="s">
        <v>30</v>
      </c>
      <c r="I13" s="2"/>
    </row>
    <row r="14" spans="1:10" x14ac:dyDescent="0.15">
      <c r="B14" s="2"/>
      <c r="G14" s="1"/>
      <c r="H14" s="1" t="s">
        <v>31</v>
      </c>
      <c r="I14" s="2"/>
    </row>
    <row r="15" spans="1:10" x14ac:dyDescent="0.15">
      <c r="A15" s="1"/>
      <c r="B15" s="2"/>
      <c r="G15" s="1"/>
      <c r="H15" s="1" t="s">
        <v>32</v>
      </c>
      <c r="I15" s="2">
        <f>I14+I13</f>
        <v>0</v>
      </c>
    </row>
    <row r="16" spans="1:10" x14ac:dyDescent="0.15">
      <c r="A16" s="1"/>
      <c r="B16" s="2"/>
      <c r="G16" s="1" t="s">
        <v>5</v>
      </c>
      <c r="H16" s="2"/>
      <c r="I16" s="2">
        <v>29000000</v>
      </c>
    </row>
    <row r="17" spans="1:22" x14ac:dyDescent="0.15">
      <c r="A17" s="6"/>
      <c r="B17" s="2"/>
      <c r="G17" s="1" t="s">
        <v>26</v>
      </c>
      <c r="H17" s="2"/>
      <c r="I17" s="2">
        <v>7749835.9299999997</v>
      </c>
    </row>
    <row r="18" spans="1:22" x14ac:dyDescent="0.15">
      <c r="G18" s="1" t="s">
        <v>12</v>
      </c>
      <c r="H18" s="2"/>
      <c r="I18" s="2">
        <v>30839076</v>
      </c>
    </row>
    <row r="19" spans="1:22" x14ac:dyDescent="0.15">
      <c r="A19" s="2"/>
      <c r="G19" s="1" t="s">
        <v>24</v>
      </c>
      <c r="H19" s="2"/>
      <c r="I19" s="2">
        <f>I18+I17-I16</f>
        <v>9588911.9299999997</v>
      </c>
    </row>
    <row r="20" spans="1:22" x14ac:dyDescent="0.15">
      <c r="D20" s="2"/>
      <c r="G20" s="1" t="s">
        <v>33</v>
      </c>
      <c r="I20" s="2"/>
    </row>
    <row r="21" spans="1:22" x14ac:dyDescent="0.15">
      <c r="G21" s="1"/>
      <c r="H21" s="1" t="s">
        <v>38</v>
      </c>
      <c r="I21" s="2">
        <v>205273.1</v>
      </c>
      <c r="N21" s="2"/>
    </row>
    <row r="22" spans="1:22" x14ac:dyDescent="0.15">
      <c r="G22" s="1"/>
      <c r="H22" s="1" t="s">
        <v>39</v>
      </c>
      <c r="I22" s="2">
        <v>48093.440000000002</v>
      </c>
    </row>
    <row r="23" spans="1:22" x14ac:dyDescent="0.15">
      <c r="G23" s="1"/>
      <c r="H23" s="1" t="s">
        <v>106</v>
      </c>
      <c r="I23" s="2">
        <v>21685.72</v>
      </c>
      <c r="N23" s="2"/>
    </row>
    <row r="24" spans="1:22" x14ac:dyDescent="0.15">
      <c r="A24" s="8" t="s">
        <v>69</v>
      </c>
      <c r="H24" s="1" t="s">
        <v>107</v>
      </c>
      <c r="I24" s="2">
        <v>5756</v>
      </c>
    </row>
    <row r="25" spans="1:22" x14ac:dyDescent="0.15">
      <c r="A25" s="1" t="s">
        <v>70</v>
      </c>
      <c r="B25" s="2">
        <f>B8+E7+I16+B44</f>
        <v>150000000</v>
      </c>
      <c r="H25" s="1" t="s">
        <v>19</v>
      </c>
      <c r="I25" s="2">
        <f>SUM(I21:I24)</f>
        <v>280808.26</v>
      </c>
    </row>
    <row r="26" spans="1:22" x14ac:dyDescent="0.15">
      <c r="A26" s="1" t="s">
        <v>71</v>
      </c>
      <c r="B26" s="2">
        <f>B4+E5+I18</f>
        <v>68720925.00999999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921584.47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203</v>
      </c>
      <c r="B33" s="3"/>
      <c r="D33" s="1" t="s">
        <v>74</v>
      </c>
      <c r="E33" s="2">
        <v>8851126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225</v>
      </c>
      <c r="B34" s="3"/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/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17</v>
      </c>
      <c r="B36" s="3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/>
    </row>
    <row r="39" spans="1:23" x14ac:dyDescent="0.15">
      <c r="A39" s="1" t="s">
        <v>103</v>
      </c>
      <c r="B39" s="3"/>
      <c r="D39" s="1" t="s">
        <v>80</v>
      </c>
      <c r="E39" s="10"/>
    </row>
    <row r="40" spans="1:23" s="9" customFormat="1" x14ac:dyDescent="0.1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15">
      <c r="A43" s="8" t="s">
        <v>233</v>
      </c>
    </row>
    <row r="44" spans="1:23" x14ac:dyDescent="0.15">
      <c r="A44" s="16" t="s">
        <v>5</v>
      </c>
      <c r="B44" s="2">
        <v>5000000</v>
      </c>
      <c r="C44" s="2"/>
    </row>
    <row r="45" spans="1:23" x14ac:dyDescent="0.15">
      <c r="A45" s="16" t="s">
        <v>234</v>
      </c>
      <c r="B45" s="2">
        <v>5002312</v>
      </c>
      <c r="C45" s="2"/>
    </row>
    <row r="46" spans="1:23" x14ac:dyDescent="0.1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1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1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15">
      <c r="A54" s="16"/>
      <c r="H54" s="32"/>
      <c r="I54" s="32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  <row r="57" spans="1:14" x14ac:dyDescent="0.1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3">
    <tabColor theme="0"/>
  </sheetPr>
  <dimension ref="A1:W57"/>
  <sheetViews>
    <sheetView topLeftCell="A7" zoomScale="80" zoomScaleNormal="80" workbookViewId="0">
      <selection activeCell="B46" sqref="B46"/>
    </sheetView>
  </sheetViews>
  <sheetFormatPr defaultRowHeight="13.5" x14ac:dyDescent="0.15"/>
  <cols>
    <col min="1" max="1" width="25.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60597745.579999998</v>
      </c>
      <c r="D3" s="1" t="s">
        <v>1</v>
      </c>
      <c r="E3" s="2">
        <v>32547843.390000001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19955990.52</v>
      </c>
      <c r="D4" s="1" t="s">
        <v>11</v>
      </c>
      <c r="E4" s="18">
        <v>9269737.2799999993</v>
      </c>
      <c r="H4" s="1" t="s">
        <v>201</v>
      </c>
      <c r="I4">
        <v>18</v>
      </c>
      <c r="J4">
        <v>-1</v>
      </c>
    </row>
    <row r="5" spans="1:10" x14ac:dyDescent="0.15">
      <c r="A5" s="1" t="s">
        <v>3</v>
      </c>
      <c r="B5" s="2">
        <v>80553736.099999994</v>
      </c>
      <c r="D5" s="1" t="s">
        <v>12</v>
      </c>
      <c r="E5" s="2">
        <v>23278106.109999999</v>
      </c>
      <c r="H5" s="1" t="s">
        <v>223</v>
      </c>
      <c r="I5">
        <v>4</v>
      </c>
    </row>
    <row r="6" spans="1:10" x14ac:dyDescent="0.15">
      <c r="A6" s="1" t="s">
        <v>11</v>
      </c>
      <c r="B6" s="2">
        <v>60597745.579999998</v>
      </c>
      <c r="D6" s="1" t="s">
        <v>4</v>
      </c>
      <c r="E6" s="2">
        <v>8000000</v>
      </c>
      <c r="H6" s="1" t="s">
        <v>131</v>
      </c>
      <c r="I6">
        <v>174</v>
      </c>
      <c r="J6">
        <v>-5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15">
      <c r="A8" s="1" t="s">
        <v>5</v>
      </c>
      <c r="B8" s="2">
        <v>71000000</v>
      </c>
      <c r="D8" s="1" t="s">
        <v>86</v>
      </c>
      <c r="E8" s="2">
        <v>1588.8</v>
      </c>
      <c r="G8" s="1"/>
    </row>
    <row r="9" spans="1:10" x14ac:dyDescent="0.15">
      <c r="A9" s="1" t="s">
        <v>82</v>
      </c>
      <c r="B9" s="2">
        <v>0</v>
      </c>
      <c r="D9" s="1" t="s">
        <v>88</v>
      </c>
      <c r="E9" s="2">
        <v>1394</v>
      </c>
      <c r="H9" s="1"/>
    </row>
    <row r="10" spans="1:10" x14ac:dyDescent="0.15">
      <c r="A10" s="1" t="s">
        <v>83</v>
      </c>
      <c r="B10" s="2">
        <v>0</v>
      </c>
      <c r="D10" s="1" t="s">
        <v>85</v>
      </c>
      <c r="E10" s="2">
        <f>'20170411'!E10+'20170412'!E8</f>
        <v>517930.89999999997</v>
      </c>
      <c r="G10" s="1"/>
      <c r="H10" s="1" t="s">
        <v>42</v>
      </c>
      <c r="I10" s="3">
        <f>SUMIF(I4:I8,"&gt;=0")</f>
        <v>219</v>
      </c>
    </row>
    <row r="11" spans="1:10" x14ac:dyDescent="0.15">
      <c r="A11" s="1" t="s">
        <v>84</v>
      </c>
      <c r="B11" s="2">
        <f>'20170411'!B11+'20170412'!B9</f>
        <v>877800.2300000001</v>
      </c>
      <c r="E11" s="2"/>
      <c r="G11" s="1"/>
      <c r="H11" s="1" t="s">
        <v>43</v>
      </c>
      <c r="I11" s="3">
        <f>SUM(J4:J7)</f>
        <v>-6</v>
      </c>
    </row>
    <row r="12" spans="1:10" x14ac:dyDescent="0.15">
      <c r="A12" s="1" t="s">
        <v>86</v>
      </c>
      <c r="B12" s="18">
        <v>899.4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'20170411'!B13+'20170412'!B12</f>
        <v>121403.40999999999</v>
      </c>
      <c r="E13" s="2"/>
      <c r="G13" s="1"/>
      <c r="H13" s="1" t="s">
        <v>30</v>
      </c>
      <c r="I13" s="2">
        <v>154450140</v>
      </c>
    </row>
    <row r="14" spans="1:10" x14ac:dyDescent="0.15">
      <c r="B14" s="2"/>
      <c r="G14" s="1"/>
      <c r="H14" s="1" t="s">
        <v>31</v>
      </c>
      <c r="I14" s="2">
        <v>-4174260</v>
      </c>
    </row>
    <row r="15" spans="1:10" x14ac:dyDescent="0.15">
      <c r="A15" s="1"/>
      <c r="B15" s="2"/>
      <c r="G15" s="1"/>
      <c r="H15" s="1" t="s">
        <v>32</v>
      </c>
      <c r="I15" s="2">
        <f>I14+I13</f>
        <v>150275880</v>
      </c>
    </row>
    <row r="16" spans="1:10" x14ac:dyDescent="0.15">
      <c r="A16" s="1"/>
      <c r="B16" s="2"/>
      <c r="G16" s="1" t="s">
        <v>5</v>
      </c>
      <c r="H16" s="2"/>
      <c r="I16" s="2">
        <v>29000000</v>
      </c>
    </row>
    <row r="17" spans="1:22" x14ac:dyDescent="0.15">
      <c r="A17" s="6"/>
      <c r="B17" s="2"/>
      <c r="G17" s="1" t="s">
        <v>26</v>
      </c>
      <c r="H17" s="2"/>
      <c r="I17" s="2">
        <v>7798356.3200000003</v>
      </c>
    </row>
    <row r="18" spans="1:22" x14ac:dyDescent="0.15">
      <c r="G18" s="1" t="s">
        <v>12</v>
      </c>
      <c r="H18" s="2"/>
      <c r="I18" s="2">
        <v>30890028</v>
      </c>
    </row>
    <row r="19" spans="1:22" x14ac:dyDescent="0.15">
      <c r="A19" s="2"/>
      <c r="G19" s="1" t="s">
        <v>24</v>
      </c>
      <c r="H19" s="2"/>
      <c r="I19" s="2">
        <f>I18+I17-I16</f>
        <v>9688384.3200000003</v>
      </c>
    </row>
    <row r="20" spans="1:22" x14ac:dyDescent="0.15">
      <c r="D20" s="2"/>
      <c r="G20" s="1" t="s">
        <v>33</v>
      </c>
      <c r="I20" s="2"/>
    </row>
    <row r="21" spans="1:22" x14ac:dyDescent="0.15">
      <c r="G21" s="1"/>
      <c r="H21" s="1" t="s">
        <v>38</v>
      </c>
      <c r="I21" s="2">
        <v>204009.96</v>
      </c>
      <c r="N21" s="2"/>
    </row>
    <row r="22" spans="1:22" x14ac:dyDescent="0.15">
      <c r="G22" s="1"/>
      <c r="H22" s="1" t="s">
        <v>39</v>
      </c>
      <c r="I22" s="2">
        <v>47802.05</v>
      </c>
    </row>
    <row r="23" spans="1:22" x14ac:dyDescent="0.15">
      <c r="G23" s="1"/>
      <c r="H23" s="1" t="s">
        <v>106</v>
      </c>
      <c r="I23" s="2">
        <v>21685.72</v>
      </c>
      <c r="N23" s="2"/>
    </row>
    <row r="24" spans="1:22" x14ac:dyDescent="0.15">
      <c r="A24" s="8" t="s">
        <v>69</v>
      </c>
      <c r="H24" s="1" t="s">
        <v>107</v>
      </c>
      <c r="I24" s="2">
        <v>5756</v>
      </c>
    </row>
    <row r="25" spans="1:22" x14ac:dyDescent="0.15">
      <c r="A25" s="1" t="s">
        <v>70</v>
      </c>
      <c r="B25" s="2">
        <f>B8+E7+I16+B44</f>
        <v>150000000</v>
      </c>
      <c r="H25" s="1" t="s">
        <v>19</v>
      </c>
      <c r="I25" s="2">
        <f>SUM(I21:I24)</f>
        <v>279253.73</v>
      </c>
    </row>
    <row r="26" spans="1:22" x14ac:dyDescent="0.15">
      <c r="A26" s="1" t="s">
        <v>71</v>
      </c>
      <c r="B26" s="2">
        <f>B4+E5+I18</f>
        <v>74124124.629999995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918588.03999999992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203</v>
      </c>
      <c r="B33" s="3">
        <v>1590</v>
      </c>
      <c r="D33" s="1" t="s">
        <v>74</v>
      </c>
      <c r="E33" s="2">
        <v>8738539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225</v>
      </c>
      <c r="B34" s="3">
        <v>484</v>
      </c>
      <c r="D34" s="1" t="s">
        <v>75</v>
      </c>
      <c r="E34" s="2">
        <v>8744170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>
        <v>14077</v>
      </c>
      <c r="D35" s="1" t="s">
        <v>76</v>
      </c>
      <c r="E35" s="2">
        <v>-321237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17</v>
      </c>
      <c r="B36" s="3">
        <v>2590</v>
      </c>
      <c r="D36" s="1" t="s">
        <v>77</v>
      </c>
      <c r="E36" s="2">
        <v>63732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18741</v>
      </c>
      <c r="D37" s="1" t="s">
        <v>78</v>
      </c>
      <c r="E37" s="2">
        <v>618046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-407367</v>
      </c>
    </row>
    <row r="39" spans="1:23" x14ac:dyDescent="0.15">
      <c r="A39" s="1" t="s">
        <v>103</v>
      </c>
      <c r="B39" s="3"/>
      <c r="D39" s="1" t="s">
        <v>80</v>
      </c>
      <c r="E39" s="10">
        <v>65405</v>
      </c>
    </row>
    <row r="40" spans="1:23" s="9" customFormat="1" x14ac:dyDescent="0.15">
      <c r="A40"/>
      <c r="B40"/>
      <c r="D40" s="1" t="s">
        <v>81</v>
      </c>
      <c r="E40" s="2">
        <v>-9407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15">
      <c r="A43" s="8" t="s">
        <v>233</v>
      </c>
    </row>
    <row r="44" spans="1:23" x14ac:dyDescent="0.15">
      <c r="A44" s="16" t="s">
        <v>5</v>
      </c>
      <c r="B44" s="2">
        <v>5000000</v>
      </c>
      <c r="C44" s="2"/>
    </row>
    <row r="45" spans="1:23" x14ac:dyDescent="0.15">
      <c r="A45" s="16" t="s">
        <v>234</v>
      </c>
      <c r="B45" s="2">
        <v>5002312</v>
      </c>
      <c r="C45" s="2"/>
    </row>
    <row r="46" spans="1:23" x14ac:dyDescent="0.1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1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1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15">
      <c r="A54" s="16"/>
      <c r="H54" s="32"/>
      <c r="I54" s="32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  <row r="57" spans="1:14" x14ac:dyDescent="0.1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4">
    <tabColor theme="0"/>
  </sheetPr>
  <dimension ref="A1:W57"/>
  <sheetViews>
    <sheetView zoomScale="80" zoomScaleNormal="80" workbookViewId="0">
      <selection activeCell="B27" sqref="B27"/>
    </sheetView>
  </sheetViews>
  <sheetFormatPr defaultRowHeight="13.5" x14ac:dyDescent="0.15"/>
  <cols>
    <col min="1" max="1" width="25.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21464549.649999999</v>
      </c>
      <c r="D3" s="1" t="s">
        <v>1</v>
      </c>
      <c r="E3" s="2">
        <v>35659220.140000001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14005098.59</v>
      </c>
      <c r="D4" s="1" t="s">
        <v>11</v>
      </c>
      <c r="E4" s="18">
        <v>13054043.99</v>
      </c>
      <c r="H4" s="1" t="s">
        <v>201</v>
      </c>
      <c r="I4">
        <v>9</v>
      </c>
    </row>
    <row r="5" spans="1:10" x14ac:dyDescent="0.15">
      <c r="A5" s="1" t="s">
        <v>3</v>
      </c>
      <c r="B5" s="2">
        <v>68472177.409999996</v>
      </c>
      <c r="D5" s="1" t="s">
        <v>12</v>
      </c>
      <c r="E5" s="2">
        <v>22605176.149999999</v>
      </c>
      <c r="H5" s="1" t="s">
        <v>223</v>
      </c>
      <c r="I5">
        <v>4</v>
      </c>
    </row>
    <row r="6" spans="1:10" x14ac:dyDescent="0.15">
      <c r="A6" s="1" t="s">
        <v>11</v>
      </c>
      <c r="B6" s="2">
        <v>54467078.82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42000000</v>
      </c>
      <c r="H7" s="1" t="s">
        <v>185</v>
      </c>
      <c r="I7">
        <v>21</v>
      </c>
    </row>
    <row r="8" spans="1:10" x14ac:dyDescent="0.15">
      <c r="A8" s="1" t="s">
        <v>5</v>
      </c>
      <c r="B8" s="2">
        <v>65000000</v>
      </c>
      <c r="D8" s="1" t="s">
        <v>86</v>
      </c>
      <c r="E8" s="2">
        <v>526.4</v>
      </c>
      <c r="G8" s="1"/>
    </row>
    <row r="9" spans="1:10" x14ac:dyDescent="0.15">
      <c r="A9" s="1" t="s">
        <v>82</v>
      </c>
      <c r="B9" s="2">
        <v>2529.17</v>
      </c>
      <c r="D9" s="1" t="s">
        <v>88</v>
      </c>
      <c r="E9" s="2">
        <v>367</v>
      </c>
      <c r="H9" s="1"/>
    </row>
    <row r="10" spans="1:10" x14ac:dyDescent="0.15">
      <c r="A10" s="1" t="s">
        <v>83</v>
      </c>
      <c r="B10" s="2">
        <v>33000000</v>
      </c>
      <c r="D10" s="1" t="s">
        <v>85</v>
      </c>
      <c r="E10" s="2">
        <f>'20170410'!E10+'20170411'!E8</f>
        <v>516342.1</v>
      </c>
      <c r="G10" s="1"/>
      <c r="H10" s="1" t="s">
        <v>42</v>
      </c>
      <c r="I10" s="3">
        <f>SUMIF(I4:I8,"&gt;=0")</f>
        <v>207</v>
      </c>
    </row>
    <row r="11" spans="1:10" x14ac:dyDescent="0.15">
      <c r="A11" s="1" t="s">
        <v>84</v>
      </c>
      <c r="B11" s="2">
        <f>'20170410'!B11+'20170411'!B9</f>
        <v>877800.2300000001</v>
      </c>
      <c r="E11" s="2"/>
      <c r="G11" s="1"/>
      <c r="H11" s="1" t="s">
        <v>43</v>
      </c>
      <c r="I11" s="3">
        <f>SUM(J4:J7)</f>
        <v>0</v>
      </c>
    </row>
    <row r="12" spans="1:10" x14ac:dyDescent="0.15">
      <c r="A12" s="1" t="s">
        <v>86</v>
      </c>
      <c r="B12" s="18">
        <v>246.7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'20170410'!B13+'20170411'!B12</f>
        <v>120504.01</v>
      </c>
      <c r="E13" s="2"/>
      <c r="G13" s="1"/>
      <c r="H13" s="1" t="s">
        <v>30</v>
      </c>
      <c r="I13" s="2">
        <v>146384400</v>
      </c>
    </row>
    <row r="14" spans="1:10" x14ac:dyDescent="0.15">
      <c r="B14" s="2"/>
      <c r="G14" s="1"/>
      <c r="H14" s="1" t="s">
        <v>31</v>
      </c>
      <c r="I14" s="2">
        <v>0</v>
      </c>
    </row>
    <row r="15" spans="1:10" x14ac:dyDescent="0.15">
      <c r="A15" s="1"/>
      <c r="B15" s="2"/>
      <c r="G15" s="1"/>
      <c r="H15" s="1" t="s">
        <v>32</v>
      </c>
      <c r="I15" s="2">
        <f>I14+I13</f>
        <v>146384400</v>
      </c>
    </row>
    <row r="16" spans="1:10" x14ac:dyDescent="0.15">
      <c r="A16" s="1"/>
      <c r="B16" s="2"/>
      <c r="G16" s="1" t="s">
        <v>5</v>
      </c>
      <c r="H16" s="2"/>
      <c r="I16" s="2">
        <v>33000000</v>
      </c>
    </row>
    <row r="17" spans="1:22" x14ac:dyDescent="0.15">
      <c r="A17" s="6"/>
      <c r="B17" s="2"/>
      <c r="G17" s="1" t="s">
        <v>26</v>
      </c>
      <c r="H17" s="2"/>
      <c r="I17" s="2">
        <v>13826599.49</v>
      </c>
    </row>
    <row r="18" spans="1:22" x14ac:dyDescent="0.15">
      <c r="G18" s="1" t="s">
        <v>12</v>
      </c>
      <c r="H18" s="2"/>
      <c r="I18" s="2">
        <v>29276880</v>
      </c>
    </row>
    <row r="19" spans="1:22" x14ac:dyDescent="0.15">
      <c r="A19" s="2"/>
      <c r="G19" s="1" t="s">
        <v>24</v>
      </c>
      <c r="H19" s="2"/>
      <c r="I19" s="2">
        <f>I18+I17-I16</f>
        <v>10103479.490000002</v>
      </c>
    </row>
    <row r="20" spans="1:22" x14ac:dyDescent="0.15">
      <c r="D20" s="2"/>
      <c r="G20" s="1" t="s">
        <v>33</v>
      </c>
      <c r="I20" s="2"/>
    </row>
    <row r="21" spans="1:22" x14ac:dyDescent="0.15">
      <c r="G21" s="1"/>
      <c r="H21" s="1" t="s">
        <v>38</v>
      </c>
      <c r="I21" s="2">
        <v>202604.71</v>
      </c>
      <c r="N21" s="2"/>
    </row>
    <row r="22" spans="1:22" x14ac:dyDescent="0.15">
      <c r="G22" s="1"/>
      <c r="H22" s="1" t="s">
        <v>39</v>
      </c>
      <c r="I22" s="2">
        <v>47477.88</v>
      </c>
    </row>
    <row r="23" spans="1:22" x14ac:dyDescent="0.15">
      <c r="G23" s="1"/>
      <c r="H23" s="1" t="s">
        <v>106</v>
      </c>
      <c r="I23" s="2">
        <v>21685.72</v>
      </c>
      <c r="N23" s="2"/>
    </row>
    <row r="24" spans="1:22" x14ac:dyDescent="0.15">
      <c r="A24" s="8" t="s">
        <v>69</v>
      </c>
      <c r="H24" s="1" t="s">
        <v>107</v>
      </c>
      <c r="I24" s="2">
        <v>5756</v>
      </c>
    </row>
    <row r="25" spans="1:22" x14ac:dyDescent="0.15">
      <c r="A25" s="1" t="s">
        <v>70</v>
      </c>
      <c r="B25" s="2">
        <f>B8+E7+I16+B44</f>
        <v>150000000</v>
      </c>
      <c r="H25" s="1" t="s">
        <v>19</v>
      </c>
      <c r="I25" s="2">
        <f>SUM(I21:I24)</f>
        <v>277524.31</v>
      </c>
    </row>
    <row r="26" spans="1:22" x14ac:dyDescent="0.15">
      <c r="A26" s="1" t="s">
        <v>71</v>
      </c>
      <c r="B26" s="2">
        <f>B4+E5+I18</f>
        <v>65887154.739999995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914370.41999999993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203</v>
      </c>
      <c r="B33" s="3">
        <v>1535</v>
      </c>
      <c r="D33" s="1" t="s">
        <v>74</v>
      </c>
      <c r="E33" s="2">
        <v>9059776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225</v>
      </c>
      <c r="B34" s="3">
        <v>466</v>
      </c>
      <c r="D34" s="1" t="s">
        <v>75</v>
      </c>
      <c r="E34" s="2">
        <v>8680438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>
        <v>13660</v>
      </c>
      <c r="D35" s="1" t="s">
        <v>76</v>
      </c>
      <c r="E35" s="2">
        <v>78336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17</v>
      </c>
      <c r="B36" s="3">
        <v>2538</v>
      </c>
      <c r="D36" s="1" t="s">
        <v>77</v>
      </c>
      <c r="E36" s="2">
        <v>-329931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18199</v>
      </c>
      <c r="D37" s="1" t="s">
        <v>78</v>
      </c>
      <c r="E37" s="2">
        <v>-373183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5894409</v>
      </c>
    </row>
    <row r="39" spans="1:23" x14ac:dyDescent="0.15">
      <c r="A39" s="1" t="s">
        <v>103</v>
      </c>
      <c r="B39" s="3"/>
      <c r="D39" s="1" t="s">
        <v>80</v>
      </c>
      <c r="E39" s="10">
        <v>61173</v>
      </c>
    </row>
    <row r="40" spans="1:23" s="9" customFormat="1" x14ac:dyDescent="0.15">
      <c r="A40"/>
      <c r="B40"/>
      <c r="D40" s="1" t="s">
        <v>81</v>
      </c>
      <c r="E40" s="2">
        <v>-10410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15">
      <c r="A43" s="8" t="s">
        <v>233</v>
      </c>
    </row>
    <row r="44" spans="1:23" x14ac:dyDescent="0.15">
      <c r="A44" s="1" t="s">
        <v>5</v>
      </c>
      <c r="B44" s="2">
        <v>10000000</v>
      </c>
      <c r="C44" s="2"/>
    </row>
    <row r="45" spans="1:23" x14ac:dyDescent="0.15">
      <c r="A45" s="1" t="s">
        <v>26</v>
      </c>
      <c r="B45" s="2">
        <v>10000000</v>
      </c>
      <c r="C45" s="2"/>
    </row>
    <row r="46" spans="1:23" x14ac:dyDescent="0.1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15">
      <c r="D47" s="36"/>
      <c r="E47" s="12"/>
      <c r="F47" s="36"/>
      <c r="G47" s="12"/>
      <c r="H47" s="14"/>
      <c r="I47" s="30"/>
    </row>
    <row r="48" spans="1:23" x14ac:dyDescent="0.15"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1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1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15">
      <c r="A54" s="16"/>
      <c r="H54" s="32"/>
      <c r="I54" s="32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  <row r="57" spans="1:14" x14ac:dyDescent="0.1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A16" sqref="A16:B16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2.1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199097460.25999999</v>
      </c>
      <c r="D3" s="1" t="s">
        <v>1</v>
      </c>
      <c r="E3" s="18">
        <v>31823374.850000001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56976640.829999998</v>
      </c>
      <c r="D4" s="1" t="s">
        <v>11</v>
      </c>
      <c r="E4" s="38">
        <v>20512754.460000001</v>
      </c>
      <c r="H4" s="1" t="s">
        <v>370</v>
      </c>
      <c r="I4" s="13"/>
      <c r="J4" s="13"/>
    </row>
    <row r="5" spans="1:10" x14ac:dyDescent="0.15">
      <c r="A5" s="1" t="s">
        <v>3</v>
      </c>
      <c r="B5" s="2">
        <v>256074101.09</v>
      </c>
      <c r="D5" s="1" t="s">
        <v>12</v>
      </c>
      <c r="E5" s="2">
        <v>11310620.390000001</v>
      </c>
      <c r="H5" s="1" t="s">
        <v>372</v>
      </c>
      <c r="I5" s="13"/>
      <c r="J5" s="13"/>
    </row>
    <row r="6" spans="1:10" x14ac:dyDescent="0.15">
      <c r="A6" s="1" t="s">
        <v>11</v>
      </c>
      <c r="B6" s="37">
        <v>199097460.25999999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1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15">
      <c r="A8" s="1" t="s">
        <v>5</v>
      </c>
      <c r="B8" s="2">
        <v>201980000</v>
      </c>
      <c r="D8" s="1" t="s">
        <v>86</v>
      </c>
      <c r="E8" s="18">
        <v>0</v>
      </c>
      <c r="G8" s="1"/>
      <c r="H8" s="1"/>
    </row>
    <row r="9" spans="1:10" x14ac:dyDescent="0.15">
      <c r="A9" s="1" t="s">
        <v>82</v>
      </c>
      <c r="B9" s="2">
        <v>0</v>
      </c>
      <c r="D9" s="1" t="s">
        <v>88</v>
      </c>
      <c r="E9" s="3">
        <v>0</v>
      </c>
      <c r="H9" s="1"/>
    </row>
    <row r="10" spans="1:10" x14ac:dyDescent="0.15">
      <c r="A10" s="1" t="s">
        <v>83</v>
      </c>
      <c r="B10" s="2">
        <v>0</v>
      </c>
      <c r="D10" s="1" t="s">
        <v>85</v>
      </c>
      <c r="E10" s="2">
        <f>'20180123'!E10+'20180124'!E8</f>
        <v>779167.49999999942</v>
      </c>
      <c r="G10" s="1"/>
      <c r="H10" s="1" t="s">
        <v>42</v>
      </c>
      <c r="I10" s="3">
        <f>SUMIF(I4:I9,"&gt;=0")</f>
        <v>0</v>
      </c>
    </row>
    <row r="11" spans="1:10" x14ac:dyDescent="0.15">
      <c r="A11" s="1" t="s">
        <v>84</v>
      </c>
      <c r="B11" s="2">
        <f>'20180123'!B11+'20180124'!B9</f>
        <v>1786917.8</v>
      </c>
      <c r="D11" s="1" t="s">
        <v>381</v>
      </c>
      <c r="E11" s="2">
        <f>E8+'20180123'!E11</f>
        <v>24150.400000000001</v>
      </c>
      <c r="G11" s="1"/>
      <c r="H11" s="1" t="s">
        <v>43</v>
      </c>
      <c r="I11" s="3">
        <v>0</v>
      </c>
    </row>
    <row r="12" spans="1:10" x14ac:dyDescent="0.1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'20180123'!B13+'20180124'!B12</f>
        <v>280710.40999999997</v>
      </c>
      <c r="E13" s="2"/>
      <c r="G13" s="1"/>
      <c r="H13" s="1" t="s">
        <v>30</v>
      </c>
      <c r="I13" s="15">
        <v>0</v>
      </c>
    </row>
    <row r="14" spans="1:10" x14ac:dyDescent="0.15">
      <c r="A14" s="1" t="s">
        <v>333</v>
      </c>
      <c r="B14" s="3"/>
      <c r="G14" s="1"/>
      <c r="H14" s="1" t="s">
        <v>31</v>
      </c>
      <c r="I14" s="3">
        <v>-2875500</v>
      </c>
    </row>
    <row r="15" spans="1:10" x14ac:dyDescent="0.15">
      <c r="A15" s="1" t="s">
        <v>380</v>
      </c>
      <c r="B15" s="2">
        <f>B12+'20180123'!B15</f>
        <v>12220.479999999998</v>
      </c>
      <c r="G15" s="1"/>
      <c r="H15" s="1" t="s">
        <v>32</v>
      </c>
      <c r="I15" s="15">
        <f>I14+I13</f>
        <v>-2875500</v>
      </c>
    </row>
    <row r="16" spans="1:10" x14ac:dyDescent="0.15">
      <c r="A16" s="1" t="s">
        <v>392</v>
      </c>
      <c r="B16" s="2">
        <f>B11-'20180101'!B11</f>
        <v>187450.91999999993</v>
      </c>
      <c r="G16" s="1" t="s">
        <v>5</v>
      </c>
      <c r="H16" s="2"/>
      <c r="I16" s="15">
        <v>-2000000</v>
      </c>
    </row>
    <row r="17" spans="1:14" x14ac:dyDescent="0.15">
      <c r="A17" s="6"/>
      <c r="B17" s="2"/>
      <c r="G17" s="1" t="s">
        <v>26</v>
      </c>
      <c r="H17" s="2"/>
      <c r="I17" s="15">
        <v>11122357.869999999</v>
      </c>
    </row>
    <row r="18" spans="1:14" x14ac:dyDescent="0.15">
      <c r="G18" s="1" t="s">
        <v>12</v>
      </c>
      <c r="H18" s="2"/>
      <c r="I18" s="15">
        <v>429300</v>
      </c>
    </row>
    <row r="19" spans="1:14" x14ac:dyDescent="0.15">
      <c r="A19" s="2"/>
      <c r="G19" s="1" t="s">
        <v>24</v>
      </c>
      <c r="H19" s="2"/>
      <c r="I19" s="15">
        <f>I18+I17-I16</f>
        <v>13551657.869999999</v>
      </c>
    </row>
    <row r="20" spans="1:14" x14ac:dyDescent="0.15">
      <c r="D20" s="2"/>
      <c r="G20" s="1" t="s">
        <v>33</v>
      </c>
      <c r="I20" s="15"/>
    </row>
    <row r="21" spans="1:14" x14ac:dyDescent="0.15">
      <c r="G21" s="1"/>
      <c r="H21" s="1" t="s">
        <v>38</v>
      </c>
      <c r="I21" s="15"/>
      <c r="N21" s="2"/>
    </row>
    <row r="22" spans="1:14" x14ac:dyDescent="0.15">
      <c r="G22" s="1"/>
      <c r="H22" s="1" t="s">
        <v>39</v>
      </c>
      <c r="I22" s="15"/>
    </row>
    <row r="23" spans="1:14" x14ac:dyDescent="0.15">
      <c r="G23" s="1"/>
      <c r="H23" s="1" t="s">
        <v>106</v>
      </c>
      <c r="I23" s="15">
        <v>24054.85</v>
      </c>
      <c r="N23" s="2"/>
    </row>
    <row r="24" spans="1:14" x14ac:dyDescent="0.15">
      <c r="A24" s="8" t="s">
        <v>69</v>
      </c>
      <c r="H24" s="1" t="s">
        <v>107</v>
      </c>
      <c r="I24" s="15">
        <v>11184</v>
      </c>
    </row>
    <row r="25" spans="1:14" x14ac:dyDescent="0.15">
      <c r="A25" s="1" t="s">
        <v>70</v>
      </c>
      <c r="B25" s="2">
        <f>B8+E7+I16+B45</f>
        <v>280980000</v>
      </c>
      <c r="H25" s="1" t="s">
        <v>19</v>
      </c>
      <c r="I25" s="15">
        <f>SUM(I21:I24)</f>
        <v>35238.85</v>
      </c>
    </row>
    <row r="26" spans="1:14" x14ac:dyDescent="0.15">
      <c r="A26" s="1" t="s">
        <v>71</v>
      </c>
      <c r="B26" s="2">
        <f>B4+E5+I18</f>
        <v>68716561.219999999</v>
      </c>
      <c r="G26" s="1"/>
      <c r="H26" s="1" t="s">
        <v>355</v>
      </c>
      <c r="I26" s="2">
        <v>0</v>
      </c>
    </row>
    <row r="27" spans="1:14" x14ac:dyDescent="0.15">
      <c r="A27" s="1" t="s">
        <v>90</v>
      </c>
      <c r="B27" s="2">
        <f>$B$13+$E$10+$I$25</f>
        <v>1095116.7599999995</v>
      </c>
      <c r="H27" s="1" t="s">
        <v>382</v>
      </c>
      <c r="I27" s="2">
        <f>I22-'20180102'!I22</f>
        <v>-102882.21</v>
      </c>
    </row>
    <row r="28" spans="1:14" x14ac:dyDescent="0.15">
      <c r="A28" s="1" t="s">
        <v>356</v>
      </c>
      <c r="B28" s="2">
        <f>B12+E8+I26</f>
        <v>0</v>
      </c>
    </row>
    <row r="29" spans="1:14" x14ac:dyDescent="0.15">
      <c r="A29" s="1" t="s">
        <v>383</v>
      </c>
      <c r="B29" s="2">
        <f>B15+E11+I27</f>
        <v>-66511.330000000016</v>
      </c>
    </row>
    <row r="30" spans="1:14" x14ac:dyDescent="0.15">
      <c r="G30" s="1"/>
      <c r="H30" s="1"/>
      <c r="I30" s="2"/>
    </row>
    <row r="31" spans="1:14" s="9" customFormat="1" x14ac:dyDescent="0.15">
      <c r="J31"/>
    </row>
    <row r="32" spans="1:14" ht="14.25" x14ac:dyDescent="0.15">
      <c r="A32" s="7" t="s">
        <v>65</v>
      </c>
      <c r="G32" s="7" t="s">
        <v>295</v>
      </c>
    </row>
    <row r="33" spans="1:23" s="9" customFormat="1" x14ac:dyDescent="0.1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6">
        <v>0</v>
      </c>
      <c r="D34" s="1" t="s">
        <v>78</v>
      </c>
      <c r="E34" s="2">
        <v>-723608</v>
      </c>
      <c r="G34" s="16" t="s">
        <v>296</v>
      </c>
      <c r="H34" s="2">
        <f>E40</f>
        <v>17311150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138</v>
      </c>
      <c r="B35" s="36">
        <v>0</v>
      </c>
      <c r="D35" s="1" t="s">
        <v>182</v>
      </c>
      <c r="E35" s="10">
        <v>-348542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6">
        <v>1939</v>
      </c>
      <c r="D36" s="1" t="s">
        <v>80</v>
      </c>
      <c r="E36" s="10">
        <v>-5207</v>
      </c>
      <c r="G36" s="40" t="s">
        <v>298</v>
      </c>
      <c r="H36" s="41">
        <f>H34+H35</f>
        <v>17316307.605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132</v>
      </c>
      <c r="B37" s="36">
        <v>2097</v>
      </c>
      <c r="D37" s="1" t="s">
        <v>81</v>
      </c>
      <c r="E37" s="2">
        <v>182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15">
      <c r="A38" s="1" t="s">
        <v>19</v>
      </c>
      <c r="B38" s="36">
        <f>SUM(B34:B37)</f>
        <v>4036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15">
      <c r="A39" s="1" t="s">
        <v>102</v>
      </c>
      <c r="B39" s="3"/>
      <c r="D39" s="8" t="s">
        <v>379</v>
      </c>
    </row>
    <row r="40" spans="1:23" x14ac:dyDescent="0.15">
      <c r="A40" s="1" t="s">
        <v>103</v>
      </c>
      <c r="B40" s="3"/>
      <c r="D40" s="1" t="s">
        <v>74</v>
      </c>
      <c r="E40" s="2">
        <v>17311150</v>
      </c>
    </row>
    <row r="41" spans="1:23" s="9" customFormat="1" x14ac:dyDescent="0.15">
      <c r="A41"/>
      <c r="B41"/>
      <c r="D41" s="1" t="s">
        <v>75</v>
      </c>
      <c r="E41" s="2">
        <v>17242003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 s="1" t="s">
        <v>76</v>
      </c>
      <c r="E42" s="2">
        <v>122300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15">
      <c r="D43" s="1" t="s">
        <v>77</v>
      </c>
      <c r="E43" s="2">
        <v>146017</v>
      </c>
    </row>
    <row r="44" spans="1:23" x14ac:dyDescent="0.15">
      <c r="A44" s="8" t="s">
        <v>233</v>
      </c>
      <c r="D44" s="1" t="s">
        <v>375</v>
      </c>
      <c r="E44" s="2">
        <v>0</v>
      </c>
    </row>
    <row r="45" spans="1:23" x14ac:dyDescent="0.15">
      <c r="A45" s="16" t="s">
        <v>5</v>
      </c>
      <c r="B45" s="2">
        <v>1000000</v>
      </c>
      <c r="C45" s="2"/>
      <c r="D45" s="1" t="s">
        <v>376</v>
      </c>
      <c r="E45" s="10">
        <v>122300</v>
      </c>
    </row>
    <row r="46" spans="1:23" x14ac:dyDescent="0.1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271552</v>
      </c>
    </row>
    <row r="47" spans="1:23" x14ac:dyDescent="0.1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1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1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1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5">
    <tabColor theme="0"/>
  </sheetPr>
  <dimension ref="A1:W57"/>
  <sheetViews>
    <sheetView topLeftCell="A4" zoomScale="80" zoomScaleNormal="80" workbookViewId="0">
      <selection activeCell="I23" sqref="I23"/>
    </sheetView>
  </sheetViews>
  <sheetFormatPr defaultRowHeight="13.5" x14ac:dyDescent="0.15"/>
  <cols>
    <col min="1" max="1" width="25.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32885067.59</v>
      </c>
      <c r="D3" s="1" t="s">
        <v>1</v>
      </c>
      <c r="E3" s="2">
        <v>35598305.240000002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17622342.050000001</v>
      </c>
      <c r="D4" s="1" t="s">
        <v>11</v>
      </c>
      <c r="E4" s="18">
        <v>12242853.48</v>
      </c>
      <c r="H4" s="1" t="s">
        <v>201</v>
      </c>
      <c r="I4">
        <v>9</v>
      </c>
    </row>
    <row r="5" spans="1:10" x14ac:dyDescent="0.15">
      <c r="A5" s="1" t="s">
        <v>3</v>
      </c>
      <c r="B5" s="2">
        <v>68508738.400000006</v>
      </c>
      <c r="D5" s="1" t="s">
        <v>12</v>
      </c>
      <c r="E5" s="2">
        <v>23355451.760000002</v>
      </c>
      <c r="H5" s="1" t="s">
        <v>223</v>
      </c>
      <c r="I5">
        <v>4</v>
      </c>
    </row>
    <row r="6" spans="1:10" x14ac:dyDescent="0.15">
      <c r="A6" s="1" t="s">
        <v>11</v>
      </c>
      <c r="B6" s="2">
        <v>50886396.350000001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15">
      <c r="A8" s="1" t="s">
        <v>5</v>
      </c>
      <c r="B8" s="2">
        <v>62000000</v>
      </c>
      <c r="D8" s="1" t="s">
        <v>86</v>
      </c>
      <c r="E8" s="2">
        <v>2585.6</v>
      </c>
      <c r="G8" s="1"/>
    </row>
    <row r="9" spans="1:10" x14ac:dyDescent="0.15">
      <c r="A9" s="1" t="s">
        <v>82</v>
      </c>
      <c r="B9" s="2">
        <v>1328.76</v>
      </c>
      <c r="D9" s="1" t="s">
        <v>88</v>
      </c>
      <c r="E9" s="2">
        <v>1643</v>
      </c>
      <c r="H9" s="1"/>
    </row>
    <row r="10" spans="1:10" x14ac:dyDescent="0.15">
      <c r="A10" s="1" t="s">
        <v>83</v>
      </c>
      <c r="B10" s="2">
        <v>18000000</v>
      </c>
      <c r="D10" s="1" t="s">
        <v>85</v>
      </c>
      <c r="E10" s="2">
        <f>'20170407'!E10+'20170410'!E8</f>
        <v>515815.69999999995</v>
      </c>
      <c r="G10" s="1"/>
      <c r="H10" s="1" t="s">
        <v>42</v>
      </c>
      <c r="I10" s="3">
        <f>SUMIF(I4:I8,"&gt;=0")</f>
        <v>209</v>
      </c>
    </row>
    <row r="11" spans="1:10" x14ac:dyDescent="0.15">
      <c r="A11" s="1" t="s">
        <v>84</v>
      </c>
      <c r="B11" s="2">
        <f>'20170407'!B11+'20170410'!B9</f>
        <v>875271.06</v>
      </c>
      <c r="E11" s="2"/>
      <c r="G11" s="1"/>
      <c r="H11" s="1" t="s">
        <v>43</v>
      </c>
      <c r="I11" s="3">
        <f>SUM(J4:J7)</f>
        <v>0</v>
      </c>
    </row>
    <row r="12" spans="1:10" x14ac:dyDescent="0.15">
      <c r="A12" s="1" t="s">
        <v>86</v>
      </c>
      <c r="B12" s="18">
        <v>822.62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'20170407'!B13+'20170410'!B12</f>
        <v>120257.31</v>
      </c>
      <c r="E13" s="2"/>
      <c r="G13" s="1"/>
      <c r="H13" s="1" t="s">
        <v>30</v>
      </c>
      <c r="I13" s="2">
        <v>148226040</v>
      </c>
    </row>
    <row r="14" spans="1:10" x14ac:dyDescent="0.15">
      <c r="B14" s="2"/>
      <c r="G14" s="1"/>
      <c r="H14" s="1" t="s">
        <v>31</v>
      </c>
      <c r="I14" s="2">
        <v>0</v>
      </c>
    </row>
    <row r="15" spans="1:10" x14ac:dyDescent="0.15">
      <c r="A15" s="1"/>
      <c r="B15" s="2"/>
      <c r="G15" s="1"/>
      <c r="H15" s="1" t="s">
        <v>32</v>
      </c>
      <c r="I15" s="2">
        <f>I14+I13</f>
        <v>148226040</v>
      </c>
    </row>
    <row r="16" spans="1:10" x14ac:dyDescent="0.15">
      <c r="A16" s="1"/>
      <c r="B16" s="2"/>
      <c r="G16" s="1" t="s">
        <v>5</v>
      </c>
      <c r="H16" s="2"/>
      <c r="I16" s="2">
        <v>33000000</v>
      </c>
    </row>
    <row r="17" spans="1:22" x14ac:dyDescent="0.15">
      <c r="A17" s="6"/>
      <c r="B17" s="2"/>
      <c r="G17" s="1" t="s">
        <v>26</v>
      </c>
      <c r="H17" s="2"/>
      <c r="I17" s="2">
        <v>13908187.6</v>
      </c>
    </row>
    <row r="18" spans="1:22" x14ac:dyDescent="0.15">
      <c r="G18" s="1" t="s">
        <v>12</v>
      </c>
      <c r="H18" s="2"/>
      <c r="I18" s="2">
        <v>29645208</v>
      </c>
    </row>
    <row r="19" spans="1:22" x14ac:dyDescent="0.15">
      <c r="A19" s="2"/>
      <c r="G19" s="1" t="s">
        <v>24</v>
      </c>
      <c r="H19" s="2"/>
      <c r="I19" s="2">
        <f>I18+I17-I16</f>
        <v>10553395.600000001</v>
      </c>
    </row>
    <row r="20" spans="1:22" x14ac:dyDescent="0.15">
      <c r="D20" s="2"/>
      <c r="G20" s="1" t="s">
        <v>33</v>
      </c>
      <c r="I20" s="2"/>
    </row>
    <row r="21" spans="1:22" x14ac:dyDescent="0.15">
      <c r="G21" s="1"/>
      <c r="H21" s="1" t="s">
        <v>38</v>
      </c>
      <c r="I21" s="2">
        <v>202465.54</v>
      </c>
      <c r="N21" s="2"/>
    </row>
    <row r="22" spans="1:22" x14ac:dyDescent="0.15">
      <c r="G22" s="1"/>
      <c r="H22" s="1" t="s">
        <v>39</v>
      </c>
      <c r="I22" s="2">
        <v>47445.77</v>
      </c>
    </row>
    <row r="23" spans="1:22" x14ac:dyDescent="0.15">
      <c r="G23" s="1"/>
      <c r="H23" s="1" t="s">
        <v>106</v>
      </c>
      <c r="I23" s="2">
        <v>21685.72</v>
      </c>
      <c r="N23" s="2"/>
    </row>
    <row r="24" spans="1:22" x14ac:dyDescent="0.15">
      <c r="A24" s="8" t="s">
        <v>69</v>
      </c>
      <c r="H24" s="1" t="s">
        <v>107</v>
      </c>
      <c r="I24" s="2">
        <v>5756</v>
      </c>
    </row>
    <row r="25" spans="1:22" x14ac:dyDescent="0.15">
      <c r="A25" s="1" t="s">
        <v>70</v>
      </c>
      <c r="B25" s="2">
        <f>B8+E7+I16+B44</f>
        <v>150000000</v>
      </c>
      <c r="H25" s="1" t="s">
        <v>19</v>
      </c>
      <c r="I25" s="2">
        <f>SUM(I21:I24)</f>
        <v>277353.03000000003</v>
      </c>
    </row>
    <row r="26" spans="1:22" x14ac:dyDescent="0.15">
      <c r="A26" s="1" t="s">
        <v>71</v>
      </c>
      <c r="B26" s="2">
        <f>B4+E5+I18</f>
        <v>70623001.810000002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913426.04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203</v>
      </c>
      <c r="B33" s="3">
        <v>1722</v>
      </c>
      <c r="D33" s="1" t="s">
        <v>74</v>
      </c>
      <c r="E33" s="2">
        <v>8981440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225</v>
      </c>
      <c r="B34" s="3">
        <v>466</v>
      </c>
      <c r="D34" s="1" t="s">
        <v>75</v>
      </c>
      <c r="E34" s="2">
        <v>9010369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>
        <v>13689</v>
      </c>
      <c r="D35" s="1" t="s">
        <v>76</v>
      </c>
      <c r="E35" s="2">
        <v>-3022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17</v>
      </c>
      <c r="B36" s="3">
        <v>2503</v>
      </c>
      <c r="D36" s="1" t="s">
        <v>77</v>
      </c>
      <c r="E36" s="2">
        <v>251007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18380</v>
      </c>
      <c r="D37" s="1" t="s">
        <v>78</v>
      </c>
      <c r="E37" s="2">
        <v>984005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5764813</v>
      </c>
    </row>
    <row r="39" spans="1:23" x14ac:dyDescent="0.15">
      <c r="A39" s="1" t="s">
        <v>103</v>
      </c>
      <c r="B39" s="3"/>
      <c r="D39" s="1" t="s">
        <v>80</v>
      </c>
      <c r="E39" s="10">
        <v>55983</v>
      </c>
    </row>
    <row r="40" spans="1:23" s="9" customFormat="1" x14ac:dyDescent="0.15">
      <c r="A40"/>
      <c r="B40"/>
      <c r="D40" s="1" t="s">
        <v>81</v>
      </c>
      <c r="E40" s="2">
        <v>-9913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15">
      <c r="A43" s="8" t="s">
        <v>233</v>
      </c>
    </row>
    <row r="44" spans="1:23" x14ac:dyDescent="0.15">
      <c r="A44" s="1" t="s">
        <v>5</v>
      </c>
      <c r="B44" s="2">
        <v>10000000</v>
      </c>
      <c r="C44" s="2"/>
    </row>
    <row r="45" spans="1:23" x14ac:dyDescent="0.15">
      <c r="A45" s="1" t="s">
        <v>26</v>
      </c>
      <c r="B45" s="2">
        <v>10000000</v>
      </c>
      <c r="C45" s="2"/>
    </row>
    <row r="46" spans="1:23" x14ac:dyDescent="0.1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15">
      <c r="D47" s="36"/>
      <c r="E47" s="12"/>
      <c r="F47" s="36"/>
      <c r="G47" s="12"/>
      <c r="H47" s="14"/>
      <c r="I47" s="30"/>
    </row>
    <row r="48" spans="1:23" x14ac:dyDescent="0.15"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1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1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15">
      <c r="A54" s="16"/>
      <c r="H54" s="32"/>
      <c r="I54" s="32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  <row r="57" spans="1:14" x14ac:dyDescent="0.1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6">
    <tabColor theme="0"/>
  </sheetPr>
  <dimension ref="A1:W57"/>
  <sheetViews>
    <sheetView zoomScale="80" zoomScaleNormal="80" workbookViewId="0">
      <selection activeCell="B9" sqref="B9"/>
    </sheetView>
  </sheetViews>
  <sheetFormatPr defaultRowHeight="13.5" x14ac:dyDescent="0.15"/>
  <cols>
    <col min="1" max="1" width="25.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64452477.149999999</v>
      </c>
      <c r="D3" s="1" t="s">
        <v>1</v>
      </c>
      <c r="E3" s="2">
        <v>35779865.490000002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30894070.050000001</v>
      </c>
      <c r="D4" s="1" t="s">
        <v>11</v>
      </c>
      <c r="E4" s="18">
        <v>10697955.050000001</v>
      </c>
      <c r="H4" s="1" t="s">
        <v>201</v>
      </c>
      <c r="I4">
        <v>13</v>
      </c>
    </row>
    <row r="5" spans="1:10" x14ac:dyDescent="0.15">
      <c r="A5" s="1" t="s">
        <v>3</v>
      </c>
      <c r="B5" s="2">
        <v>125354945.95999999</v>
      </c>
      <c r="D5" s="1" t="s">
        <v>12</v>
      </c>
      <c r="E5" s="2">
        <v>25081910.440000001</v>
      </c>
      <c r="H5" s="1" t="s">
        <v>223</v>
      </c>
      <c r="I5">
        <v>3</v>
      </c>
    </row>
    <row r="6" spans="1:10" x14ac:dyDescent="0.15">
      <c r="A6" s="1" t="s">
        <v>11</v>
      </c>
      <c r="B6" s="2">
        <v>94460875.909999996</v>
      </c>
      <c r="D6" s="1" t="s">
        <v>4</v>
      </c>
      <c r="E6" s="2">
        <v>8000000</v>
      </c>
      <c r="H6" s="1" t="s">
        <v>131</v>
      </c>
      <c r="I6">
        <v>174</v>
      </c>
      <c r="J6">
        <v>-2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26</v>
      </c>
      <c r="J7">
        <v>-2</v>
      </c>
    </row>
    <row r="8" spans="1:10" x14ac:dyDescent="0.15">
      <c r="A8" s="1" t="s">
        <v>5</v>
      </c>
      <c r="B8" s="2">
        <v>118000000</v>
      </c>
      <c r="D8" s="1" t="s">
        <v>86</v>
      </c>
      <c r="E8" s="2">
        <v>2579.1999999999998</v>
      </c>
      <c r="G8" s="1"/>
    </row>
    <row r="9" spans="1:10" x14ac:dyDescent="0.15">
      <c r="A9" s="1" t="s">
        <v>82</v>
      </c>
      <c r="B9" s="2">
        <v>8398.76</v>
      </c>
      <c r="D9" s="1" t="s">
        <v>88</v>
      </c>
      <c r="E9" s="2">
        <v>1775</v>
      </c>
      <c r="H9" s="1"/>
    </row>
    <row r="10" spans="1:10" x14ac:dyDescent="0.15">
      <c r="A10" s="1" t="s">
        <v>83</v>
      </c>
      <c r="B10" s="2">
        <v>30000000</v>
      </c>
      <c r="D10" s="1" t="s">
        <v>85</v>
      </c>
      <c r="E10" s="2">
        <f>'20170406'!E10+'20170407'!E8</f>
        <v>513230.1</v>
      </c>
      <c r="G10" s="1"/>
      <c r="H10" s="1" t="s">
        <v>42</v>
      </c>
      <c r="I10" s="3">
        <f>SUMIF(I4:I8,"&gt;=0")</f>
        <v>216</v>
      </c>
    </row>
    <row r="11" spans="1:10" x14ac:dyDescent="0.15">
      <c r="A11" s="1" t="s">
        <v>84</v>
      </c>
      <c r="B11" s="2">
        <f>'20170406'!B11+'20170407'!B9</f>
        <v>873942.3</v>
      </c>
      <c r="E11" s="2"/>
      <c r="G11" s="1"/>
      <c r="H11" s="1" t="s">
        <v>43</v>
      </c>
      <c r="I11" s="3">
        <f>SUM(J4:J7)</f>
        <v>-4</v>
      </c>
    </row>
    <row r="12" spans="1:10" x14ac:dyDescent="0.15">
      <c r="A12" s="1" t="s">
        <v>86</v>
      </c>
      <c r="B12" s="18">
        <v>1042.24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'20170406'!B13+'20170407'!B12</f>
        <v>119434.69</v>
      </c>
      <c r="E13" s="2"/>
      <c r="G13" s="1"/>
      <c r="H13" s="1" t="s">
        <v>30</v>
      </c>
      <c r="I13" s="2">
        <v>153190380</v>
      </c>
    </row>
    <row r="14" spans="1:10" x14ac:dyDescent="0.15">
      <c r="B14" s="2"/>
      <c r="G14" s="1"/>
      <c r="H14" s="1" t="s">
        <v>31</v>
      </c>
      <c r="I14" s="2">
        <v>-2813280</v>
      </c>
    </row>
    <row r="15" spans="1:10" x14ac:dyDescent="0.15">
      <c r="A15" s="1"/>
      <c r="B15" s="2"/>
      <c r="G15" s="1"/>
      <c r="H15" s="1" t="s">
        <v>32</v>
      </c>
      <c r="I15" s="2">
        <f>I14+I13</f>
        <v>150377100</v>
      </c>
    </row>
    <row r="16" spans="1:10" x14ac:dyDescent="0.15">
      <c r="A16" s="1"/>
      <c r="B16" s="2"/>
      <c r="G16" s="1" t="s">
        <v>5</v>
      </c>
      <c r="H16" s="2"/>
      <c r="I16" s="2">
        <v>33000000</v>
      </c>
    </row>
    <row r="17" spans="1:22" x14ac:dyDescent="0.15">
      <c r="A17" s="6"/>
      <c r="B17" s="2"/>
      <c r="G17" s="1" t="s">
        <v>26</v>
      </c>
      <c r="H17" s="2"/>
      <c r="I17" s="2">
        <v>12928840.42</v>
      </c>
    </row>
    <row r="18" spans="1:22" x14ac:dyDescent="0.15">
      <c r="G18" s="1" t="s">
        <v>12</v>
      </c>
      <c r="H18" s="2"/>
      <c r="I18" s="2">
        <v>30638076</v>
      </c>
    </row>
    <row r="19" spans="1:22" x14ac:dyDescent="0.15">
      <c r="A19" s="2"/>
      <c r="G19" s="1" t="s">
        <v>24</v>
      </c>
      <c r="H19" s="2"/>
      <c r="I19" s="2">
        <f>I18+I17-I16</f>
        <v>10566916.420000002</v>
      </c>
    </row>
    <row r="20" spans="1:22" x14ac:dyDescent="0.15">
      <c r="D20" s="2"/>
      <c r="G20" s="1" t="s">
        <v>33</v>
      </c>
      <c r="I20" s="2"/>
    </row>
    <row r="21" spans="1:22" x14ac:dyDescent="0.15">
      <c r="G21" s="1"/>
      <c r="H21" s="1" t="s">
        <v>38</v>
      </c>
      <c r="I21" s="2">
        <v>201547.37</v>
      </c>
      <c r="N21" s="2"/>
    </row>
    <row r="22" spans="1:22" x14ac:dyDescent="0.15">
      <c r="G22" s="1"/>
      <c r="H22" s="1" t="s">
        <v>39</v>
      </c>
      <c r="I22" s="2">
        <v>47233.95</v>
      </c>
    </row>
    <row r="23" spans="1:22" x14ac:dyDescent="0.15">
      <c r="G23" s="1"/>
      <c r="H23" s="1" t="s">
        <v>106</v>
      </c>
      <c r="I23" s="2">
        <v>21685.72</v>
      </c>
      <c r="N23" s="2"/>
    </row>
    <row r="24" spans="1:22" x14ac:dyDescent="0.15">
      <c r="A24" s="8" t="s">
        <v>69</v>
      </c>
      <c r="H24" s="1" t="s">
        <v>107</v>
      </c>
      <c r="I24" s="2">
        <v>5756</v>
      </c>
    </row>
    <row r="25" spans="1:22" x14ac:dyDescent="0.15">
      <c r="A25" s="1" t="s">
        <v>70</v>
      </c>
      <c r="B25" s="2">
        <f>B8+E7+I16</f>
        <v>196000000</v>
      </c>
      <c r="H25" s="1" t="s">
        <v>19</v>
      </c>
      <c r="I25" s="2">
        <f>SUM(I21:I24)</f>
        <v>276223.04000000004</v>
      </c>
    </row>
    <row r="26" spans="1:22" x14ac:dyDescent="0.15">
      <c r="A26" s="1" t="s">
        <v>71</v>
      </c>
      <c r="B26" s="2">
        <f>B4+E5+I18</f>
        <v>86614056.49000001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908887.83000000007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203</v>
      </c>
      <c r="B33" s="3">
        <v>2529</v>
      </c>
      <c r="D33" s="1" t="s">
        <v>74</v>
      </c>
      <c r="E33" s="2">
        <v>8984462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225</v>
      </c>
      <c r="B34" s="3">
        <v>461</v>
      </c>
      <c r="D34" s="1" t="s">
        <v>75</v>
      </c>
      <c r="E34" s="2">
        <v>8759362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>
        <v>14035</v>
      </c>
      <c r="D35" s="1" t="s">
        <v>76</v>
      </c>
      <c r="E35" s="2">
        <v>143602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17</v>
      </c>
      <c r="B36" s="3">
        <v>2414</v>
      </c>
      <c r="D36" s="1" t="s">
        <v>77</v>
      </c>
      <c r="E36" s="2">
        <v>57207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19439</v>
      </c>
      <c r="D37" s="1" t="s">
        <v>78</v>
      </c>
      <c r="E37" s="2">
        <v>2075499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6023899</v>
      </c>
    </row>
    <row r="39" spans="1:23" x14ac:dyDescent="0.15">
      <c r="A39" s="1" t="s">
        <v>103</v>
      </c>
      <c r="B39" s="3"/>
      <c r="D39" s="1" t="s">
        <v>80</v>
      </c>
      <c r="E39" s="10">
        <v>52988</v>
      </c>
    </row>
    <row r="40" spans="1:23" s="9" customFormat="1" x14ac:dyDescent="0.15">
      <c r="A40"/>
      <c r="B40"/>
      <c r="D40" s="1" t="s">
        <v>81</v>
      </c>
      <c r="E40" s="2">
        <v>-10327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15">
      <c r="A43" s="8" t="s">
        <v>233</v>
      </c>
    </row>
    <row r="44" spans="1:23" x14ac:dyDescent="0.15">
      <c r="A44" s="1" t="s">
        <v>5</v>
      </c>
      <c r="B44" s="2">
        <v>10000000</v>
      </c>
      <c r="C44" s="2"/>
    </row>
    <row r="45" spans="1:23" x14ac:dyDescent="0.15">
      <c r="A45" s="1" t="s">
        <v>26</v>
      </c>
      <c r="B45" s="2">
        <v>10000000</v>
      </c>
      <c r="C45" s="2"/>
    </row>
    <row r="46" spans="1:23" x14ac:dyDescent="0.1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15">
      <c r="D47" s="36"/>
      <c r="E47" s="12"/>
      <c r="F47" s="36"/>
      <c r="G47" s="12"/>
      <c r="H47" s="14"/>
      <c r="I47" s="30"/>
    </row>
    <row r="48" spans="1:23" x14ac:dyDescent="0.15"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1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1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15">
      <c r="A54" s="16"/>
      <c r="H54" s="32"/>
      <c r="I54" s="32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  <row r="57" spans="1:14" x14ac:dyDescent="0.1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7">
    <tabColor theme="0"/>
  </sheetPr>
  <dimension ref="A1:W57"/>
  <sheetViews>
    <sheetView topLeftCell="A22" zoomScale="80" zoomScaleNormal="80" workbookViewId="0">
      <selection activeCell="I22" sqref="I22"/>
    </sheetView>
  </sheetViews>
  <sheetFormatPr defaultRowHeight="13.5" x14ac:dyDescent="0.15"/>
  <cols>
    <col min="1" max="1" width="25.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647975249.27999997</v>
      </c>
      <c r="D3" s="1" t="s">
        <v>1</v>
      </c>
      <c r="E3" s="2">
        <v>35899215.850000001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49315789.399999999</v>
      </c>
      <c r="D4" s="1" t="s">
        <v>11</v>
      </c>
      <c r="E4" s="18">
        <v>9069778.6799999997</v>
      </c>
      <c r="H4" s="1" t="s">
        <v>201</v>
      </c>
      <c r="I4">
        <v>14</v>
      </c>
      <c r="J4">
        <v>-2</v>
      </c>
    </row>
    <row r="5" spans="1:10" x14ac:dyDescent="0.15">
      <c r="A5" s="1" t="s">
        <v>3</v>
      </c>
      <c r="B5" s="2">
        <v>715294048.78999996</v>
      </c>
      <c r="D5" s="1" t="s">
        <v>12</v>
      </c>
      <c r="E5" s="2">
        <v>26829437.170000002</v>
      </c>
      <c r="H5" s="1" t="s">
        <v>223</v>
      </c>
      <c r="I5">
        <v>3</v>
      </c>
    </row>
    <row r="6" spans="1:10" x14ac:dyDescent="0.15">
      <c r="A6" s="1" t="s">
        <v>11</v>
      </c>
      <c r="B6" s="2">
        <v>665978259.38999999</v>
      </c>
      <c r="D6" s="1" t="s">
        <v>4</v>
      </c>
      <c r="E6" s="2">
        <v>8000000</v>
      </c>
      <c r="H6" s="1" t="s">
        <v>131</v>
      </c>
      <c r="I6">
        <v>175</v>
      </c>
      <c r="J6">
        <v>-2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-6</v>
      </c>
    </row>
    <row r="8" spans="1:10" x14ac:dyDescent="0.15">
      <c r="A8" s="1" t="s">
        <v>5</v>
      </c>
      <c r="B8" s="2">
        <v>708000000</v>
      </c>
      <c r="D8" s="1" t="s">
        <v>86</v>
      </c>
      <c r="E8" s="2">
        <v>1708.8</v>
      </c>
      <c r="G8" s="1"/>
    </row>
    <row r="9" spans="1:10" x14ac:dyDescent="0.15">
      <c r="A9" s="1" t="s">
        <v>82</v>
      </c>
      <c r="B9" s="2">
        <v>3010.11</v>
      </c>
      <c r="D9" s="1" t="s">
        <v>88</v>
      </c>
      <c r="E9" s="2">
        <v>1424</v>
      </c>
      <c r="H9" s="1"/>
    </row>
    <row r="10" spans="1:10" x14ac:dyDescent="0.15">
      <c r="A10" s="1" t="s">
        <v>83</v>
      </c>
      <c r="B10" s="2">
        <v>18000000</v>
      </c>
      <c r="D10" s="1" t="s">
        <v>85</v>
      </c>
      <c r="E10" s="2">
        <f>'20170405'!E10+'20170406'!E8</f>
        <v>510650.89999999997</v>
      </c>
      <c r="G10" s="1"/>
      <c r="H10" s="1" t="s">
        <v>42</v>
      </c>
      <c r="I10" s="3">
        <f>SUMIF(I4:I8,"&gt;=0")</f>
        <v>221</v>
      </c>
    </row>
    <row r="11" spans="1:10" x14ac:dyDescent="0.15">
      <c r="A11" s="1" t="s">
        <v>84</v>
      </c>
      <c r="B11" s="2">
        <f>'20170405'!B11+'20170406'!B9</f>
        <v>865543.54</v>
      </c>
      <c r="E11" s="2"/>
      <c r="G11" s="1"/>
      <c r="H11" s="1" t="s">
        <v>43</v>
      </c>
      <c r="I11" s="3">
        <f>SUM(J4:J7)</f>
        <v>-10</v>
      </c>
    </row>
    <row r="12" spans="1:10" x14ac:dyDescent="0.15">
      <c r="A12" s="1" t="s">
        <v>86</v>
      </c>
      <c r="B12" s="18">
        <v>525.77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'20170405'!B13+'20170406'!B12</f>
        <v>118392.45</v>
      </c>
      <c r="E13" s="2"/>
      <c r="G13" s="1"/>
      <c r="H13" s="1" t="s">
        <v>30</v>
      </c>
      <c r="I13" s="2">
        <v>156469920</v>
      </c>
    </row>
    <row r="14" spans="1:10" x14ac:dyDescent="0.15">
      <c r="B14" s="2"/>
      <c r="G14" s="1"/>
      <c r="H14" s="1" t="s">
        <v>31</v>
      </c>
      <c r="I14" s="2">
        <v>-7020120</v>
      </c>
    </row>
    <row r="15" spans="1:10" x14ac:dyDescent="0.15">
      <c r="A15" s="1"/>
      <c r="B15" s="2"/>
      <c r="G15" s="1"/>
      <c r="H15" s="1" t="s">
        <v>32</v>
      </c>
      <c r="I15" s="2">
        <f>I14+I13</f>
        <v>149449800</v>
      </c>
    </row>
    <row r="16" spans="1:10" x14ac:dyDescent="0.15">
      <c r="A16" s="1"/>
      <c r="B16" s="2"/>
      <c r="G16" s="1" t="s">
        <v>5</v>
      </c>
      <c r="H16" s="2"/>
      <c r="I16" s="2">
        <v>33000000</v>
      </c>
    </row>
    <row r="17" spans="1:22" x14ac:dyDescent="0.15">
      <c r="A17" s="6"/>
      <c r="B17" s="2"/>
      <c r="G17" s="1" t="s">
        <v>26</v>
      </c>
      <c r="H17" s="2"/>
      <c r="I17" s="2">
        <v>12037574.529999999</v>
      </c>
    </row>
    <row r="18" spans="1:22" x14ac:dyDescent="0.15">
      <c r="G18" s="1" t="s">
        <v>12</v>
      </c>
      <c r="H18" s="2"/>
      <c r="I18" s="2">
        <v>31293984</v>
      </c>
    </row>
    <row r="19" spans="1:22" x14ac:dyDescent="0.15">
      <c r="A19" s="2"/>
      <c r="G19" s="1" t="s">
        <v>24</v>
      </c>
      <c r="H19" s="2"/>
      <c r="I19" s="2">
        <f>I18+I17-I16</f>
        <v>10331558.530000001</v>
      </c>
    </row>
    <row r="20" spans="1:22" x14ac:dyDescent="0.15">
      <c r="D20" s="2"/>
      <c r="G20" s="1" t="s">
        <v>33</v>
      </c>
      <c r="I20" s="2"/>
    </row>
    <row r="21" spans="1:22" x14ac:dyDescent="0.15">
      <c r="G21" s="1"/>
      <c r="H21" s="1" t="s">
        <v>38</v>
      </c>
      <c r="I21" s="2">
        <v>200775.37</v>
      </c>
      <c r="N21" s="2"/>
    </row>
    <row r="22" spans="1:22" x14ac:dyDescent="0.15">
      <c r="G22" s="1"/>
      <c r="H22" s="1" t="s">
        <v>39</v>
      </c>
      <c r="I22" s="2">
        <v>47055.839999999997</v>
      </c>
    </row>
    <row r="23" spans="1:22" x14ac:dyDescent="0.15">
      <c r="G23" s="1"/>
      <c r="H23" s="1" t="s">
        <v>106</v>
      </c>
      <c r="I23" s="2">
        <v>21685.72</v>
      </c>
      <c r="N23" s="2"/>
    </row>
    <row r="24" spans="1:22" x14ac:dyDescent="0.15">
      <c r="A24" s="8" t="s">
        <v>69</v>
      </c>
      <c r="H24" s="1" t="s">
        <v>107</v>
      </c>
      <c r="I24" s="2">
        <v>5756</v>
      </c>
    </row>
    <row r="25" spans="1:22" x14ac:dyDescent="0.15">
      <c r="A25" s="1" t="s">
        <v>70</v>
      </c>
      <c r="B25" s="2">
        <f>B8+E7+I16</f>
        <v>786000000</v>
      </c>
      <c r="H25" s="1" t="s">
        <v>19</v>
      </c>
      <c r="I25" s="2">
        <f>SUM(I21:I24)</f>
        <v>275272.93</v>
      </c>
    </row>
    <row r="26" spans="1:22" x14ac:dyDescent="0.15">
      <c r="A26" s="1" t="s">
        <v>71</v>
      </c>
      <c r="B26" s="2">
        <f>B4+E5+I18</f>
        <v>107439210.56999999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904316.28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203</v>
      </c>
      <c r="B33" s="3">
        <v>3434</v>
      </c>
      <c r="D33" s="1" t="s">
        <v>74</v>
      </c>
      <c r="E33" s="2">
        <v>8840861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225</v>
      </c>
      <c r="B34" s="3">
        <v>499</v>
      </c>
      <c r="D34" s="1" t="s">
        <v>75</v>
      </c>
      <c r="E34" s="2">
        <v>8665526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>
        <v>14120</v>
      </c>
      <c r="D35" s="1" t="s">
        <v>76</v>
      </c>
      <c r="E35" s="2">
        <v>75601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17</v>
      </c>
      <c r="B36" s="3">
        <v>2355</v>
      </c>
      <c r="D36" s="1" t="s">
        <v>77</v>
      </c>
      <c r="E36" s="2">
        <v>150247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20408</v>
      </c>
      <c r="D37" s="1" t="s">
        <v>78</v>
      </c>
      <c r="E37" s="2">
        <v>-447092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4894117</v>
      </c>
    </row>
    <row r="39" spans="1:23" x14ac:dyDescent="0.15">
      <c r="A39" s="1" t="s">
        <v>103</v>
      </c>
      <c r="B39" s="3"/>
      <c r="D39" s="1" t="s">
        <v>80</v>
      </c>
      <c r="E39" s="10">
        <v>47932</v>
      </c>
    </row>
    <row r="40" spans="1:23" s="9" customFormat="1" x14ac:dyDescent="0.15">
      <c r="A40"/>
      <c r="B40"/>
      <c r="D40" s="1" t="s">
        <v>81</v>
      </c>
      <c r="E40" s="2">
        <v>-9024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15">
      <c r="A43" s="8" t="s">
        <v>233</v>
      </c>
    </row>
    <row r="44" spans="1:23" x14ac:dyDescent="0.15">
      <c r="A44" s="1" t="s">
        <v>5</v>
      </c>
      <c r="B44" s="2">
        <v>10000000</v>
      </c>
      <c r="C44" s="2"/>
    </row>
    <row r="45" spans="1:23" x14ac:dyDescent="0.15">
      <c r="A45" s="1" t="s">
        <v>26</v>
      </c>
      <c r="B45" s="2">
        <v>10000000</v>
      </c>
      <c r="C45" s="2"/>
    </row>
    <row r="46" spans="1:23" x14ac:dyDescent="0.1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15">
      <c r="D47" s="36"/>
      <c r="E47" s="12"/>
      <c r="F47" s="36"/>
      <c r="G47" s="12"/>
      <c r="H47" s="14"/>
      <c r="I47" s="30"/>
    </row>
    <row r="48" spans="1:23" x14ac:dyDescent="0.15"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1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1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15">
      <c r="A54" s="16"/>
      <c r="H54" s="32"/>
      <c r="I54" s="32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  <row r="57" spans="1:14" x14ac:dyDescent="0.1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8">
    <tabColor theme="0"/>
  </sheetPr>
  <dimension ref="A1:W57"/>
  <sheetViews>
    <sheetView zoomScale="80" zoomScaleNormal="80" workbookViewId="0">
      <selection activeCell="B9" sqref="B9"/>
    </sheetView>
  </sheetViews>
  <sheetFormatPr defaultRowHeight="13.5" x14ac:dyDescent="0.15"/>
  <cols>
    <col min="1" max="1" width="25.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23486553.43</v>
      </c>
      <c r="D3" s="1" t="s">
        <v>1</v>
      </c>
      <c r="E3" s="2">
        <v>35954409.299999997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51959511.43</v>
      </c>
      <c r="D4" s="1" t="s">
        <v>11</v>
      </c>
      <c r="E4" s="18">
        <v>10697204.58</v>
      </c>
      <c r="H4" s="1" t="s">
        <v>201</v>
      </c>
      <c r="I4">
        <v>18</v>
      </c>
      <c r="J4">
        <v>-2</v>
      </c>
    </row>
    <row r="5" spans="1:10" x14ac:dyDescent="0.15">
      <c r="A5" s="1" t="s">
        <v>3</v>
      </c>
      <c r="B5" s="2">
        <v>723714513.91999996</v>
      </c>
      <c r="D5" s="1" t="s">
        <v>12</v>
      </c>
      <c r="E5" s="2">
        <v>25257204.719999999</v>
      </c>
      <c r="H5" s="1" t="s">
        <v>223</v>
      </c>
      <c r="I5">
        <v>6</v>
      </c>
      <c r="J5">
        <v>0</v>
      </c>
    </row>
    <row r="6" spans="1:10" x14ac:dyDescent="0.15">
      <c r="A6" s="1" t="s">
        <v>11</v>
      </c>
      <c r="B6" s="2">
        <v>671755002.49000001</v>
      </c>
      <c r="D6" s="1" t="s">
        <v>4</v>
      </c>
      <c r="E6" s="2">
        <v>8000000</v>
      </c>
      <c r="H6" s="1" t="s">
        <v>131</v>
      </c>
      <c r="I6">
        <v>170</v>
      </c>
      <c r="J6">
        <v>-1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25</v>
      </c>
      <c r="J7">
        <v>-2</v>
      </c>
    </row>
    <row r="8" spans="1:10" x14ac:dyDescent="0.15">
      <c r="A8" s="1" t="s">
        <v>5</v>
      </c>
      <c r="B8" s="2">
        <v>717000000</v>
      </c>
      <c r="D8" s="1" t="s">
        <v>86</v>
      </c>
      <c r="E8" s="2">
        <v>1100.8</v>
      </c>
      <c r="G8" s="1"/>
    </row>
    <row r="9" spans="1:10" x14ac:dyDescent="0.15">
      <c r="A9" s="1" t="s">
        <v>82</v>
      </c>
      <c r="B9" s="2">
        <v>28318.880000000001</v>
      </c>
      <c r="D9" s="1" t="s">
        <v>88</v>
      </c>
      <c r="E9" s="3">
        <v>748</v>
      </c>
      <c r="H9" s="1"/>
    </row>
    <row r="10" spans="1:10" x14ac:dyDescent="0.15">
      <c r="A10" s="1" t="s">
        <v>83</v>
      </c>
      <c r="B10" s="2">
        <v>10000000</v>
      </c>
      <c r="D10" s="1" t="s">
        <v>85</v>
      </c>
      <c r="E10" s="2">
        <f>'20170404'!E10+'20170405'!E8</f>
        <v>508942.1</v>
      </c>
      <c r="G10" s="1"/>
      <c r="H10" s="1" t="s">
        <v>42</v>
      </c>
      <c r="I10" s="3">
        <f>SUMIF(I4:I8,"&gt;=0")</f>
        <v>219</v>
      </c>
    </row>
    <row r="11" spans="1:10" x14ac:dyDescent="0.15">
      <c r="A11" s="1" t="s">
        <v>84</v>
      </c>
      <c r="B11" s="2">
        <f>'20170404'!B11+'20170405'!B9</f>
        <v>862533.43</v>
      </c>
      <c r="E11" s="2"/>
      <c r="G11" s="1"/>
      <c r="H11" s="1" t="s">
        <v>43</v>
      </c>
      <c r="I11" s="3">
        <f>SUM(J4:J7)</f>
        <v>-5</v>
      </c>
    </row>
    <row r="12" spans="1:10" x14ac:dyDescent="0.15">
      <c r="A12" s="1" t="s">
        <v>86</v>
      </c>
      <c r="B12" s="18">
        <v>402.72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'20170404'!B13+'20170405'!B12</f>
        <v>117866.68</v>
      </c>
      <c r="E13" s="2"/>
      <c r="G13" s="1"/>
      <c r="H13" s="1" t="s">
        <v>30</v>
      </c>
      <c r="I13" s="2">
        <v>153531360</v>
      </c>
    </row>
    <row r="14" spans="1:10" x14ac:dyDescent="0.15">
      <c r="B14" s="2"/>
      <c r="G14" s="1"/>
      <c r="H14" s="1" t="s">
        <v>31</v>
      </c>
      <c r="I14" s="2">
        <v>-3492660</v>
      </c>
    </row>
    <row r="15" spans="1:10" x14ac:dyDescent="0.15">
      <c r="A15" s="1"/>
      <c r="B15" s="2"/>
      <c r="G15" s="1"/>
      <c r="H15" s="1" t="s">
        <v>32</v>
      </c>
      <c r="I15" s="2">
        <f>I14+I13</f>
        <v>150038700</v>
      </c>
    </row>
    <row r="16" spans="1:10" x14ac:dyDescent="0.15">
      <c r="A16" s="1"/>
      <c r="B16" s="2"/>
      <c r="G16" s="1" t="s">
        <v>5</v>
      </c>
      <c r="H16" s="2"/>
      <c r="I16" s="2">
        <v>33000000</v>
      </c>
    </row>
    <row r="17" spans="1:22" x14ac:dyDescent="0.15">
      <c r="A17" s="6"/>
      <c r="B17" s="2"/>
      <c r="G17" s="1" t="s">
        <v>26</v>
      </c>
      <c r="H17" s="2"/>
      <c r="I17" s="2">
        <v>11067700.91</v>
      </c>
    </row>
    <row r="18" spans="1:22" x14ac:dyDescent="0.15">
      <c r="G18" s="1" t="s">
        <v>12</v>
      </c>
      <c r="H18" s="2"/>
      <c r="I18" s="2">
        <v>30684552</v>
      </c>
    </row>
    <row r="19" spans="1:22" x14ac:dyDescent="0.15">
      <c r="A19" s="2"/>
      <c r="G19" s="1" t="s">
        <v>24</v>
      </c>
      <c r="H19" s="2"/>
      <c r="I19" s="2">
        <f>I18+I17-I16</f>
        <v>8752252.9099999964</v>
      </c>
    </row>
    <row r="20" spans="1:22" x14ac:dyDescent="0.15">
      <c r="D20" s="2"/>
      <c r="G20" s="1" t="s">
        <v>33</v>
      </c>
      <c r="I20" s="2"/>
    </row>
    <row r="21" spans="1:22" x14ac:dyDescent="0.15">
      <c r="G21" s="1"/>
      <c r="H21" s="1" t="s">
        <v>38</v>
      </c>
      <c r="I21" s="2">
        <v>198601.96</v>
      </c>
      <c r="N21" s="2"/>
    </row>
    <row r="22" spans="1:22" x14ac:dyDescent="0.15">
      <c r="G22" s="1"/>
      <c r="H22" s="1" t="s">
        <v>39</v>
      </c>
      <c r="I22" s="2">
        <v>46554.46</v>
      </c>
    </row>
    <row r="23" spans="1:22" x14ac:dyDescent="0.15">
      <c r="G23" s="1"/>
      <c r="H23" s="1" t="s">
        <v>106</v>
      </c>
      <c r="I23" s="2">
        <v>21685.72</v>
      </c>
      <c r="N23" s="2"/>
    </row>
    <row r="24" spans="1:22" x14ac:dyDescent="0.15">
      <c r="A24" s="8" t="s">
        <v>69</v>
      </c>
      <c r="H24" s="1" t="s">
        <v>107</v>
      </c>
      <c r="I24" s="2">
        <v>5756</v>
      </c>
    </row>
    <row r="25" spans="1:22" x14ac:dyDescent="0.15">
      <c r="A25" s="1" t="s">
        <v>70</v>
      </c>
      <c r="B25" s="2">
        <f>B8+E7+I16</f>
        <v>795000000</v>
      </c>
      <c r="H25" s="1" t="s">
        <v>19</v>
      </c>
      <c r="I25" s="2">
        <f>SUM(I21:I24)</f>
        <v>272598.14</v>
      </c>
    </row>
    <row r="26" spans="1:22" x14ac:dyDescent="0.15">
      <c r="A26" s="1" t="s">
        <v>71</v>
      </c>
      <c r="B26" s="2">
        <f>B4+E5+I18</f>
        <v>107901268.15000001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899406.92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203</v>
      </c>
      <c r="B33" s="3">
        <v>3540</v>
      </c>
      <c r="D33" s="1" t="s">
        <v>74</v>
      </c>
      <c r="E33" s="2">
        <v>8765260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225</v>
      </c>
      <c r="B34" s="3">
        <v>726</v>
      </c>
      <c r="D34" s="1" t="s">
        <v>75</v>
      </c>
      <c r="E34" s="2">
        <v>8515279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>
        <v>14183</v>
      </c>
      <c r="D35" s="1" t="s">
        <v>76</v>
      </c>
      <c r="E35" s="2">
        <v>379232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17</v>
      </c>
      <c r="B36" s="3">
        <v>2283</v>
      </c>
      <c r="D36" s="1" t="s">
        <v>77</v>
      </c>
      <c r="E36" s="2">
        <v>310088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20732</v>
      </c>
      <c r="D37" s="1" t="s">
        <v>78</v>
      </c>
      <c r="E37" s="2">
        <v>-2665493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4786055</v>
      </c>
    </row>
    <row r="39" spans="1:23" x14ac:dyDescent="0.15">
      <c r="A39" s="1" t="s">
        <v>103</v>
      </c>
      <c r="B39" s="3"/>
      <c r="D39" s="1" t="s">
        <v>80</v>
      </c>
      <c r="E39" s="10">
        <v>67068</v>
      </c>
    </row>
    <row r="40" spans="1:23" s="9" customFormat="1" x14ac:dyDescent="0.15">
      <c r="A40"/>
      <c r="B40"/>
      <c r="D40" s="1" t="s">
        <v>81</v>
      </c>
      <c r="E40" s="2">
        <v>-8979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15">
      <c r="A43" s="8" t="s">
        <v>233</v>
      </c>
    </row>
    <row r="44" spans="1:23" x14ac:dyDescent="0.15">
      <c r="A44" s="1" t="s">
        <v>5</v>
      </c>
      <c r="B44" s="2">
        <v>1000000</v>
      </c>
      <c r="C44" s="2"/>
    </row>
    <row r="45" spans="1:23" x14ac:dyDescent="0.15">
      <c r="A45" s="1" t="s">
        <v>26</v>
      </c>
      <c r="B45" s="2">
        <v>1000000</v>
      </c>
      <c r="C45" s="2"/>
    </row>
    <row r="46" spans="1:23" x14ac:dyDescent="0.1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15">
      <c r="D47" s="36"/>
      <c r="E47" s="12"/>
      <c r="F47" s="36"/>
      <c r="G47" s="12"/>
      <c r="H47" s="14"/>
      <c r="I47" s="30"/>
    </row>
    <row r="48" spans="1:23" x14ac:dyDescent="0.15"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1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1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15">
      <c r="A54" s="16"/>
      <c r="H54" s="32"/>
      <c r="I54" s="32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  <row r="57" spans="1:14" x14ac:dyDescent="0.1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9">
    <tabColor rgb="FFC00000"/>
  </sheetPr>
  <dimension ref="A1:W57"/>
  <sheetViews>
    <sheetView zoomScale="80" zoomScaleNormal="80" workbookViewId="0">
      <selection activeCell="E9" sqref="E9"/>
    </sheetView>
  </sheetViews>
  <sheetFormatPr defaultRowHeight="13.5" x14ac:dyDescent="0.15"/>
  <cols>
    <col min="1" max="1" width="25.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1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1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15">
      <c r="A8" s="1" t="s">
        <v>5</v>
      </c>
      <c r="B8" s="2">
        <v>717000000</v>
      </c>
      <c r="D8" s="1" t="s">
        <v>86</v>
      </c>
      <c r="E8" s="2">
        <v>0</v>
      </c>
      <c r="G8" s="1"/>
    </row>
    <row r="9" spans="1:10" x14ac:dyDescent="0.15">
      <c r="A9" s="1" t="s">
        <v>82</v>
      </c>
      <c r="B9" s="2">
        <v>0</v>
      </c>
      <c r="D9" s="1" t="s">
        <v>88</v>
      </c>
      <c r="E9" s="3">
        <v>1311</v>
      </c>
      <c r="H9" s="1"/>
    </row>
    <row r="10" spans="1:10" x14ac:dyDescent="0.15">
      <c r="A10" s="1" t="s">
        <v>83</v>
      </c>
      <c r="B10" s="2">
        <v>10000000</v>
      </c>
      <c r="D10" s="1" t="s">
        <v>85</v>
      </c>
      <c r="E10" s="2">
        <f>'20170403'!E10+'20170404'!E8</f>
        <v>507841.3</v>
      </c>
      <c r="G10" s="1"/>
      <c r="H10" s="1" t="s">
        <v>42</v>
      </c>
      <c r="I10" s="3">
        <f>SUMIF(I4:I8,"&gt;=0")</f>
        <v>229</v>
      </c>
    </row>
    <row r="11" spans="1:10" x14ac:dyDescent="0.15">
      <c r="A11" s="1" t="s">
        <v>84</v>
      </c>
      <c r="B11" s="2">
        <f>'20170403'!B11+'20170404'!B9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1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'20170403'!B13+'20170404'!B12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15">
      <c r="B14" s="2"/>
      <c r="G14" s="1"/>
      <c r="H14" s="1" t="s">
        <v>31</v>
      </c>
      <c r="I14" s="2">
        <v>-4871280</v>
      </c>
    </row>
    <row r="15" spans="1:10" x14ac:dyDescent="0.1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15">
      <c r="A16" s="1"/>
      <c r="B16" s="2"/>
      <c r="G16" s="1" t="s">
        <v>5</v>
      </c>
      <c r="H16" s="2"/>
      <c r="I16" s="2">
        <v>33000000</v>
      </c>
    </row>
    <row r="17" spans="1:22" x14ac:dyDescent="0.15">
      <c r="A17" s="6"/>
      <c r="B17" s="2"/>
      <c r="G17" s="1" t="s">
        <v>26</v>
      </c>
      <c r="H17" s="2"/>
      <c r="I17" s="2">
        <v>8946862.4000000004</v>
      </c>
    </row>
    <row r="18" spans="1:22" x14ac:dyDescent="0.15">
      <c r="G18" s="1" t="s">
        <v>12</v>
      </c>
      <c r="H18" s="2"/>
      <c r="I18" s="2">
        <v>31917120</v>
      </c>
    </row>
    <row r="19" spans="1:22" x14ac:dyDescent="0.15">
      <c r="A19" s="2"/>
      <c r="G19" s="1" t="s">
        <v>24</v>
      </c>
      <c r="H19" s="2"/>
      <c r="I19" s="2">
        <f>I18+I17-I16</f>
        <v>7863982.3999999985</v>
      </c>
    </row>
    <row r="20" spans="1:22" x14ac:dyDescent="0.15">
      <c r="D20" s="2"/>
      <c r="G20" s="1" t="s">
        <v>33</v>
      </c>
      <c r="I20" s="2"/>
    </row>
    <row r="21" spans="1:22" x14ac:dyDescent="0.15">
      <c r="G21" s="1"/>
      <c r="H21" s="1" t="s">
        <v>38</v>
      </c>
      <c r="I21" s="2">
        <v>197763.36</v>
      </c>
      <c r="N21" s="2"/>
    </row>
    <row r="22" spans="1:22" x14ac:dyDescent="0.15">
      <c r="G22" s="1"/>
      <c r="H22" s="1" t="s">
        <v>39</v>
      </c>
      <c r="I22" s="2">
        <v>46360.99</v>
      </c>
    </row>
    <row r="23" spans="1:22" x14ac:dyDescent="0.15">
      <c r="G23" s="1"/>
      <c r="H23" s="1" t="s">
        <v>106</v>
      </c>
      <c r="I23" s="2">
        <v>3885.97</v>
      </c>
      <c r="N23" s="2"/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1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4344232</v>
      </c>
    </row>
    <row r="39" spans="1:23" x14ac:dyDescent="0.1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1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15">
      <c r="A43" s="8" t="s">
        <v>233</v>
      </c>
    </row>
    <row r="44" spans="1:23" x14ac:dyDescent="0.15">
      <c r="A44" s="1" t="s">
        <v>5</v>
      </c>
      <c r="B44" s="2">
        <v>1000000</v>
      </c>
      <c r="C44" s="2"/>
    </row>
    <row r="45" spans="1:23" x14ac:dyDescent="0.15">
      <c r="A45" s="1" t="s">
        <v>26</v>
      </c>
      <c r="B45" s="2">
        <v>1000000</v>
      </c>
      <c r="C45" s="2"/>
    </row>
    <row r="46" spans="1:23" x14ac:dyDescent="0.1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15">
      <c r="D47" s="36"/>
      <c r="E47" s="12"/>
      <c r="F47" s="36"/>
      <c r="G47" s="12"/>
      <c r="H47" s="14"/>
      <c r="I47" s="30"/>
    </row>
    <row r="48" spans="1:23" x14ac:dyDescent="0.15"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1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1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15">
      <c r="A54" s="16"/>
      <c r="H54" s="32"/>
      <c r="I54" s="32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  <row r="57" spans="1:14" x14ac:dyDescent="0.1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0">
    <tabColor rgb="FFC00000"/>
  </sheetPr>
  <dimension ref="A1:W57"/>
  <sheetViews>
    <sheetView zoomScale="80" zoomScaleNormal="80" workbookViewId="0">
      <selection activeCell="E9" sqref="E9"/>
    </sheetView>
  </sheetViews>
  <sheetFormatPr defaultRowHeight="13.5" x14ac:dyDescent="0.15"/>
  <cols>
    <col min="1" max="1" width="25.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1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1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15">
      <c r="A8" s="1" t="s">
        <v>5</v>
      </c>
      <c r="B8" s="2">
        <v>717000000</v>
      </c>
      <c r="D8" s="1" t="s">
        <v>86</v>
      </c>
      <c r="E8" s="2">
        <v>0</v>
      </c>
      <c r="G8" s="1"/>
    </row>
    <row r="9" spans="1:10" x14ac:dyDescent="0.15">
      <c r="A9" s="1" t="s">
        <v>82</v>
      </c>
      <c r="B9" s="2">
        <v>0</v>
      </c>
      <c r="D9" s="1" t="s">
        <v>88</v>
      </c>
      <c r="E9" s="3">
        <v>1311</v>
      </c>
      <c r="H9" s="1"/>
    </row>
    <row r="10" spans="1:10" x14ac:dyDescent="0.15">
      <c r="A10" s="1" t="s">
        <v>83</v>
      </c>
      <c r="B10" s="2">
        <v>10000000</v>
      </c>
      <c r="D10" s="1" t="s">
        <v>85</v>
      </c>
      <c r="E10" s="2">
        <f>'20170331'!E10+'20170403'!E8</f>
        <v>507841.3</v>
      </c>
      <c r="G10" s="1"/>
      <c r="H10" s="1" t="s">
        <v>42</v>
      </c>
      <c r="I10" s="3">
        <f>SUMIF(I4:I8,"&gt;=0")</f>
        <v>229</v>
      </c>
    </row>
    <row r="11" spans="1:10" x14ac:dyDescent="0.15">
      <c r="A11" s="1" t="s">
        <v>84</v>
      </c>
      <c r="B11" s="2">
        <f>'20170331'!B11+'20170403'!B9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1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'20170331'!B13+'20170403'!B12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15">
      <c r="B14" s="2"/>
      <c r="G14" s="1"/>
      <c r="H14" s="1" t="s">
        <v>31</v>
      </c>
      <c r="I14" s="2">
        <v>-4871280</v>
      </c>
    </row>
    <row r="15" spans="1:10" x14ac:dyDescent="0.1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15">
      <c r="A16" s="1"/>
      <c r="B16" s="2"/>
      <c r="G16" s="1" t="s">
        <v>5</v>
      </c>
      <c r="H16" s="2"/>
      <c r="I16" s="2">
        <v>33000000</v>
      </c>
    </row>
    <row r="17" spans="1:22" x14ac:dyDescent="0.15">
      <c r="A17" s="6"/>
      <c r="B17" s="2"/>
      <c r="G17" s="1" t="s">
        <v>26</v>
      </c>
      <c r="H17" s="2"/>
      <c r="I17" s="2">
        <v>8946862.4000000004</v>
      </c>
    </row>
    <row r="18" spans="1:22" x14ac:dyDescent="0.15">
      <c r="G18" s="1" t="s">
        <v>12</v>
      </c>
      <c r="H18" s="2"/>
      <c r="I18" s="2">
        <v>31917120</v>
      </c>
    </row>
    <row r="19" spans="1:22" x14ac:dyDescent="0.15">
      <c r="A19" s="2"/>
      <c r="G19" s="1" t="s">
        <v>24</v>
      </c>
      <c r="H19" s="2"/>
      <c r="I19" s="2">
        <f>I18+I17-I16</f>
        <v>7863982.3999999985</v>
      </c>
    </row>
    <row r="20" spans="1:22" x14ac:dyDescent="0.15">
      <c r="D20" s="2"/>
      <c r="G20" s="1" t="s">
        <v>33</v>
      </c>
      <c r="I20" s="2"/>
    </row>
    <row r="21" spans="1:22" x14ac:dyDescent="0.15">
      <c r="G21" s="1"/>
      <c r="H21" s="1" t="s">
        <v>38</v>
      </c>
      <c r="I21" s="2">
        <v>197763.36</v>
      </c>
      <c r="N21" s="2"/>
    </row>
    <row r="22" spans="1:22" x14ac:dyDescent="0.15">
      <c r="G22" s="1"/>
      <c r="H22" s="1" t="s">
        <v>39</v>
      </c>
      <c r="I22" s="2">
        <v>46360.99</v>
      </c>
    </row>
    <row r="23" spans="1:22" x14ac:dyDescent="0.15">
      <c r="G23" s="1"/>
      <c r="H23" s="1" t="s">
        <v>106</v>
      </c>
      <c r="I23" s="2">
        <v>3885.97</v>
      </c>
      <c r="N23" s="2"/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1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4344232</v>
      </c>
    </row>
    <row r="39" spans="1:23" x14ac:dyDescent="0.1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1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15">
      <c r="A43" s="8" t="s">
        <v>233</v>
      </c>
    </row>
    <row r="44" spans="1:23" x14ac:dyDescent="0.15">
      <c r="A44" s="1" t="s">
        <v>5</v>
      </c>
      <c r="B44" s="2">
        <v>1000000</v>
      </c>
      <c r="C44" s="2"/>
    </row>
    <row r="45" spans="1:23" x14ac:dyDescent="0.15">
      <c r="A45" s="1" t="s">
        <v>26</v>
      </c>
      <c r="B45" s="2">
        <v>1000000</v>
      </c>
      <c r="C45" s="2"/>
    </row>
    <row r="46" spans="1:23" x14ac:dyDescent="0.1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15">
      <c r="D47" s="36"/>
      <c r="E47" s="12"/>
      <c r="F47" s="36"/>
      <c r="G47" s="12"/>
      <c r="H47" s="14"/>
      <c r="I47" s="30"/>
    </row>
    <row r="48" spans="1:23" x14ac:dyDescent="0.15"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1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1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15">
      <c r="A54" s="16"/>
      <c r="H54" s="32"/>
      <c r="I54" s="32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  <row r="57" spans="1:14" x14ac:dyDescent="0.1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1"/>
  <dimension ref="A1:W57"/>
  <sheetViews>
    <sheetView topLeftCell="A16" zoomScale="80" zoomScaleNormal="80" workbookViewId="0">
      <selection activeCell="I14" sqref="I14"/>
    </sheetView>
  </sheetViews>
  <sheetFormatPr defaultRowHeight="13.5" x14ac:dyDescent="0.15"/>
  <cols>
    <col min="1" max="1" width="25.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1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1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15">
      <c r="A8" s="1" t="s">
        <v>5</v>
      </c>
      <c r="B8" s="2">
        <v>717000000</v>
      </c>
      <c r="D8" s="1" t="s">
        <v>86</v>
      </c>
      <c r="E8" s="2">
        <v>1329.6</v>
      </c>
      <c r="G8" s="1"/>
    </row>
    <row r="9" spans="1:10" x14ac:dyDescent="0.15">
      <c r="A9" s="1" t="s">
        <v>82</v>
      </c>
      <c r="B9" s="2">
        <v>8889</v>
      </c>
      <c r="D9" s="1" t="s">
        <v>88</v>
      </c>
      <c r="E9" s="3">
        <v>1311</v>
      </c>
      <c r="H9" s="1"/>
    </row>
    <row r="10" spans="1:10" x14ac:dyDescent="0.15">
      <c r="A10" s="1" t="s">
        <v>83</v>
      </c>
      <c r="B10" s="2">
        <v>10000000</v>
      </c>
      <c r="D10" s="1" t="s">
        <v>85</v>
      </c>
      <c r="E10" s="2">
        <f>'20170330'!E10+'20170331'!E8</f>
        <v>507841.3</v>
      </c>
      <c r="G10" s="1"/>
      <c r="H10" s="1" t="s">
        <v>42</v>
      </c>
      <c r="I10" s="3">
        <f>SUMIF(I4:I8,"&gt;=0")</f>
        <v>229</v>
      </c>
    </row>
    <row r="11" spans="1:10" x14ac:dyDescent="0.15">
      <c r="A11" s="1" t="s">
        <v>84</v>
      </c>
      <c r="B11" s="2">
        <f>'20170330'!B11+'20170331'!B9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15">
      <c r="A12" s="1" t="s">
        <v>86</v>
      </c>
      <c r="B12" s="18">
        <v>810.83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'20170330'!B13+'20170331'!B12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15">
      <c r="B14" s="2"/>
      <c r="G14" s="1"/>
      <c r="H14" s="1" t="s">
        <v>31</v>
      </c>
      <c r="I14" s="2">
        <v>-4871280</v>
      </c>
    </row>
    <row r="15" spans="1:10" x14ac:dyDescent="0.1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15">
      <c r="A16" s="1"/>
      <c r="B16" s="2"/>
      <c r="G16" s="1" t="s">
        <v>5</v>
      </c>
      <c r="H16" s="2"/>
      <c r="I16" s="2">
        <v>33000000</v>
      </c>
    </row>
    <row r="17" spans="1:22" x14ac:dyDescent="0.15">
      <c r="A17" s="6"/>
      <c r="B17" s="2"/>
      <c r="G17" s="1" t="s">
        <v>26</v>
      </c>
      <c r="H17" s="2"/>
      <c r="I17" s="2">
        <v>8946862.4000000004</v>
      </c>
    </row>
    <row r="18" spans="1:22" x14ac:dyDescent="0.15">
      <c r="G18" s="1" t="s">
        <v>12</v>
      </c>
      <c r="H18" s="2"/>
      <c r="I18" s="2">
        <v>31917120</v>
      </c>
    </row>
    <row r="19" spans="1:22" x14ac:dyDescent="0.15">
      <c r="A19" s="2"/>
      <c r="G19" s="1" t="s">
        <v>24</v>
      </c>
      <c r="H19" s="2"/>
      <c r="I19" s="2">
        <f>I18+I17-I16</f>
        <v>7863982.3999999985</v>
      </c>
    </row>
    <row r="20" spans="1:22" x14ac:dyDescent="0.15">
      <c r="D20" s="2"/>
      <c r="G20" s="1" t="s">
        <v>33</v>
      </c>
      <c r="I20" s="2"/>
    </row>
    <row r="21" spans="1:22" x14ac:dyDescent="0.15">
      <c r="G21" s="1"/>
      <c r="H21" s="1" t="s">
        <v>38</v>
      </c>
      <c r="I21" s="2">
        <v>197763.36</v>
      </c>
      <c r="N21" s="2"/>
    </row>
    <row r="22" spans="1:22" x14ac:dyDescent="0.15">
      <c r="G22" s="1"/>
      <c r="H22" s="1" t="s">
        <v>39</v>
      </c>
      <c r="I22" s="2">
        <v>46360.99</v>
      </c>
    </row>
    <row r="23" spans="1:22" x14ac:dyDescent="0.15">
      <c r="G23" s="1"/>
      <c r="H23" s="1" t="s">
        <v>106</v>
      </c>
      <c r="I23" s="2">
        <v>3885.97</v>
      </c>
      <c r="N23" s="2"/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1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4344232</v>
      </c>
    </row>
    <row r="39" spans="1:23" x14ac:dyDescent="0.1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1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15">
      <c r="A43" s="8" t="s">
        <v>233</v>
      </c>
    </row>
    <row r="44" spans="1:23" x14ac:dyDescent="0.15">
      <c r="A44" s="1" t="s">
        <v>5</v>
      </c>
      <c r="B44" s="2">
        <v>1000000</v>
      </c>
      <c r="C44" s="2"/>
    </row>
    <row r="45" spans="1:23" x14ac:dyDescent="0.15">
      <c r="A45" s="1" t="s">
        <v>26</v>
      </c>
      <c r="B45" s="2">
        <v>1000000</v>
      </c>
      <c r="C45" s="2"/>
    </row>
    <row r="46" spans="1:23" x14ac:dyDescent="0.1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15">
      <c r="D47" s="36"/>
      <c r="E47" s="12"/>
      <c r="F47" s="36"/>
      <c r="G47" s="12"/>
      <c r="H47" s="14"/>
      <c r="I47" s="30"/>
    </row>
    <row r="48" spans="1:23" x14ac:dyDescent="0.15"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1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1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15">
      <c r="A54" s="16"/>
      <c r="H54" s="32"/>
      <c r="I54" s="32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  <row r="57" spans="1:14" x14ac:dyDescent="0.1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2"/>
  <dimension ref="A1:W57"/>
  <sheetViews>
    <sheetView zoomScale="80" zoomScaleNormal="80" workbookViewId="0">
      <selection activeCell="B9" sqref="B9"/>
    </sheetView>
  </sheetViews>
  <sheetFormatPr defaultRowHeight="13.5" x14ac:dyDescent="0.15"/>
  <cols>
    <col min="1" max="1" width="25.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15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23251572.32</v>
      </c>
      <c r="D3" s="1" t="s">
        <v>1</v>
      </c>
      <c r="E3" s="2">
        <v>36073445.890000001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44420394.140000001</v>
      </c>
      <c r="D4" s="1" t="s">
        <v>11</v>
      </c>
      <c r="E4" s="18">
        <v>11669842.07</v>
      </c>
      <c r="H4" s="1" t="s">
        <v>201</v>
      </c>
      <c r="I4">
        <v>28</v>
      </c>
      <c r="J4">
        <v>-3</v>
      </c>
    </row>
    <row r="5" spans="1:10" x14ac:dyDescent="0.15">
      <c r="A5" s="1" t="s">
        <v>3</v>
      </c>
      <c r="B5" s="2">
        <v>667837143.28999996</v>
      </c>
      <c r="D5" s="1" t="s">
        <v>12</v>
      </c>
      <c r="E5" s="2">
        <v>24403603.82</v>
      </c>
      <c r="H5" s="1" t="s">
        <v>223</v>
      </c>
      <c r="I5">
        <v>6</v>
      </c>
    </row>
    <row r="6" spans="1:10" x14ac:dyDescent="0.15">
      <c r="A6" s="1" t="s">
        <v>11</v>
      </c>
      <c r="B6" s="2">
        <v>623416749.14999998</v>
      </c>
      <c r="D6" s="1" t="s">
        <v>4</v>
      </c>
      <c r="E6" s="2">
        <v>8000000</v>
      </c>
      <c r="H6" s="1" t="s">
        <v>131</v>
      </c>
      <c r="I6">
        <v>172</v>
      </c>
      <c r="J6">
        <v>-2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27</v>
      </c>
      <c r="J7">
        <v>-1</v>
      </c>
    </row>
    <row r="8" spans="1:10" x14ac:dyDescent="0.15">
      <c r="A8" s="1" t="s">
        <v>5</v>
      </c>
      <c r="B8" s="2">
        <v>662000000</v>
      </c>
      <c r="D8" s="1" t="s">
        <v>86</v>
      </c>
      <c r="E8" s="2">
        <v>691.2</v>
      </c>
      <c r="G8" s="1"/>
    </row>
    <row r="9" spans="1:10" x14ac:dyDescent="0.15">
      <c r="A9" s="1" t="s">
        <v>82</v>
      </c>
      <c r="B9" s="2">
        <v>3473</v>
      </c>
      <c r="D9" s="1" t="s">
        <v>88</v>
      </c>
      <c r="E9" s="3">
        <v>607</v>
      </c>
      <c r="H9" s="1"/>
    </row>
    <row r="10" spans="1:10" x14ac:dyDescent="0.15">
      <c r="A10" s="1" t="s">
        <v>83</v>
      </c>
      <c r="B10" s="2">
        <v>10000000</v>
      </c>
      <c r="D10" s="1" t="s">
        <v>85</v>
      </c>
      <c r="E10" s="2">
        <f>'20170329'!E10+'20170330'!E8</f>
        <v>506511.7</v>
      </c>
      <c r="G10" s="1"/>
      <c r="H10" s="1" t="s">
        <v>42</v>
      </c>
      <c r="I10" s="3">
        <f>SUMIF(I4:I8,"&gt;=0")</f>
        <v>233</v>
      </c>
    </row>
    <row r="11" spans="1:10" x14ac:dyDescent="0.15">
      <c r="A11" s="1" t="s">
        <v>84</v>
      </c>
      <c r="B11" s="2">
        <f>'20170329'!B11+'20170330'!B9</f>
        <v>825325.55</v>
      </c>
      <c r="E11" s="2"/>
      <c r="G11" s="1"/>
      <c r="H11" s="1" t="s">
        <v>43</v>
      </c>
      <c r="I11" s="3">
        <f>SUM(J4:J7)</f>
        <v>-6</v>
      </c>
    </row>
    <row r="12" spans="1:10" x14ac:dyDescent="0.15">
      <c r="A12" s="1" t="s">
        <v>86</v>
      </c>
      <c r="B12" s="18">
        <v>296.95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'20170329'!B13+'20170330'!B12</f>
        <v>116653.12999999999</v>
      </c>
      <c r="E13" s="2"/>
      <c r="G13" s="1"/>
      <c r="H13" s="1" t="s">
        <v>30</v>
      </c>
      <c r="I13" s="2">
        <v>163045380</v>
      </c>
    </row>
    <row r="14" spans="1:10" x14ac:dyDescent="0.15">
      <c r="B14" s="2"/>
      <c r="G14" s="1"/>
      <c r="H14" s="1" t="s">
        <v>31</v>
      </c>
      <c r="I14" s="2">
        <v>-4206420</v>
      </c>
    </row>
    <row r="15" spans="1:10" x14ac:dyDescent="0.15">
      <c r="A15" s="1"/>
      <c r="B15" s="2"/>
      <c r="G15" s="1"/>
      <c r="H15" s="1" t="s">
        <v>32</v>
      </c>
      <c r="I15" s="2">
        <f>I14+I13</f>
        <v>158838960</v>
      </c>
    </row>
    <row r="16" spans="1:10" x14ac:dyDescent="0.15">
      <c r="A16" s="1"/>
      <c r="B16" s="2"/>
      <c r="G16" s="1" t="s">
        <v>5</v>
      </c>
      <c r="H16" s="2"/>
      <c r="I16" s="2">
        <v>33000000</v>
      </c>
    </row>
    <row r="17" spans="1:22" x14ac:dyDescent="0.15">
      <c r="A17" s="6"/>
      <c r="B17" s="2"/>
      <c r="G17" s="1" t="s">
        <v>26</v>
      </c>
      <c r="H17" s="2"/>
      <c r="I17" s="2">
        <v>8832893.3499999996</v>
      </c>
    </row>
    <row r="18" spans="1:22" x14ac:dyDescent="0.15">
      <c r="G18" s="1" t="s">
        <v>12</v>
      </c>
      <c r="H18" s="2"/>
      <c r="I18" s="2">
        <v>32609076</v>
      </c>
    </row>
    <row r="19" spans="1:22" x14ac:dyDescent="0.15">
      <c r="A19" s="2"/>
      <c r="G19" s="1" t="s">
        <v>24</v>
      </c>
      <c r="H19" s="2"/>
      <c r="I19" s="2">
        <f>I18+I17-I16</f>
        <v>8441969.3500000015</v>
      </c>
    </row>
    <row r="20" spans="1:22" x14ac:dyDescent="0.15">
      <c r="D20" s="2"/>
      <c r="G20" s="1" t="s">
        <v>33</v>
      </c>
      <c r="I20" s="2"/>
    </row>
    <row r="21" spans="1:22" x14ac:dyDescent="0.15">
      <c r="G21" s="1"/>
      <c r="H21" s="1" t="s">
        <v>38</v>
      </c>
      <c r="I21" s="2">
        <v>196580.24</v>
      </c>
    </row>
    <row r="22" spans="1:22" x14ac:dyDescent="0.15">
      <c r="G22" s="1"/>
      <c r="H22" s="1" t="s">
        <v>39</v>
      </c>
      <c r="I22" s="2">
        <v>46088.04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740000000</v>
      </c>
      <c r="H25" s="1" t="s">
        <v>19</v>
      </c>
      <c r="I25" s="2">
        <f>SUM(I21:I24)</f>
        <v>248076.25</v>
      </c>
    </row>
    <row r="26" spans="1:22" x14ac:dyDescent="0.15">
      <c r="A26" s="1" t="s">
        <v>71</v>
      </c>
      <c r="B26" s="2">
        <f>B4+E5+I18</f>
        <v>101433073.96000001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871241.08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203</v>
      </c>
      <c r="B33" s="3">
        <v>3714</v>
      </c>
      <c r="D33" s="1" t="s">
        <v>74</v>
      </c>
      <c r="E33" s="2">
        <v>8615253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225</v>
      </c>
      <c r="B34" s="3">
        <v>737</v>
      </c>
      <c r="D34" s="1" t="s">
        <v>75</v>
      </c>
      <c r="E34" s="2">
        <v>8562605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>
        <v>13700</v>
      </c>
      <c r="D35" s="1" t="s">
        <v>76</v>
      </c>
      <c r="E35" s="2">
        <v>121068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17</v>
      </c>
      <c r="B36" s="3">
        <v>2076</v>
      </c>
      <c r="D36" s="1" t="s">
        <v>77</v>
      </c>
      <c r="E36" s="2">
        <v>457400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20227</v>
      </c>
      <c r="D37" s="1" t="s">
        <v>78</v>
      </c>
      <c r="E37" s="2">
        <v>-821911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4456743</v>
      </c>
    </row>
    <row r="39" spans="1:23" x14ac:dyDescent="0.15">
      <c r="A39" s="1" t="s">
        <v>103</v>
      </c>
      <c r="B39" s="3"/>
      <c r="D39" s="1" t="s">
        <v>80</v>
      </c>
      <c r="E39" s="10">
        <v>64133</v>
      </c>
    </row>
    <row r="40" spans="1:23" s="9" customFormat="1" x14ac:dyDescent="0.15">
      <c r="A40"/>
      <c r="B40"/>
      <c r="D40" s="1" t="s">
        <v>81</v>
      </c>
      <c r="E40" s="2">
        <v>-8800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15">
      <c r="A43" s="8" t="s">
        <v>233</v>
      </c>
    </row>
    <row r="44" spans="1:23" x14ac:dyDescent="0.15">
      <c r="A44" s="1" t="s">
        <v>5</v>
      </c>
      <c r="B44" s="2">
        <v>1000000</v>
      </c>
      <c r="C44" s="2"/>
    </row>
    <row r="45" spans="1:23" x14ac:dyDescent="0.15">
      <c r="A45" s="1" t="s">
        <v>26</v>
      </c>
      <c r="B45" s="2">
        <v>1000000</v>
      </c>
      <c r="C45" s="2"/>
    </row>
    <row r="46" spans="1:23" x14ac:dyDescent="0.1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15">
      <c r="D47" s="36"/>
      <c r="E47" s="12"/>
      <c r="F47" s="36"/>
      <c r="G47" s="12"/>
      <c r="H47" s="14"/>
      <c r="I47" s="30"/>
    </row>
    <row r="48" spans="1:23" x14ac:dyDescent="0.15"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1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1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15">
      <c r="A54" s="16"/>
      <c r="H54" s="32"/>
      <c r="I54" s="32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  <row r="57" spans="1:14" x14ac:dyDescent="0.1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3"/>
  <dimension ref="A1:W57"/>
  <sheetViews>
    <sheetView topLeftCell="A61" zoomScale="80" zoomScaleNormal="80" workbookViewId="0">
      <selection activeCell="E43" sqref="E43"/>
    </sheetView>
  </sheetViews>
  <sheetFormatPr defaultRowHeight="13.5" x14ac:dyDescent="0.15"/>
  <cols>
    <col min="1" max="1" width="25.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15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12063571.57</v>
      </c>
      <c r="D3" s="1" t="s">
        <v>1</v>
      </c>
      <c r="E3" s="2">
        <v>36107596.810000002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44638923.189999998</v>
      </c>
      <c r="D4" s="1" t="s">
        <v>11</v>
      </c>
      <c r="E4" s="18">
        <v>11324520.02</v>
      </c>
      <c r="H4" s="1" t="s">
        <v>201</v>
      </c>
      <c r="I4">
        <v>27</v>
      </c>
    </row>
    <row r="5" spans="1:10" x14ac:dyDescent="0.15">
      <c r="A5" s="1" t="s">
        <v>3</v>
      </c>
      <c r="B5" s="2">
        <v>77706471.840000004</v>
      </c>
      <c r="D5" s="1" t="s">
        <v>12</v>
      </c>
      <c r="E5" s="2">
        <v>24783076.789999999</v>
      </c>
      <c r="H5" s="1" t="s">
        <v>223</v>
      </c>
      <c r="I5">
        <v>3</v>
      </c>
    </row>
    <row r="6" spans="1:10" x14ac:dyDescent="0.15">
      <c r="A6" s="1" t="s">
        <v>11</v>
      </c>
      <c r="B6" s="2">
        <v>33067548.649999999</v>
      </c>
      <c r="D6" s="1" t="s">
        <v>4</v>
      </c>
      <c r="E6" s="2">
        <v>8000000</v>
      </c>
      <c r="H6" s="1" t="s">
        <v>131</v>
      </c>
      <c r="I6">
        <v>174</v>
      </c>
      <c r="J6">
        <v>-3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15">
      <c r="A8" s="1" t="s">
        <v>5</v>
      </c>
      <c r="B8" s="2">
        <v>72000000</v>
      </c>
      <c r="D8" s="1" t="s">
        <v>86</v>
      </c>
      <c r="E8" s="2">
        <v>2081.6</v>
      </c>
      <c r="G8" s="1"/>
    </row>
    <row r="9" spans="1:10" x14ac:dyDescent="0.15">
      <c r="A9" s="1" t="s">
        <v>82</v>
      </c>
      <c r="B9" s="2">
        <v>3977.08</v>
      </c>
      <c r="D9" s="1" t="s">
        <v>88</v>
      </c>
      <c r="E9" s="3">
        <v>1977</v>
      </c>
      <c r="H9" s="1"/>
    </row>
    <row r="10" spans="1:10" x14ac:dyDescent="0.15">
      <c r="A10" s="1" t="s">
        <v>83</v>
      </c>
      <c r="B10" s="2">
        <v>21000000</v>
      </c>
      <c r="D10" s="1" t="s">
        <v>85</v>
      </c>
      <c r="E10" s="2">
        <f>'20170328'!E10+'20170329'!E8</f>
        <v>505820.5</v>
      </c>
      <c r="G10" s="1"/>
      <c r="H10" s="1" t="s">
        <v>42</v>
      </c>
      <c r="I10" s="3">
        <f>SUMIF(I4:I8,"&gt;=0")</f>
        <v>233</v>
      </c>
    </row>
    <row r="11" spans="1:10" x14ac:dyDescent="0.15">
      <c r="A11" s="1" t="s">
        <v>84</v>
      </c>
      <c r="B11" s="2">
        <f>'20170328'!B11+'20170329'!B9</f>
        <v>821852.55</v>
      </c>
      <c r="E11" s="2"/>
      <c r="G11" s="1"/>
      <c r="H11" s="1" t="s">
        <v>43</v>
      </c>
      <c r="I11" s="3">
        <f>SUM(J4:J7)</f>
        <v>-5</v>
      </c>
    </row>
    <row r="12" spans="1:10" x14ac:dyDescent="0.15">
      <c r="A12" s="1" t="s">
        <v>86</v>
      </c>
      <c r="B12" s="18">
        <v>1208.54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'20170328'!B13+'20170329'!B12</f>
        <v>116356.18</v>
      </c>
      <c r="E13" s="2"/>
      <c r="G13" s="1"/>
      <c r="H13" s="1" t="s">
        <v>30</v>
      </c>
      <c r="I13" s="2">
        <v>162782220</v>
      </c>
    </row>
    <row r="14" spans="1:10" x14ac:dyDescent="0.15">
      <c r="B14" s="2"/>
      <c r="G14" s="1"/>
      <c r="H14" s="1" t="s">
        <v>31</v>
      </c>
      <c r="I14" s="2">
        <v>-3469620</v>
      </c>
    </row>
    <row r="15" spans="1:10" x14ac:dyDescent="0.15">
      <c r="A15" s="1"/>
      <c r="B15" s="2"/>
      <c r="G15" s="1"/>
      <c r="H15" s="1" t="s">
        <v>32</v>
      </c>
      <c r="I15" s="2">
        <f>I14+I13</f>
        <v>159312600</v>
      </c>
    </row>
    <row r="16" spans="1:10" x14ac:dyDescent="0.15">
      <c r="A16" s="1"/>
      <c r="B16" s="2"/>
      <c r="G16" s="1" t="s">
        <v>5</v>
      </c>
      <c r="H16" s="2"/>
      <c r="I16" s="2">
        <v>33000000</v>
      </c>
    </row>
    <row r="17" spans="1:22" x14ac:dyDescent="0.15">
      <c r="A17" s="6"/>
      <c r="B17" s="2"/>
      <c r="G17" s="1" t="s">
        <v>26</v>
      </c>
      <c r="H17" s="2"/>
      <c r="I17" s="2">
        <v>8624368.4000000004</v>
      </c>
    </row>
    <row r="18" spans="1:22" x14ac:dyDescent="0.15">
      <c r="G18" s="1" t="s">
        <v>12</v>
      </c>
      <c r="H18" s="2"/>
      <c r="I18" s="2">
        <v>32599452</v>
      </c>
    </row>
    <row r="19" spans="1:22" x14ac:dyDescent="0.15">
      <c r="A19" s="2"/>
      <c r="G19" s="1" t="s">
        <v>24</v>
      </c>
      <c r="H19" s="2"/>
      <c r="I19" s="2">
        <f>I18+I17-I16</f>
        <v>8223820.3999999985</v>
      </c>
    </row>
    <row r="20" spans="1:22" x14ac:dyDescent="0.15">
      <c r="D20" s="2"/>
      <c r="G20" s="1" t="s">
        <v>33</v>
      </c>
      <c r="I20" s="2"/>
    </row>
    <row r="21" spans="1:22" x14ac:dyDescent="0.15">
      <c r="G21" s="1"/>
      <c r="H21" s="1" t="s">
        <v>38</v>
      </c>
      <c r="I21" s="2">
        <v>194963.16</v>
      </c>
    </row>
    <row r="22" spans="1:22" x14ac:dyDescent="0.15">
      <c r="G22" s="1"/>
      <c r="H22" s="1" t="s">
        <v>39</v>
      </c>
      <c r="I22" s="2">
        <v>45714.99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150000000</v>
      </c>
      <c r="H25" s="1" t="s">
        <v>19</v>
      </c>
      <c r="I25" s="2">
        <f>SUM(I21:I24)</f>
        <v>246086.12</v>
      </c>
    </row>
    <row r="26" spans="1:22" x14ac:dyDescent="0.15">
      <c r="A26" s="1" t="s">
        <v>71</v>
      </c>
      <c r="B26" s="2">
        <f>B4+E5+I18</f>
        <v>102021451.97999999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868262.79999999993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203</v>
      </c>
      <c r="B33" s="3">
        <v>3704</v>
      </c>
      <c r="D33" s="1" t="s">
        <v>74</v>
      </c>
      <c r="E33" s="2">
        <v>8494184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225</v>
      </c>
      <c r="B34" s="3">
        <v>757</v>
      </c>
      <c r="D34" s="1" t="s">
        <v>75</v>
      </c>
      <c r="E34" s="2">
        <v>8105206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>
        <v>13670</v>
      </c>
      <c r="D35" s="1" t="s">
        <v>76</v>
      </c>
      <c r="E35" s="2">
        <v>-18332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17</v>
      </c>
      <c r="B36" s="3">
        <v>2053</v>
      </c>
      <c r="D36" s="1" t="s">
        <v>77</v>
      </c>
      <c r="E36" s="2">
        <v>-152795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20184</v>
      </c>
      <c r="D37" s="1" t="s">
        <v>78</v>
      </c>
      <c r="E37" s="2">
        <v>-1050829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4056526</v>
      </c>
    </row>
    <row r="39" spans="1:23" x14ac:dyDescent="0.15">
      <c r="A39" s="1" t="s">
        <v>103</v>
      </c>
      <c r="B39" s="3"/>
      <c r="D39" s="1" t="s">
        <v>80</v>
      </c>
      <c r="E39" s="10">
        <v>64348</v>
      </c>
    </row>
    <row r="40" spans="1:23" s="9" customFormat="1" x14ac:dyDescent="0.15">
      <c r="A40"/>
      <c r="B40"/>
      <c r="D40" s="1" t="s">
        <v>81</v>
      </c>
      <c r="E40" s="2">
        <v>-8344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15">
      <c r="A43" s="8" t="s">
        <v>233</v>
      </c>
    </row>
    <row r="44" spans="1:23" x14ac:dyDescent="0.15">
      <c r="A44" s="1" t="s">
        <v>5</v>
      </c>
      <c r="B44" s="2">
        <v>1000000</v>
      </c>
      <c r="C44" s="2"/>
    </row>
    <row r="45" spans="1:23" x14ac:dyDescent="0.15">
      <c r="A45" s="1" t="s">
        <v>26</v>
      </c>
      <c r="B45" s="2">
        <v>1000000</v>
      </c>
      <c r="C45" s="2"/>
    </row>
    <row r="46" spans="1:23" x14ac:dyDescent="0.1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15">
      <c r="D47" s="36"/>
      <c r="E47" s="12"/>
      <c r="F47" s="36"/>
      <c r="G47" s="12"/>
      <c r="H47" s="14"/>
      <c r="I47" s="30"/>
    </row>
    <row r="48" spans="1:23" x14ac:dyDescent="0.15"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1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1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15">
      <c r="A54" s="16"/>
      <c r="H54" s="32"/>
      <c r="I54" s="32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  <row r="57" spans="1:14" x14ac:dyDescent="0.1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4"/>
  <dimension ref="A1:W57"/>
  <sheetViews>
    <sheetView topLeftCell="A16" zoomScale="80" zoomScaleNormal="80" workbookViewId="0">
      <selection activeCell="B20" sqref="B20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15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40485951</v>
      </c>
      <c r="D3" s="1" t="s">
        <v>1</v>
      </c>
      <c r="E3" s="2">
        <v>36112546.630000003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25314419.640000001</v>
      </c>
      <c r="D4" s="1" t="s">
        <v>11</v>
      </c>
      <c r="E4" s="18">
        <v>12233991.48</v>
      </c>
      <c r="H4" s="1" t="s">
        <v>201</v>
      </c>
      <c r="I4">
        <v>25</v>
      </c>
    </row>
    <row r="5" spans="1:10" x14ac:dyDescent="0.15">
      <c r="A5" s="1" t="s">
        <v>3</v>
      </c>
      <c r="B5" s="2">
        <v>77802244.390000001</v>
      </c>
      <c r="D5" s="1" t="s">
        <v>12</v>
      </c>
      <c r="E5" s="2">
        <v>23878555.149999999</v>
      </c>
      <c r="H5" s="1" t="s">
        <v>223</v>
      </c>
      <c r="I5">
        <v>1</v>
      </c>
    </row>
    <row r="6" spans="1:10" x14ac:dyDescent="0.15">
      <c r="A6" s="1" t="s">
        <v>11</v>
      </c>
      <c r="B6" s="2">
        <v>52487824.75</v>
      </c>
      <c r="D6" s="1" t="s">
        <v>4</v>
      </c>
      <c r="E6" s="2">
        <v>8000000</v>
      </c>
      <c r="H6" s="1" t="s">
        <v>131</v>
      </c>
      <c r="I6">
        <v>178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31</v>
      </c>
      <c r="J7">
        <v>-9</v>
      </c>
    </row>
    <row r="8" spans="1:10" x14ac:dyDescent="0.15">
      <c r="A8" s="1" t="s">
        <v>5</v>
      </c>
      <c r="B8" s="2">
        <v>72000000</v>
      </c>
      <c r="D8" s="1" t="s">
        <v>86</v>
      </c>
      <c r="E8" s="2">
        <v>2521.6</v>
      </c>
      <c r="G8" s="1"/>
    </row>
    <row r="9" spans="1:10" x14ac:dyDescent="0.15">
      <c r="A9" s="1" t="s">
        <v>82</v>
      </c>
      <c r="B9" s="2">
        <v>1873.75</v>
      </c>
      <c r="D9" s="1" t="s">
        <v>88</v>
      </c>
      <c r="E9" s="3">
        <v>2210</v>
      </c>
      <c r="H9" s="1"/>
    </row>
    <row r="10" spans="1:10" x14ac:dyDescent="0.15">
      <c r="A10" s="1" t="s">
        <v>83</v>
      </c>
      <c r="B10" s="2">
        <v>12000000</v>
      </c>
      <c r="D10" s="1" t="s">
        <v>85</v>
      </c>
      <c r="E10" s="2">
        <f>'20170327'!E10+'20170328'!E8</f>
        <v>503738.9</v>
      </c>
      <c r="G10" s="1"/>
      <c r="H10" s="1" t="s">
        <v>42</v>
      </c>
      <c r="I10" s="3">
        <f>SUMIF(I4:I8,"&gt;=0")</f>
        <v>235</v>
      </c>
    </row>
    <row r="11" spans="1:10" x14ac:dyDescent="0.15">
      <c r="A11" s="1" t="s">
        <v>84</v>
      </c>
      <c r="B11" s="2">
        <f>'20170327'!B11+'20170328'!B9</f>
        <v>817875.47000000009</v>
      </c>
      <c r="E11" s="2"/>
      <c r="G11" s="1"/>
      <c r="H11" s="1" t="s">
        <v>43</v>
      </c>
      <c r="I11" s="3">
        <f>SUM(J4:J7)</f>
        <v>-9</v>
      </c>
    </row>
    <row r="12" spans="1:10" x14ac:dyDescent="0.15">
      <c r="A12" s="1" t="s">
        <v>86</v>
      </c>
      <c r="B12" s="18">
        <v>1191.17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'20170327'!B13+'20170328'!B12</f>
        <v>115147.64</v>
      </c>
      <c r="E13" s="2"/>
      <c r="G13" s="1"/>
      <c r="H13" s="1" t="s">
        <v>30</v>
      </c>
      <c r="I13" s="2">
        <v>164573220</v>
      </c>
    </row>
    <row r="14" spans="1:10" x14ac:dyDescent="0.15">
      <c r="B14" s="2"/>
      <c r="G14" s="1"/>
      <c r="H14" s="1" t="s">
        <v>31</v>
      </c>
      <c r="I14" s="2">
        <v>-6314760</v>
      </c>
    </row>
    <row r="15" spans="1:10" x14ac:dyDescent="0.15">
      <c r="A15" s="1"/>
      <c r="B15" s="2"/>
      <c r="G15" s="1"/>
      <c r="H15" s="1" t="s">
        <v>32</v>
      </c>
      <c r="I15" s="2">
        <f>I14+I13</f>
        <v>158258460</v>
      </c>
    </row>
    <row r="16" spans="1:10" x14ac:dyDescent="0.15">
      <c r="A16" s="1"/>
      <c r="B16" s="2"/>
      <c r="G16" s="1" t="s">
        <v>5</v>
      </c>
      <c r="H16" s="2"/>
      <c r="I16" s="2">
        <v>33000000</v>
      </c>
    </row>
    <row r="17" spans="1:22" x14ac:dyDescent="0.15">
      <c r="A17" s="6"/>
      <c r="B17" s="2"/>
      <c r="G17" s="1" t="s">
        <v>26</v>
      </c>
      <c r="H17" s="2"/>
      <c r="I17" s="2">
        <v>8719553.0500000007</v>
      </c>
    </row>
    <row r="18" spans="1:22" x14ac:dyDescent="0.15">
      <c r="G18" s="1" t="s">
        <v>12</v>
      </c>
      <c r="H18" s="2"/>
      <c r="I18" s="2">
        <v>32914644</v>
      </c>
    </row>
    <row r="19" spans="1:22" x14ac:dyDescent="0.15">
      <c r="A19" s="2"/>
      <c r="G19" s="1" t="s">
        <v>24</v>
      </c>
      <c r="H19" s="2"/>
      <c r="I19" s="2">
        <f>I18+I17-I16</f>
        <v>8634197.049999997</v>
      </c>
    </row>
    <row r="20" spans="1:22" x14ac:dyDescent="0.15">
      <c r="D20" s="2"/>
      <c r="G20" s="1" t="s">
        <v>33</v>
      </c>
      <c r="I20" s="2"/>
    </row>
    <row r="21" spans="1:22" x14ac:dyDescent="0.15">
      <c r="G21" s="1"/>
      <c r="H21" s="1" t="s">
        <v>38</v>
      </c>
      <c r="I21" s="2">
        <v>192719.2</v>
      </c>
    </row>
    <row r="22" spans="1:22" x14ac:dyDescent="0.15">
      <c r="G22" s="1"/>
      <c r="H22" s="1" t="s">
        <v>39</v>
      </c>
      <c r="I22" s="2">
        <v>45197.34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150000000</v>
      </c>
      <c r="H25" s="1" t="s">
        <v>19</v>
      </c>
      <c r="I25" s="2">
        <f>SUM(I21:I24)</f>
        <v>243324.51</v>
      </c>
    </row>
    <row r="26" spans="1:22" x14ac:dyDescent="0.15">
      <c r="A26" s="1" t="s">
        <v>71</v>
      </c>
      <c r="B26" s="2">
        <f>B4+E5+I18</f>
        <v>82107618.789999992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862211.05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203</v>
      </c>
      <c r="B33" s="3">
        <v>2947</v>
      </c>
      <c r="D33" s="1" t="s">
        <v>74</v>
      </c>
      <c r="E33" s="2">
        <v>8512516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225</v>
      </c>
      <c r="B34" s="3">
        <v>746</v>
      </c>
      <c r="D34" s="1" t="s">
        <v>75</v>
      </c>
      <c r="E34" s="2">
        <v>8258000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>
        <v>13557</v>
      </c>
      <c r="D35" s="1" t="s">
        <v>76</v>
      </c>
      <c r="E35" s="2">
        <v>-131920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17</v>
      </c>
      <c r="B36" s="3">
        <v>2023</v>
      </c>
      <c r="D36" s="1" t="s">
        <v>77</v>
      </c>
      <c r="E36" s="2">
        <v>-281048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19273</v>
      </c>
      <c r="D37" s="1" t="s">
        <v>78</v>
      </c>
      <c r="E37" s="2">
        <v>-785069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4136402</v>
      </c>
    </row>
    <row r="39" spans="1:23" x14ac:dyDescent="0.15">
      <c r="A39" s="1" t="s">
        <v>103</v>
      </c>
      <c r="B39" s="3"/>
      <c r="D39" s="1" t="s">
        <v>80</v>
      </c>
      <c r="E39" s="10">
        <v>68849</v>
      </c>
    </row>
    <row r="40" spans="1:23" s="9" customFormat="1" x14ac:dyDescent="0.15">
      <c r="A40"/>
      <c r="B40"/>
      <c r="D40" s="1" t="s">
        <v>81</v>
      </c>
      <c r="E40" s="2">
        <v>-8143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2"/>
    </row>
    <row r="45" spans="1:23" ht="14.25" x14ac:dyDescent="0.15">
      <c r="A45" s="7"/>
    </row>
    <row r="46" spans="1:23" x14ac:dyDescent="0.1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1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1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1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1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15">
      <c r="A54" s="16"/>
      <c r="H54" s="32"/>
      <c r="I54" s="32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  <row r="57" spans="1:14" x14ac:dyDescent="0.1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A16" sqref="A16:B16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2.1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199097460.25999999</v>
      </c>
      <c r="D3" s="1" t="s">
        <v>1</v>
      </c>
      <c r="E3" s="18">
        <v>31823374.850000001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56186545.590000004</v>
      </c>
      <c r="D4" s="1" t="s">
        <v>11</v>
      </c>
      <c r="E4" s="38">
        <v>21296403.43</v>
      </c>
      <c r="H4" s="1" t="s">
        <v>370</v>
      </c>
      <c r="I4" s="13"/>
      <c r="J4" s="13"/>
    </row>
    <row r="5" spans="1:10" x14ac:dyDescent="0.15">
      <c r="A5" s="1" t="s">
        <v>3</v>
      </c>
      <c r="B5" s="2">
        <v>255284005.84999999</v>
      </c>
      <c r="D5" s="1" t="s">
        <v>12</v>
      </c>
      <c r="E5" s="2">
        <v>10526971.42</v>
      </c>
      <c r="H5" s="1" t="s">
        <v>372</v>
      </c>
      <c r="I5" s="13"/>
      <c r="J5" s="13"/>
    </row>
    <row r="6" spans="1:10" x14ac:dyDescent="0.15">
      <c r="A6" s="1" t="s">
        <v>11</v>
      </c>
      <c r="B6" s="37">
        <v>199097460.25999999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1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15">
      <c r="A8" s="1" t="s">
        <v>5</v>
      </c>
      <c r="B8" s="2">
        <v>201980000</v>
      </c>
      <c r="D8" s="1" t="s">
        <v>86</v>
      </c>
      <c r="E8" s="18">
        <v>0</v>
      </c>
      <c r="G8" s="1"/>
      <c r="H8" s="1"/>
    </row>
    <row r="9" spans="1:10" x14ac:dyDescent="0.15">
      <c r="A9" s="1" t="s">
        <v>82</v>
      </c>
      <c r="B9" s="2">
        <v>0</v>
      </c>
      <c r="D9" s="1" t="s">
        <v>88</v>
      </c>
      <c r="E9" s="3">
        <v>0</v>
      </c>
      <c r="H9" s="1"/>
    </row>
    <row r="10" spans="1:10" x14ac:dyDescent="0.15">
      <c r="A10" s="1" t="s">
        <v>83</v>
      </c>
      <c r="B10" s="2">
        <v>0</v>
      </c>
      <c r="D10" s="1" t="s">
        <v>85</v>
      </c>
      <c r="E10" s="2">
        <f>'20180122'!E10+'20180123'!E8</f>
        <v>779167.49999999942</v>
      </c>
      <c r="G10" s="1"/>
      <c r="H10" s="1" t="s">
        <v>42</v>
      </c>
      <c r="I10" s="3">
        <f>SUMIF(I4:I9,"&gt;=0")</f>
        <v>0</v>
      </c>
    </row>
    <row r="11" spans="1:10" x14ac:dyDescent="0.15">
      <c r="A11" s="1" t="s">
        <v>84</v>
      </c>
      <c r="B11" s="2">
        <f>'20180122'!B11+'20180123'!B9</f>
        <v>1786917.8</v>
      </c>
      <c r="D11" s="1" t="s">
        <v>381</v>
      </c>
      <c r="E11" s="2">
        <f>E8+'20180122'!E11</f>
        <v>24150.400000000001</v>
      </c>
      <c r="G11" s="1"/>
      <c r="H11" s="1" t="s">
        <v>43</v>
      </c>
      <c r="I11" s="3">
        <v>0</v>
      </c>
    </row>
    <row r="12" spans="1:10" x14ac:dyDescent="0.1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'20180122'!B13+'20180123'!B12</f>
        <v>280710.40999999997</v>
      </c>
      <c r="E13" s="2"/>
      <c r="G13" s="1"/>
      <c r="H13" s="1" t="s">
        <v>30</v>
      </c>
      <c r="I13" s="15">
        <v>0</v>
      </c>
    </row>
    <row r="14" spans="1:10" x14ac:dyDescent="0.15">
      <c r="A14" s="1" t="s">
        <v>333</v>
      </c>
      <c r="B14" s="3"/>
      <c r="G14" s="1"/>
      <c r="H14" s="1" t="s">
        <v>31</v>
      </c>
      <c r="I14" s="3">
        <v>-2824020</v>
      </c>
    </row>
    <row r="15" spans="1:10" x14ac:dyDescent="0.15">
      <c r="A15" s="1" t="s">
        <v>380</v>
      </c>
      <c r="B15" s="2">
        <f>B12+'20180122'!B15</f>
        <v>12220.479999999998</v>
      </c>
      <c r="G15" s="1"/>
      <c r="H15" s="1" t="s">
        <v>32</v>
      </c>
      <c r="I15" s="15">
        <f>I14+I13</f>
        <v>-2824020</v>
      </c>
    </row>
    <row r="16" spans="1:10" x14ac:dyDescent="0.15">
      <c r="A16" s="1" t="s">
        <v>392</v>
      </c>
      <c r="B16" s="2">
        <f>B11-'20180101'!B11</f>
        <v>187450.91999999993</v>
      </c>
      <c r="G16" s="1" t="s">
        <v>5</v>
      </c>
      <c r="H16" s="2"/>
      <c r="I16" s="15">
        <v>-2000000</v>
      </c>
    </row>
    <row r="17" spans="1:14" x14ac:dyDescent="0.15">
      <c r="A17" s="6"/>
      <c r="B17" s="2"/>
      <c r="G17" s="1" t="s">
        <v>26</v>
      </c>
      <c r="H17" s="2"/>
      <c r="I17" s="15">
        <v>11166034.869999999</v>
      </c>
    </row>
    <row r="18" spans="1:14" x14ac:dyDescent="0.15">
      <c r="G18" s="1" t="s">
        <v>12</v>
      </c>
      <c r="H18" s="2"/>
      <c r="I18" s="15">
        <v>423603</v>
      </c>
    </row>
    <row r="19" spans="1:14" x14ac:dyDescent="0.15">
      <c r="A19" s="2"/>
      <c r="G19" s="1" t="s">
        <v>24</v>
      </c>
      <c r="H19" s="2"/>
      <c r="I19" s="15">
        <f>I18+I17-I16</f>
        <v>13589637.869999999</v>
      </c>
    </row>
    <row r="20" spans="1:14" x14ac:dyDescent="0.15">
      <c r="D20" s="2"/>
      <c r="G20" s="1" t="s">
        <v>33</v>
      </c>
      <c r="I20" s="15"/>
    </row>
    <row r="21" spans="1:14" x14ac:dyDescent="0.15">
      <c r="G21" s="1"/>
      <c r="H21" s="1" t="s">
        <v>38</v>
      </c>
      <c r="I21" s="15">
        <v>466437.69</v>
      </c>
      <c r="N21" s="2"/>
    </row>
    <row r="22" spans="1:14" x14ac:dyDescent="0.15">
      <c r="G22" s="1"/>
      <c r="H22" s="1" t="s">
        <v>39</v>
      </c>
      <c r="I22" s="15">
        <v>109640.57</v>
      </c>
    </row>
    <row r="23" spans="1:14" x14ac:dyDescent="0.15">
      <c r="G23" s="1"/>
      <c r="H23" s="1" t="s">
        <v>106</v>
      </c>
      <c r="I23" s="15">
        <v>24054.85</v>
      </c>
      <c r="N23" s="2"/>
    </row>
    <row r="24" spans="1:14" x14ac:dyDescent="0.15">
      <c r="A24" s="8" t="s">
        <v>69</v>
      </c>
      <c r="H24" s="1" t="s">
        <v>107</v>
      </c>
      <c r="I24" s="15">
        <v>11184</v>
      </c>
    </row>
    <row r="25" spans="1:14" x14ac:dyDescent="0.15">
      <c r="A25" s="1" t="s">
        <v>70</v>
      </c>
      <c r="B25" s="2">
        <f>B8+E7+I16+B45</f>
        <v>280980000</v>
      </c>
      <c r="H25" s="1" t="s">
        <v>19</v>
      </c>
      <c r="I25" s="15">
        <f>SUM(I21:I24)</f>
        <v>611317.11</v>
      </c>
    </row>
    <row r="26" spans="1:14" x14ac:dyDescent="0.15">
      <c r="A26" s="1" t="s">
        <v>71</v>
      </c>
      <c r="B26" s="2">
        <f>B4+E5+I18</f>
        <v>67137120.010000005</v>
      </c>
      <c r="G26" s="1"/>
      <c r="H26" s="1" t="s">
        <v>355</v>
      </c>
      <c r="I26" s="2">
        <v>0</v>
      </c>
    </row>
    <row r="27" spans="1:14" x14ac:dyDescent="0.15">
      <c r="A27" s="1" t="s">
        <v>90</v>
      </c>
      <c r="B27" s="2">
        <f>$B$13+$E$10+$I$25</f>
        <v>1671195.0199999996</v>
      </c>
      <c r="H27" s="1" t="s">
        <v>382</v>
      </c>
      <c r="I27" s="2">
        <f>I22-'20180102'!I22</f>
        <v>6758.3600000000006</v>
      </c>
    </row>
    <row r="28" spans="1:14" x14ac:dyDescent="0.15">
      <c r="A28" s="1" t="s">
        <v>356</v>
      </c>
      <c r="B28" s="2">
        <f>B12+E8+I26</f>
        <v>0</v>
      </c>
    </row>
    <row r="29" spans="1:14" x14ac:dyDescent="0.15">
      <c r="A29" s="1" t="s">
        <v>383</v>
      </c>
      <c r="B29" s="2">
        <f>B15+E11+I27</f>
        <v>43129.24</v>
      </c>
    </row>
    <row r="30" spans="1:14" x14ac:dyDescent="0.15">
      <c r="G30" s="1"/>
      <c r="H30" s="1"/>
      <c r="I30" s="2"/>
    </row>
    <row r="31" spans="1:14" s="9" customFormat="1" x14ac:dyDescent="0.15">
      <c r="J31"/>
    </row>
    <row r="32" spans="1:14" ht="14.25" x14ac:dyDescent="0.15">
      <c r="A32" s="7" t="s">
        <v>65</v>
      </c>
      <c r="G32" s="7" t="s">
        <v>295</v>
      </c>
    </row>
    <row r="33" spans="1:23" s="9" customFormat="1" x14ac:dyDescent="0.1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6">
        <v>0</v>
      </c>
      <c r="D34" s="1" t="s">
        <v>78</v>
      </c>
      <c r="E34" s="2">
        <v>-316982</v>
      </c>
      <c r="G34" s="16" t="s">
        <v>296</v>
      </c>
      <c r="H34" s="2">
        <f>E40</f>
        <v>17309806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138</v>
      </c>
      <c r="B35" s="36">
        <v>0</v>
      </c>
      <c r="D35" s="1" t="s">
        <v>182</v>
      </c>
      <c r="E35" s="10">
        <v>-310195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6">
        <v>1939</v>
      </c>
      <c r="D36" s="1" t="s">
        <v>80</v>
      </c>
      <c r="E36" s="10">
        <v>-2851</v>
      </c>
      <c r="G36" s="40" t="s">
        <v>298</v>
      </c>
      <c r="H36" s="41">
        <f>H34+H35</f>
        <v>17314963.605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132</v>
      </c>
      <c r="B37" s="36">
        <v>2097</v>
      </c>
      <c r="D37" s="1" t="s">
        <v>81</v>
      </c>
      <c r="E37" s="2">
        <v>-215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15">
      <c r="A38" s="1" t="s">
        <v>19</v>
      </c>
      <c r="B38" s="36">
        <f>SUM(B34:B37)</f>
        <v>4036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15">
      <c r="A39" s="1" t="s">
        <v>102</v>
      </c>
      <c r="B39" s="3"/>
      <c r="D39" s="8" t="s">
        <v>379</v>
      </c>
    </row>
    <row r="40" spans="1:23" x14ac:dyDescent="0.15">
      <c r="A40" s="1" t="s">
        <v>103</v>
      </c>
      <c r="B40" s="3"/>
      <c r="D40" s="1" t="s">
        <v>74</v>
      </c>
      <c r="E40" s="2">
        <v>17309806</v>
      </c>
    </row>
    <row r="41" spans="1:23" s="9" customFormat="1" x14ac:dyDescent="0.15">
      <c r="A41"/>
      <c r="B41"/>
      <c r="D41" s="1" t="s">
        <v>75</v>
      </c>
      <c r="E41" s="2">
        <v>17221743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 s="1" t="s">
        <v>76</v>
      </c>
      <c r="E42" s="2">
        <v>120956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15">
      <c r="D43" s="1" t="s">
        <v>77</v>
      </c>
      <c r="E43" s="2">
        <v>125758</v>
      </c>
    </row>
    <row r="44" spans="1:23" x14ac:dyDescent="0.15">
      <c r="A44" s="8" t="s">
        <v>233</v>
      </c>
      <c r="D44" s="1" t="s">
        <v>375</v>
      </c>
      <c r="E44" s="2">
        <v>0</v>
      </c>
    </row>
    <row r="45" spans="1:23" x14ac:dyDescent="0.15">
      <c r="A45" s="16" t="s">
        <v>5</v>
      </c>
      <c r="B45" s="2">
        <v>1000000</v>
      </c>
      <c r="C45" s="2"/>
      <c r="D45" s="1" t="s">
        <v>376</v>
      </c>
      <c r="E45" s="10">
        <v>120956</v>
      </c>
    </row>
    <row r="46" spans="1:23" x14ac:dyDescent="0.1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270208</v>
      </c>
    </row>
    <row r="47" spans="1:23" x14ac:dyDescent="0.1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1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1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1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5"/>
  <dimension ref="A1:W57"/>
  <sheetViews>
    <sheetView topLeftCell="A40" zoomScale="80" zoomScaleNormal="80" workbookViewId="0">
      <selection activeCell="D24" sqref="D24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15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19961015.789999999</v>
      </c>
      <c r="D3" s="1" t="s">
        <v>1</v>
      </c>
      <c r="E3" s="2">
        <v>57029102.880000003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16850320.140000001</v>
      </c>
      <c r="D4" s="1" t="s">
        <v>11</v>
      </c>
      <c r="E4" s="18">
        <v>33355434.649999999</v>
      </c>
      <c r="H4" s="1" t="s">
        <v>201</v>
      </c>
      <c r="I4">
        <v>18</v>
      </c>
    </row>
    <row r="5" spans="1:10" x14ac:dyDescent="0.15">
      <c r="A5" s="1" t="s">
        <v>3</v>
      </c>
      <c r="B5" s="2">
        <v>51813717.18</v>
      </c>
      <c r="D5" s="1" t="s">
        <v>12</v>
      </c>
      <c r="E5" s="2">
        <v>23673668.23</v>
      </c>
      <c r="H5" s="1" t="s">
        <v>223</v>
      </c>
      <c r="I5">
        <v>0</v>
      </c>
    </row>
    <row r="6" spans="1:10" x14ac:dyDescent="0.15">
      <c r="A6" s="1" t="s">
        <v>11</v>
      </c>
      <c r="B6" s="2">
        <v>34963397.039999999</v>
      </c>
      <c r="D6" s="1" t="s">
        <v>4</v>
      </c>
      <c r="E6" s="2">
        <v>8000000</v>
      </c>
      <c r="H6" s="1" t="s">
        <v>131</v>
      </c>
      <c r="I6">
        <v>177</v>
      </c>
      <c r="J6">
        <v>-1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29</v>
      </c>
    </row>
    <row r="8" spans="1:10" x14ac:dyDescent="0.15">
      <c r="A8" s="1" t="s">
        <v>5</v>
      </c>
      <c r="B8" s="2">
        <v>46000000</v>
      </c>
      <c r="D8" s="1" t="s">
        <v>86</v>
      </c>
      <c r="E8" s="2">
        <v>3742.4</v>
      </c>
      <c r="G8" s="1"/>
    </row>
    <row r="9" spans="1:10" x14ac:dyDescent="0.15">
      <c r="A9" s="1" t="s">
        <v>82</v>
      </c>
      <c r="B9" s="2">
        <v>2381.25</v>
      </c>
      <c r="D9" s="1" t="s">
        <v>88</v>
      </c>
      <c r="E9" s="3">
        <v>3393</v>
      </c>
      <c r="H9" s="1"/>
    </row>
    <row r="10" spans="1:10" x14ac:dyDescent="0.15">
      <c r="A10" s="1" t="s">
        <v>83</v>
      </c>
      <c r="B10" s="2">
        <v>15000000</v>
      </c>
      <c r="D10" s="1" t="s">
        <v>85</v>
      </c>
      <c r="E10" s="2">
        <f>'20170324'!E10+'20170327'!E8</f>
        <v>501217.30000000005</v>
      </c>
      <c r="G10" s="1"/>
      <c r="H10" s="1" t="s">
        <v>42</v>
      </c>
      <c r="I10" s="3">
        <f>SUMIF(I4:I8,"&gt;=0")</f>
        <v>224</v>
      </c>
    </row>
    <row r="11" spans="1:10" x14ac:dyDescent="0.15">
      <c r="A11" s="1" t="s">
        <v>84</v>
      </c>
      <c r="B11" s="2">
        <f>'20170324'!B11+'20170327'!B9</f>
        <v>816001.72000000009</v>
      </c>
      <c r="E11" s="2"/>
      <c r="G11" s="1"/>
      <c r="H11" s="1" t="s">
        <v>43</v>
      </c>
      <c r="I11" s="3">
        <f>SUM(J4:J7)</f>
        <v>-1</v>
      </c>
    </row>
    <row r="12" spans="1:10" x14ac:dyDescent="0.15">
      <c r="A12" s="1" t="s">
        <v>86</v>
      </c>
      <c r="B12" s="18">
        <v>612.27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'20170324'!B13+'20170327'!B12</f>
        <v>113956.47</v>
      </c>
      <c r="E13" s="2"/>
      <c r="G13" s="1"/>
      <c r="H13" s="1" t="s">
        <v>30</v>
      </c>
      <c r="I13" s="2">
        <v>157046040</v>
      </c>
    </row>
    <row r="14" spans="1:10" x14ac:dyDescent="0.15">
      <c r="B14" s="2"/>
      <c r="G14" s="1"/>
      <c r="H14" s="1" t="s">
        <v>31</v>
      </c>
      <c r="I14" s="2">
        <v>-702600</v>
      </c>
    </row>
    <row r="15" spans="1:10" x14ac:dyDescent="0.15">
      <c r="A15" s="1"/>
      <c r="B15" s="2"/>
      <c r="G15" s="1"/>
      <c r="H15" s="1" t="s">
        <v>32</v>
      </c>
      <c r="I15" s="2">
        <f>I14+I13</f>
        <v>156343440</v>
      </c>
    </row>
    <row r="16" spans="1:10" x14ac:dyDescent="0.15">
      <c r="A16" s="1"/>
      <c r="B16" s="2"/>
      <c r="G16" s="1" t="s">
        <v>5</v>
      </c>
      <c r="H16" s="2"/>
      <c r="I16" s="2">
        <v>38000000</v>
      </c>
    </row>
    <row r="17" spans="1:22" x14ac:dyDescent="0.15">
      <c r="A17" s="6"/>
      <c r="B17" s="2"/>
      <c r="G17" s="1" t="s">
        <v>26</v>
      </c>
      <c r="H17" s="2"/>
      <c r="I17" s="2">
        <v>15419376.550000001</v>
      </c>
    </row>
    <row r="18" spans="1:22" x14ac:dyDescent="0.15">
      <c r="G18" s="1" t="s">
        <v>12</v>
      </c>
      <c r="H18" s="2"/>
      <c r="I18" s="2">
        <v>31409208</v>
      </c>
    </row>
    <row r="19" spans="1:22" x14ac:dyDescent="0.15">
      <c r="A19" s="2"/>
      <c r="G19" s="1" t="s">
        <v>24</v>
      </c>
      <c r="H19" s="2"/>
      <c r="I19" s="2">
        <f>I18+I17-I16</f>
        <v>8828584.549999997</v>
      </c>
    </row>
    <row r="20" spans="1:22" x14ac:dyDescent="0.15">
      <c r="D20" s="2"/>
      <c r="G20" s="1" t="s">
        <v>33</v>
      </c>
      <c r="I20" s="2"/>
    </row>
    <row r="21" spans="1:22" x14ac:dyDescent="0.15">
      <c r="G21" s="1"/>
      <c r="H21" s="1" t="s">
        <v>38</v>
      </c>
      <c r="I21" s="2">
        <v>190675.43</v>
      </c>
    </row>
    <row r="22" spans="1:22" x14ac:dyDescent="0.15">
      <c r="G22" s="1"/>
      <c r="H22" s="1" t="s">
        <v>39</v>
      </c>
      <c r="I22" s="2">
        <v>44725.84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150000000</v>
      </c>
      <c r="H25" s="1" t="s">
        <v>19</v>
      </c>
      <c r="I25" s="2">
        <f>SUM(I21:I24)</f>
        <v>240809.24</v>
      </c>
    </row>
    <row r="26" spans="1:22" x14ac:dyDescent="0.15">
      <c r="A26" s="1" t="s">
        <v>71</v>
      </c>
      <c r="B26" s="2">
        <f>B4+E5+I18</f>
        <v>71933196.370000005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855983.01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203</v>
      </c>
      <c r="B33" s="3">
        <v>2715</v>
      </c>
      <c r="D33" s="1" t="s">
        <v>74</v>
      </c>
      <c r="E33" s="2">
        <v>8644436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225</v>
      </c>
      <c r="B34" s="3">
        <v>728</v>
      </c>
      <c r="D34" s="1" t="s">
        <v>75</v>
      </c>
      <c r="E34" s="2">
        <v>8539048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>
        <v>13594</v>
      </c>
      <c r="D35" s="1" t="s">
        <v>76</v>
      </c>
      <c r="E35" s="2">
        <v>61980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17</v>
      </c>
      <c r="B36" s="3">
        <v>2052</v>
      </c>
      <c r="D36" s="1" t="s">
        <v>77</v>
      </c>
      <c r="E36" s="2">
        <v>84585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19089</v>
      </c>
      <c r="D37" s="1" t="s">
        <v>78</v>
      </c>
      <c r="E37" s="2">
        <v>-8153742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4762158</v>
      </c>
    </row>
    <row r="39" spans="1:23" x14ac:dyDescent="0.15">
      <c r="A39" s="1" t="s">
        <v>103</v>
      </c>
      <c r="B39" s="3"/>
      <c r="D39" s="1" t="s">
        <v>80</v>
      </c>
      <c r="E39" s="10">
        <v>60332</v>
      </c>
    </row>
    <row r="40" spans="1:23" s="9" customFormat="1" x14ac:dyDescent="0.15">
      <c r="A40"/>
      <c r="B40"/>
      <c r="D40" s="1" t="s">
        <v>81</v>
      </c>
      <c r="E40" s="2">
        <v>-7629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2"/>
    </row>
    <row r="45" spans="1:23" ht="14.25" x14ac:dyDescent="0.15">
      <c r="A45" s="7"/>
    </row>
    <row r="46" spans="1:23" x14ac:dyDescent="0.1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1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1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1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1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15">
      <c r="A54" s="16"/>
      <c r="H54" s="32"/>
      <c r="I54" s="32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  <row r="57" spans="1:14" x14ac:dyDescent="0.1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6"/>
  <dimension ref="A1:W57"/>
  <sheetViews>
    <sheetView zoomScale="80" zoomScaleNormal="80" workbookViewId="0">
      <selection activeCell="E22" sqref="E22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15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27353885.16</v>
      </c>
      <c r="D3" s="1" t="s">
        <v>1</v>
      </c>
      <c r="E3" s="2">
        <v>56965100.140000001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12323896.439999999</v>
      </c>
      <c r="D4" s="1" t="s">
        <v>11</v>
      </c>
      <c r="E4" s="18">
        <v>36702427.909999996</v>
      </c>
      <c r="H4" s="1" t="s">
        <v>201</v>
      </c>
      <c r="I4">
        <v>31</v>
      </c>
    </row>
    <row r="5" spans="1:10" x14ac:dyDescent="0.15">
      <c r="A5" s="1" t="s">
        <v>3</v>
      </c>
      <c r="B5" s="2">
        <v>51680079.509999998</v>
      </c>
      <c r="D5" s="1" t="s">
        <v>12</v>
      </c>
      <c r="E5" s="2">
        <v>20262672.23</v>
      </c>
      <c r="H5" s="1" t="s">
        <v>223</v>
      </c>
      <c r="I5">
        <v>0</v>
      </c>
    </row>
    <row r="6" spans="1:10" x14ac:dyDescent="0.15">
      <c r="A6" s="1" t="s">
        <v>11</v>
      </c>
      <c r="B6" s="2">
        <v>39356183.07</v>
      </c>
      <c r="D6" s="1" t="s">
        <v>4</v>
      </c>
      <c r="E6" s="2">
        <v>8000000</v>
      </c>
      <c r="H6" s="1" t="s">
        <v>131</v>
      </c>
      <c r="I6">
        <v>170</v>
      </c>
      <c r="J6">
        <v>-6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25</v>
      </c>
      <c r="J7">
        <v>-1</v>
      </c>
    </row>
    <row r="8" spans="1:10" x14ac:dyDescent="0.15">
      <c r="A8" s="1" t="s">
        <v>5</v>
      </c>
      <c r="B8" s="2">
        <v>46000000</v>
      </c>
      <c r="D8" s="1" t="s">
        <v>86</v>
      </c>
      <c r="E8" s="2">
        <v>4424</v>
      </c>
      <c r="G8" s="1"/>
    </row>
    <row r="9" spans="1:10" x14ac:dyDescent="0.15">
      <c r="A9" s="1" t="s">
        <v>82</v>
      </c>
      <c r="B9" s="2">
        <v>2297.91</v>
      </c>
      <c r="D9" s="1" t="s">
        <v>88</v>
      </c>
      <c r="E9" s="3">
        <v>3385</v>
      </c>
      <c r="H9" s="1"/>
    </row>
    <row r="10" spans="1:10" x14ac:dyDescent="0.15">
      <c r="A10" s="1" t="s">
        <v>83</v>
      </c>
      <c r="B10" s="2">
        <v>12000000</v>
      </c>
      <c r="D10" s="1" t="s">
        <v>85</v>
      </c>
      <c r="E10" s="2">
        <f>'20170323'!E10+'20170324'!E8</f>
        <v>497474.9</v>
      </c>
      <c r="G10" s="1"/>
      <c r="H10" s="1" t="s">
        <v>42</v>
      </c>
      <c r="I10" s="3">
        <f>SUMIF(I4:I8,"&gt;=0")</f>
        <v>226</v>
      </c>
    </row>
    <row r="11" spans="1:10" x14ac:dyDescent="0.15">
      <c r="A11" s="1" t="s">
        <v>84</v>
      </c>
      <c r="B11" s="2">
        <f>'20170323'!B11+'20170324'!B9</f>
        <v>813620.47000000009</v>
      </c>
      <c r="E11" s="2"/>
      <c r="G11" s="1"/>
      <c r="H11" s="1" t="s">
        <v>43</v>
      </c>
      <c r="I11" s="3">
        <f>SUM(J4:J7)</f>
        <v>-7</v>
      </c>
    </row>
    <row r="12" spans="1:10" x14ac:dyDescent="0.15">
      <c r="A12" s="1" t="s">
        <v>86</v>
      </c>
      <c r="B12" s="18">
        <v>444.06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'20170323'!B13+'20170324'!B12</f>
        <v>113344.2</v>
      </c>
      <c r="E13" s="2"/>
      <c r="G13" s="1"/>
      <c r="H13" s="1" t="s">
        <v>30</v>
      </c>
      <c r="I13" s="2">
        <v>157057140</v>
      </c>
    </row>
    <row r="14" spans="1:10" x14ac:dyDescent="0.15">
      <c r="B14" s="2"/>
      <c r="G14" s="1"/>
      <c r="H14" s="1" t="s">
        <v>31</v>
      </c>
      <c r="I14" s="2">
        <v>-4855740</v>
      </c>
    </row>
    <row r="15" spans="1:10" x14ac:dyDescent="0.15">
      <c r="A15" s="1"/>
      <c r="B15" s="2"/>
      <c r="G15" s="1"/>
      <c r="H15" s="1" t="s">
        <v>32</v>
      </c>
      <c r="I15" s="2">
        <f>I14+I13</f>
        <v>152201400</v>
      </c>
    </row>
    <row r="16" spans="1:10" x14ac:dyDescent="0.15">
      <c r="A16" s="1"/>
      <c r="B16" s="2"/>
      <c r="G16" s="1" t="s">
        <v>5</v>
      </c>
      <c r="H16" s="2"/>
      <c r="I16" s="2">
        <v>38000000</v>
      </c>
    </row>
    <row r="17" spans="1:22" x14ac:dyDescent="0.15">
      <c r="A17" s="6"/>
      <c r="B17" s="2"/>
      <c r="G17" s="1" t="s">
        <v>26</v>
      </c>
      <c r="H17" s="2"/>
      <c r="I17" s="2">
        <v>13960882.73</v>
      </c>
    </row>
    <row r="18" spans="1:22" x14ac:dyDescent="0.15">
      <c r="G18" s="1" t="s">
        <v>12</v>
      </c>
      <c r="H18" s="2"/>
      <c r="I18" s="2">
        <v>31389372</v>
      </c>
    </row>
    <row r="19" spans="1:22" x14ac:dyDescent="0.15">
      <c r="A19" s="2"/>
      <c r="G19" s="1" t="s">
        <v>24</v>
      </c>
      <c r="H19" s="2"/>
      <c r="I19" s="2">
        <f>I18+I17-I16</f>
        <v>7350254.7300000042</v>
      </c>
    </row>
    <row r="20" spans="1:22" x14ac:dyDescent="0.15">
      <c r="D20" s="2"/>
      <c r="G20" s="1" t="s">
        <v>33</v>
      </c>
      <c r="I20" s="2"/>
    </row>
    <row r="21" spans="1:22" x14ac:dyDescent="0.15">
      <c r="G21" s="1"/>
      <c r="H21" s="1" t="s">
        <v>38</v>
      </c>
      <c r="I21" s="2">
        <v>187597.02</v>
      </c>
    </row>
    <row r="22" spans="1:22" x14ac:dyDescent="0.15">
      <c r="G22" s="1"/>
      <c r="H22" s="1" t="s">
        <v>39</v>
      </c>
      <c r="I22" s="2">
        <v>44015.66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150000000</v>
      </c>
      <c r="H25" s="1" t="s">
        <v>19</v>
      </c>
      <c r="I25" s="2">
        <f>SUM(I21:I24)</f>
        <v>237020.65</v>
      </c>
    </row>
    <row r="26" spans="1:22" x14ac:dyDescent="0.15">
      <c r="A26" s="1" t="s">
        <v>71</v>
      </c>
      <c r="B26" s="2">
        <f>B4+E5+I18</f>
        <v>63975940.670000002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847839.75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203</v>
      </c>
      <c r="B33" s="3">
        <v>1521</v>
      </c>
      <c r="D33" s="1" t="s">
        <v>74</v>
      </c>
      <c r="E33" s="2">
        <v>8582456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225</v>
      </c>
      <c r="B34" s="3">
        <v>407</v>
      </c>
      <c r="D34" s="1" t="s">
        <v>75</v>
      </c>
      <c r="E34" s="2">
        <v>8454463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>
        <v>13732</v>
      </c>
      <c r="D35" s="1" t="s">
        <v>76</v>
      </c>
      <c r="E35" s="2">
        <v>64048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17</v>
      </c>
      <c r="B36" s="3">
        <v>2324</v>
      </c>
      <c r="D36" s="1" t="s">
        <v>77</v>
      </c>
      <c r="E36" s="2">
        <v>213674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17984</v>
      </c>
      <c r="D37" s="1" t="s">
        <v>78</v>
      </c>
      <c r="E37" s="2">
        <v>-609872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5152616</v>
      </c>
    </row>
    <row r="39" spans="1:23" x14ac:dyDescent="0.15">
      <c r="A39" s="1" t="s">
        <v>103</v>
      </c>
      <c r="B39" s="3"/>
      <c r="D39" s="1" t="s">
        <v>80</v>
      </c>
      <c r="E39" s="10">
        <v>88779</v>
      </c>
    </row>
    <row r="40" spans="1:23" s="9" customFormat="1" x14ac:dyDescent="0.15">
      <c r="A40"/>
      <c r="B40"/>
      <c r="D40" s="1" t="s">
        <v>81</v>
      </c>
      <c r="E40" s="2">
        <v>-9323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2"/>
    </row>
    <row r="45" spans="1:23" ht="14.25" x14ac:dyDescent="0.15">
      <c r="A45" s="7"/>
    </row>
    <row r="46" spans="1:23" x14ac:dyDescent="0.1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1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1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1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1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15">
      <c r="A54" s="16"/>
      <c r="H54" s="32"/>
      <c r="I54" s="32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  <row r="57" spans="1:14" x14ac:dyDescent="0.1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7"/>
  <dimension ref="A1:W57"/>
  <sheetViews>
    <sheetView zoomScale="80" zoomScaleNormal="80" workbookViewId="0">
      <selection activeCell="B9" sqref="B9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15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30343092.18</v>
      </c>
      <c r="D3" s="1" t="s">
        <v>1</v>
      </c>
      <c r="E3" s="2">
        <v>41784676.140000001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4294584.16</v>
      </c>
      <c r="D4" s="1" t="s">
        <v>11</v>
      </c>
      <c r="E4" s="18">
        <v>21038293.890000001</v>
      </c>
      <c r="H4" s="1" t="s">
        <v>201</v>
      </c>
      <c r="I4">
        <v>46</v>
      </c>
    </row>
    <row r="5" spans="1:10" x14ac:dyDescent="0.15">
      <c r="A5" s="1" t="s">
        <v>3</v>
      </c>
      <c r="B5" s="2">
        <v>61640522.18</v>
      </c>
      <c r="D5" s="1" t="s">
        <v>12</v>
      </c>
      <c r="E5" s="2">
        <v>20678688.649999999</v>
      </c>
      <c r="H5" s="1" t="s">
        <v>223</v>
      </c>
      <c r="I5">
        <v>0</v>
      </c>
    </row>
    <row r="6" spans="1:10" x14ac:dyDescent="0.15">
      <c r="A6" s="1" t="s">
        <v>11</v>
      </c>
      <c r="B6" s="2">
        <v>57345938.020000003</v>
      </c>
      <c r="D6" s="1" t="s">
        <v>4</v>
      </c>
      <c r="E6" s="2">
        <v>8000000</v>
      </c>
      <c r="H6" s="1" t="s">
        <v>131</v>
      </c>
      <c r="I6">
        <v>166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26</v>
      </c>
    </row>
    <row r="8" spans="1:10" x14ac:dyDescent="0.15">
      <c r="A8" s="1" t="s">
        <v>5</v>
      </c>
      <c r="B8" s="2">
        <v>66000000</v>
      </c>
      <c r="D8" s="1" t="s">
        <v>86</v>
      </c>
      <c r="E8" s="2">
        <v>4527.8999999999996</v>
      </c>
      <c r="G8" s="1"/>
    </row>
    <row r="9" spans="1:10" x14ac:dyDescent="0.15">
      <c r="A9" s="1" t="s">
        <v>82</v>
      </c>
      <c r="B9" s="2">
        <v>2845.84</v>
      </c>
      <c r="D9" s="1" t="s">
        <v>88</v>
      </c>
      <c r="E9" s="3">
        <v>2988</v>
      </c>
      <c r="H9" s="1"/>
    </row>
    <row r="10" spans="1:10" x14ac:dyDescent="0.15">
      <c r="A10" s="1" t="s">
        <v>83</v>
      </c>
      <c r="B10" s="2">
        <v>27000000</v>
      </c>
      <c r="D10" s="1" t="s">
        <v>85</v>
      </c>
      <c r="E10" s="2">
        <f>'20170322'!E10+'20170323'!E8</f>
        <v>493050.9</v>
      </c>
      <c r="G10" s="1"/>
      <c r="H10" s="1" t="s">
        <v>42</v>
      </c>
      <c r="I10" s="3">
        <f>SUMIF(I4:I8,"&gt;=0")</f>
        <v>238</v>
      </c>
    </row>
    <row r="11" spans="1:10" x14ac:dyDescent="0.15">
      <c r="A11" s="1" t="s">
        <v>84</v>
      </c>
      <c r="B11" s="2">
        <f>'20170322'!B11+'20170323'!B9</f>
        <v>811322.56</v>
      </c>
      <c r="E11" s="2"/>
      <c r="G11" s="1"/>
      <c r="H11" s="1" t="s">
        <v>43</v>
      </c>
      <c r="I11" s="3">
        <f>SUM(J4:J7)</f>
        <v>0</v>
      </c>
    </row>
    <row r="12" spans="1:10" x14ac:dyDescent="0.15">
      <c r="A12" s="1" t="s">
        <v>86</v>
      </c>
      <c r="B12" s="18">
        <v>877.45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'20170322'!B13+'20170323'!B12</f>
        <v>112900.14</v>
      </c>
      <c r="E13" s="2"/>
      <c r="G13" s="1"/>
      <c r="H13" s="1" t="s">
        <v>30</v>
      </c>
      <c r="I13" s="2">
        <v>164785440</v>
      </c>
    </row>
    <row r="14" spans="1:10" x14ac:dyDescent="0.15">
      <c r="B14" s="2"/>
      <c r="G14" s="1"/>
      <c r="H14" s="1" t="s">
        <v>31</v>
      </c>
      <c r="I14" s="2">
        <v>0</v>
      </c>
    </row>
    <row r="15" spans="1:10" x14ac:dyDescent="0.15">
      <c r="A15" s="1"/>
      <c r="B15" s="2"/>
      <c r="G15" s="1"/>
      <c r="H15" s="1" t="s">
        <v>32</v>
      </c>
      <c r="I15" s="2">
        <f>I14+I13</f>
        <v>164785440</v>
      </c>
    </row>
    <row r="16" spans="1:10" x14ac:dyDescent="0.15">
      <c r="A16" s="1"/>
      <c r="B16" s="2"/>
      <c r="G16" s="1" t="s">
        <v>5</v>
      </c>
      <c r="H16" s="2"/>
      <c r="I16" s="2">
        <v>38000000</v>
      </c>
    </row>
    <row r="17" spans="1:22" x14ac:dyDescent="0.15">
      <c r="A17" s="6"/>
      <c r="B17" s="2"/>
      <c r="G17" s="1" t="s">
        <v>26</v>
      </c>
      <c r="H17" s="2"/>
      <c r="I17" s="2">
        <v>11675167.57</v>
      </c>
    </row>
    <row r="18" spans="1:22" x14ac:dyDescent="0.15">
      <c r="G18" s="1" t="s">
        <v>12</v>
      </c>
      <c r="H18" s="2"/>
      <c r="I18" s="2">
        <v>32957088</v>
      </c>
    </row>
    <row r="19" spans="1:22" x14ac:dyDescent="0.15">
      <c r="A19" s="2"/>
      <c r="G19" s="1" t="s">
        <v>24</v>
      </c>
      <c r="H19" s="2"/>
      <c r="I19" s="2">
        <f>I18+I17-I16</f>
        <v>6632255.5700000003</v>
      </c>
    </row>
    <row r="20" spans="1:22" x14ac:dyDescent="0.15">
      <c r="D20" s="2"/>
      <c r="G20" s="1" t="s">
        <v>33</v>
      </c>
      <c r="I20" s="2"/>
    </row>
    <row r="21" spans="1:22" x14ac:dyDescent="0.15">
      <c r="G21" s="1"/>
      <c r="H21" s="1" t="s">
        <v>38</v>
      </c>
      <c r="I21" s="2">
        <v>185300.31</v>
      </c>
    </row>
    <row r="22" spans="1:22" x14ac:dyDescent="0.15">
      <c r="G22" s="1"/>
      <c r="H22" s="1" t="s">
        <v>39</v>
      </c>
      <c r="I22" s="2">
        <v>43485.82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170000000</v>
      </c>
      <c r="H25" s="1" t="s">
        <v>19</v>
      </c>
      <c r="I25" s="2">
        <f>SUM(I21:I24)</f>
        <v>234194.1</v>
      </c>
    </row>
    <row r="26" spans="1:22" x14ac:dyDescent="0.15">
      <c r="A26" s="1" t="s">
        <v>71</v>
      </c>
      <c r="B26" s="2">
        <f>B4+E5+I18</f>
        <v>57930360.810000002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840145.14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203</v>
      </c>
      <c r="B33" s="3">
        <v>1398</v>
      </c>
      <c r="D33" s="1" t="s">
        <v>74</v>
      </c>
      <c r="E33" s="2">
        <v>8518313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225</v>
      </c>
      <c r="B34" s="3">
        <v>0</v>
      </c>
      <c r="D34" s="1" t="s">
        <v>75</v>
      </c>
      <c r="E34" s="2">
        <v>8236955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>
        <v>14150</v>
      </c>
      <c r="D35" s="1" t="s">
        <v>76</v>
      </c>
      <c r="E35" s="2">
        <v>131124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17</v>
      </c>
      <c r="B36" s="3">
        <v>2463</v>
      </c>
      <c r="D36" s="1" t="s">
        <v>77</v>
      </c>
      <c r="E36" s="2">
        <v>-177444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18011</v>
      </c>
      <c r="D37" s="1" t="s">
        <v>78</v>
      </c>
      <c r="E37" s="2">
        <v>878695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4537627</v>
      </c>
    </row>
    <row r="39" spans="1:23" x14ac:dyDescent="0.15">
      <c r="A39" s="1" t="s">
        <v>103</v>
      </c>
      <c r="B39" s="3"/>
      <c r="D39" s="1" t="s">
        <v>80</v>
      </c>
      <c r="E39" s="10">
        <v>79682</v>
      </c>
    </row>
    <row r="40" spans="1:23" s="9" customFormat="1" x14ac:dyDescent="0.15">
      <c r="A40"/>
      <c r="B40"/>
      <c r="D40" s="1" t="s">
        <v>81</v>
      </c>
      <c r="E40" s="2">
        <v>-7950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2"/>
    </row>
    <row r="45" spans="1:23" ht="14.25" x14ac:dyDescent="0.15">
      <c r="A45" s="7" t="s">
        <v>109</v>
      </c>
    </row>
    <row r="46" spans="1:23" x14ac:dyDescent="0.15">
      <c r="A46" s="16" t="s">
        <v>51</v>
      </c>
      <c r="B46" s="16" t="s">
        <v>52</v>
      </c>
      <c r="C46" s="26"/>
      <c r="D46" s="16" t="s">
        <v>157</v>
      </c>
      <c r="E46" s="28" t="s">
        <v>53</v>
      </c>
      <c r="F46" s="26"/>
      <c r="G46" s="29" t="s">
        <v>54</v>
      </c>
      <c r="H46" s="29" t="s">
        <v>55</v>
      </c>
      <c r="I46" s="29" t="s">
        <v>144</v>
      </c>
    </row>
    <row r="47" spans="1:23" x14ac:dyDescent="0.15">
      <c r="A47" s="12">
        <v>10000698</v>
      </c>
      <c r="B47" s="36" t="s">
        <v>226</v>
      </c>
      <c r="C47" s="36"/>
      <c r="D47" s="36" t="s">
        <v>196</v>
      </c>
      <c r="E47" s="12">
        <v>757</v>
      </c>
      <c r="F47" s="36"/>
      <c r="G47" s="12">
        <v>2.3969999999999998</v>
      </c>
      <c r="H47" s="14">
        <v>-7736540</v>
      </c>
      <c r="I47" s="30">
        <v>18544486.379999999</v>
      </c>
    </row>
    <row r="48" spans="1:23" x14ac:dyDescent="0.15">
      <c r="A48" s="12">
        <v>10000746</v>
      </c>
      <c r="B48" s="36" t="s">
        <v>227</v>
      </c>
      <c r="C48" s="36"/>
      <c r="D48" s="36" t="s">
        <v>196</v>
      </c>
      <c r="E48" s="12">
        <v>1</v>
      </c>
      <c r="F48" s="36"/>
      <c r="G48" s="12">
        <v>2.4460000000000002</v>
      </c>
      <c r="H48" s="14">
        <v>-10220</v>
      </c>
      <c r="I48" s="30">
        <v>24998.12</v>
      </c>
    </row>
    <row r="49" spans="1:14" x14ac:dyDescent="0.15">
      <c r="A49" s="12">
        <v>10000764</v>
      </c>
      <c r="B49" s="36" t="s">
        <v>228</v>
      </c>
      <c r="C49" s="36"/>
      <c r="D49" s="36" t="s">
        <v>196</v>
      </c>
      <c r="E49" s="12">
        <v>89</v>
      </c>
      <c r="F49" s="36"/>
      <c r="G49" s="12">
        <v>2.4950000000000001</v>
      </c>
      <c r="H49" s="14">
        <v>-909580</v>
      </c>
      <c r="I49" s="30">
        <v>2269402.1</v>
      </c>
    </row>
    <row r="50" spans="1:14" x14ac:dyDescent="0.15">
      <c r="A50" s="12">
        <v>10000787</v>
      </c>
      <c r="B50" s="36" t="s">
        <v>229</v>
      </c>
      <c r="C50" s="36"/>
      <c r="D50" s="36" t="s">
        <v>196</v>
      </c>
      <c r="E50" s="12">
        <v>10</v>
      </c>
      <c r="F50" s="36"/>
      <c r="G50" s="12">
        <v>2.2999999999999998</v>
      </c>
      <c r="H50" s="14">
        <v>100000</v>
      </c>
      <c r="I50" s="30">
        <v>-230000</v>
      </c>
    </row>
    <row r="51" spans="1:14" x14ac:dyDescent="0.15">
      <c r="A51" s="12">
        <v>10000793</v>
      </c>
      <c r="B51" s="36" t="s">
        <v>230</v>
      </c>
      <c r="C51" s="36"/>
      <c r="D51" s="36" t="s">
        <v>197</v>
      </c>
      <c r="E51" s="12">
        <v>23</v>
      </c>
      <c r="F51" s="36"/>
      <c r="G51" s="12">
        <v>2.35</v>
      </c>
      <c r="H51" s="14">
        <v>230000</v>
      </c>
      <c r="I51" s="30">
        <v>-540500</v>
      </c>
      <c r="N51" s="10"/>
    </row>
    <row r="52" spans="1:14" x14ac:dyDescent="0.15">
      <c r="A52" s="12">
        <v>10000794</v>
      </c>
      <c r="B52" s="36" t="s">
        <v>231</v>
      </c>
      <c r="C52" s="36"/>
      <c r="D52" s="36" t="s">
        <v>196</v>
      </c>
      <c r="E52" s="12">
        <v>91</v>
      </c>
      <c r="F52" s="36"/>
      <c r="G52" s="12">
        <v>2.4</v>
      </c>
      <c r="H52" s="14">
        <v>-910000</v>
      </c>
      <c r="I52" s="30">
        <v>2184000</v>
      </c>
    </row>
    <row r="53" spans="1:14" x14ac:dyDescent="0.15">
      <c r="A53" s="12">
        <v>10000796</v>
      </c>
      <c r="B53" s="36" t="s">
        <v>232</v>
      </c>
      <c r="C53" s="36"/>
      <c r="D53" s="36" t="s">
        <v>196</v>
      </c>
      <c r="E53" s="12">
        <v>119</v>
      </c>
      <c r="F53" s="36"/>
      <c r="G53" s="12">
        <v>2.5</v>
      </c>
      <c r="H53" s="14">
        <v>-1190000</v>
      </c>
      <c r="I53" s="30">
        <v>2975000</v>
      </c>
    </row>
    <row r="54" spans="1:14" x14ac:dyDescent="0.15">
      <c r="A54" s="16" t="s">
        <v>19</v>
      </c>
      <c r="H54" s="32">
        <f>SUM(H47:H53)</f>
        <v>-10426340</v>
      </c>
      <c r="I54" s="32">
        <f>SUM(I47:I53)</f>
        <v>25227386.600000001</v>
      </c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  <row r="57" spans="1:14" x14ac:dyDescent="0.1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8"/>
  <dimension ref="A1:W56"/>
  <sheetViews>
    <sheetView zoomScale="80" zoomScaleNormal="80" workbookViewId="0">
      <selection activeCell="B9" sqref="B9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15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40208101.520000003</v>
      </c>
      <c r="D3" s="1" t="s">
        <v>1</v>
      </c>
      <c r="E3" s="2">
        <v>45965597.039999999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43100312.780000001</v>
      </c>
      <c r="D4" s="1" t="s">
        <v>11</v>
      </c>
      <c r="E4" s="18">
        <v>16613512.359999999</v>
      </c>
      <c r="H4" s="1" t="s">
        <v>201</v>
      </c>
      <c r="I4">
        <v>61</v>
      </c>
    </row>
    <row r="5" spans="1:10" x14ac:dyDescent="0.15">
      <c r="A5" s="1" t="s">
        <v>3</v>
      </c>
      <c r="B5" s="2">
        <v>104311594.70999999</v>
      </c>
      <c r="D5" s="1" t="s">
        <v>12</v>
      </c>
      <c r="E5" s="2">
        <v>29352084.68</v>
      </c>
      <c r="H5" s="1" t="s">
        <v>223</v>
      </c>
      <c r="I5">
        <v>0</v>
      </c>
    </row>
    <row r="6" spans="1:10" x14ac:dyDescent="0.15">
      <c r="A6" s="1" t="s">
        <v>11</v>
      </c>
      <c r="B6" s="2">
        <v>61211281.93</v>
      </c>
      <c r="D6" s="1" t="s">
        <v>4</v>
      </c>
      <c r="E6" s="2">
        <v>8000000</v>
      </c>
      <c r="H6" s="1" t="s">
        <v>131</v>
      </c>
      <c r="I6">
        <v>164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30</v>
      </c>
      <c r="J7">
        <v>-5</v>
      </c>
    </row>
    <row r="8" spans="1:10" x14ac:dyDescent="0.15">
      <c r="A8" s="1" t="s">
        <v>5</v>
      </c>
      <c r="B8" s="2">
        <v>84000000</v>
      </c>
      <c r="D8" s="1" t="s">
        <v>86</v>
      </c>
      <c r="E8" s="2">
        <v>5385.6</v>
      </c>
      <c r="G8" s="1"/>
    </row>
    <row r="9" spans="1:10" x14ac:dyDescent="0.15">
      <c r="A9" s="1" t="s">
        <v>82</v>
      </c>
      <c r="B9" s="2">
        <v>3180.41</v>
      </c>
      <c r="D9" s="1" t="s">
        <v>88</v>
      </c>
      <c r="E9" s="3">
        <v>3554</v>
      </c>
      <c r="H9" s="1"/>
    </row>
    <row r="10" spans="1:10" x14ac:dyDescent="0.15">
      <c r="A10" s="1" t="s">
        <v>83</v>
      </c>
      <c r="B10" s="2">
        <v>21000000</v>
      </c>
      <c r="D10" s="1" t="s">
        <v>85</v>
      </c>
      <c r="E10" s="2">
        <f>'20170321'!E10+'20170322'!E8</f>
        <v>488523</v>
      </c>
      <c r="G10" s="1"/>
      <c r="H10" s="1" t="s">
        <v>42</v>
      </c>
      <c r="I10" s="3">
        <f>SUMIF(I4:I8,"&gt;=0")</f>
        <v>255</v>
      </c>
    </row>
    <row r="11" spans="1:10" x14ac:dyDescent="0.15">
      <c r="A11" s="1" t="s">
        <v>84</v>
      </c>
      <c r="B11" s="2">
        <f>'20170321'!B11+'20170322'!B9</f>
        <v>808476.72000000009</v>
      </c>
      <c r="E11" s="2"/>
      <c r="G11" s="1"/>
      <c r="H11" s="1" t="s">
        <v>43</v>
      </c>
      <c r="I11" s="3">
        <f>SUM(J4:J7)</f>
        <v>-5</v>
      </c>
    </row>
    <row r="12" spans="1:10" x14ac:dyDescent="0.15">
      <c r="A12" s="1" t="s">
        <v>86</v>
      </c>
      <c r="B12" s="18">
        <v>867.06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'20170321'!B13+'20170322'!B12</f>
        <v>112022.69</v>
      </c>
      <c r="E13" s="2"/>
      <c r="G13" s="1"/>
      <c r="H13" s="1" t="s">
        <v>30</v>
      </c>
      <c r="I13" s="2">
        <v>177845400</v>
      </c>
    </row>
    <row r="14" spans="1:10" x14ac:dyDescent="0.15">
      <c r="B14" s="2"/>
      <c r="G14" s="1"/>
      <c r="H14" s="1" t="s">
        <v>31</v>
      </c>
      <c r="I14" s="2">
        <v>-3418500</v>
      </c>
    </row>
    <row r="15" spans="1:10" x14ac:dyDescent="0.15">
      <c r="A15" s="1"/>
      <c r="B15" s="2"/>
      <c r="G15" s="1"/>
      <c r="H15" s="1" t="s">
        <v>32</v>
      </c>
      <c r="I15" s="2">
        <f>I14+I13</f>
        <v>174426900</v>
      </c>
    </row>
    <row r="16" spans="1:10" x14ac:dyDescent="0.15">
      <c r="A16" s="1"/>
      <c r="B16" s="2"/>
      <c r="G16" s="1" t="s">
        <v>5</v>
      </c>
      <c r="H16" s="2"/>
      <c r="I16" s="2">
        <v>45000000</v>
      </c>
    </row>
    <row r="17" spans="1:22" x14ac:dyDescent="0.15">
      <c r="A17" s="6"/>
      <c r="B17" s="2"/>
      <c r="G17" s="1" t="s">
        <v>26</v>
      </c>
      <c r="H17" s="2"/>
      <c r="I17" s="2">
        <v>17263321.84</v>
      </c>
    </row>
    <row r="18" spans="1:22" x14ac:dyDescent="0.15">
      <c r="G18" s="1" t="s">
        <v>12</v>
      </c>
      <c r="H18" s="2"/>
      <c r="I18" s="2">
        <v>35569080</v>
      </c>
    </row>
    <row r="19" spans="1:22" x14ac:dyDescent="0.15">
      <c r="A19" s="2"/>
      <c r="G19" s="1" t="s">
        <v>24</v>
      </c>
      <c r="H19" s="2"/>
      <c r="I19" s="2">
        <f>I18+I17-I16</f>
        <v>7832401.8400000036</v>
      </c>
    </row>
    <row r="20" spans="1:22" x14ac:dyDescent="0.15">
      <c r="D20" s="2"/>
      <c r="G20" s="1" t="s">
        <v>33</v>
      </c>
      <c r="I20" s="2"/>
    </row>
    <row r="21" spans="1:22" x14ac:dyDescent="0.15">
      <c r="G21" s="1"/>
      <c r="H21" s="1" t="s">
        <v>38</v>
      </c>
      <c r="I21" s="2">
        <v>183222.86</v>
      </c>
    </row>
    <row r="22" spans="1:22" x14ac:dyDescent="0.15">
      <c r="G22" s="1"/>
      <c r="H22" s="1" t="s">
        <v>39</v>
      </c>
      <c r="I22" s="2">
        <v>43006.55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200000000</v>
      </c>
      <c r="H25" s="1" t="s">
        <v>19</v>
      </c>
      <c r="I25" s="2">
        <f>SUM(I21:I24)</f>
        <v>231637.37999999998</v>
      </c>
    </row>
    <row r="26" spans="1:22" x14ac:dyDescent="0.15">
      <c r="A26" s="1" t="s">
        <v>71</v>
      </c>
      <c r="B26" s="2">
        <f>B4+E5+I18</f>
        <v>108021477.46000001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832183.07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68</v>
      </c>
      <c r="B33" s="3">
        <v>6691</v>
      </c>
      <c r="D33" s="1" t="s">
        <v>74</v>
      </c>
      <c r="E33" s="2">
        <v>8387324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203</v>
      </c>
      <c r="B34" s="3">
        <v>1287</v>
      </c>
      <c r="D34" s="1" t="s">
        <v>75</v>
      </c>
      <c r="E34" s="2">
        <v>8414399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>
        <v>14259</v>
      </c>
      <c r="D35" s="1" t="s">
        <v>76</v>
      </c>
      <c r="E35" s="2">
        <v>36899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17</v>
      </c>
      <c r="B36" s="3">
        <v>2450</v>
      </c>
      <c r="D36" s="1" t="s">
        <v>77</v>
      </c>
      <c r="E36" s="2">
        <v>215053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24687</v>
      </c>
      <c r="D37" s="1" t="s">
        <v>78</v>
      </c>
      <c r="E37" s="2">
        <v>76610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1546837</v>
      </c>
    </row>
    <row r="39" spans="1:23" x14ac:dyDescent="0.15">
      <c r="A39" s="1" t="s">
        <v>103</v>
      </c>
      <c r="B39" s="3"/>
      <c r="D39" s="1" t="s">
        <v>80</v>
      </c>
      <c r="E39" s="10">
        <v>22224</v>
      </c>
    </row>
    <row r="40" spans="1:23" s="9" customFormat="1" x14ac:dyDescent="0.15">
      <c r="A40"/>
      <c r="B40"/>
      <c r="D40" s="1" t="s">
        <v>81</v>
      </c>
      <c r="E40" s="2">
        <v>-636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2"/>
    </row>
    <row r="45" spans="1:23" x14ac:dyDescent="0.1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1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1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1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1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1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1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15">
      <c r="A52" s="16"/>
      <c r="H52" s="32"/>
      <c r="I52" s="33"/>
    </row>
    <row r="53" spans="1:14" x14ac:dyDescent="0.15">
      <c r="A53" s="16"/>
      <c r="H53" s="32"/>
      <c r="I53" s="33"/>
    </row>
    <row r="54" spans="1:14" x14ac:dyDescent="0.15">
      <c r="A54" s="13"/>
      <c r="B54" s="31"/>
      <c r="D54" s="31"/>
      <c r="E54" s="12"/>
      <c r="G54" s="12"/>
      <c r="H54" s="14"/>
      <c r="I54" s="30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9"/>
  <dimension ref="A1:W56"/>
  <sheetViews>
    <sheetView zoomScale="80" zoomScaleNormal="80" workbookViewId="0">
      <selection activeCell="B9" sqref="B9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15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17176939.98</v>
      </c>
      <c r="D3" s="1" t="s">
        <v>1</v>
      </c>
      <c r="E3" s="2">
        <v>46214035.43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62001109.729999997</v>
      </c>
      <c r="D4" s="1" t="s">
        <v>11</v>
      </c>
      <c r="E4" s="18">
        <v>12211337.699999999</v>
      </c>
      <c r="H4" s="1" t="s">
        <v>201</v>
      </c>
      <c r="I4">
        <v>94</v>
      </c>
    </row>
    <row r="5" spans="1:10" x14ac:dyDescent="0.15">
      <c r="A5" s="1" t="s">
        <v>3</v>
      </c>
      <c r="B5" s="2">
        <v>104181878.31</v>
      </c>
      <c r="D5" s="1" t="s">
        <v>12</v>
      </c>
      <c r="E5" s="2">
        <v>34002697.729999997</v>
      </c>
      <c r="H5" s="1" t="s">
        <v>223</v>
      </c>
      <c r="I5">
        <v>0</v>
      </c>
    </row>
    <row r="6" spans="1:10" x14ac:dyDescent="0.15">
      <c r="A6" s="1" t="s">
        <v>11</v>
      </c>
      <c r="B6" s="2">
        <v>42180768.579999998</v>
      </c>
      <c r="D6" s="1" t="s">
        <v>4</v>
      </c>
      <c r="E6" s="2">
        <v>8000000</v>
      </c>
      <c r="H6" s="1" t="s">
        <v>131</v>
      </c>
      <c r="I6">
        <v>166</v>
      </c>
      <c r="J6">
        <v>-2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28</v>
      </c>
    </row>
    <row r="8" spans="1:10" x14ac:dyDescent="0.15">
      <c r="A8" s="1" t="s">
        <v>5</v>
      </c>
      <c r="B8" s="2">
        <v>84000000</v>
      </c>
      <c r="D8" s="1" t="s">
        <v>86</v>
      </c>
      <c r="E8" s="2">
        <v>1945.6</v>
      </c>
      <c r="G8" s="1"/>
    </row>
    <row r="9" spans="1:10" x14ac:dyDescent="0.15">
      <c r="A9" s="1" t="s">
        <v>82</v>
      </c>
      <c r="B9" s="2">
        <v>3828.6</v>
      </c>
      <c r="D9" s="1" t="s">
        <v>88</v>
      </c>
      <c r="E9" s="3">
        <v>1366</v>
      </c>
      <c r="H9" s="1"/>
    </row>
    <row r="10" spans="1:10" x14ac:dyDescent="0.15">
      <c r="A10" s="1" t="s">
        <v>83</v>
      </c>
      <c r="B10" s="2">
        <v>25000000</v>
      </c>
      <c r="D10" s="1" t="s">
        <v>85</v>
      </c>
      <c r="E10" s="2">
        <f>'20170320'!E10+'20170321'!E8</f>
        <v>483137.4</v>
      </c>
      <c r="G10" s="1"/>
      <c r="H10" s="1" t="s">
        <v>42</v>
      </c>
      <c r="I10" s="3">
        <f>SUMIF(I4:I8,"&gt;=0")</f>
        <v>288</v>
      </c>
    </row>
    <row r="11" spans="1:10" x14ac:dyDescent="0.15">
      <c r="A11" s="1" t="s">
        <v>84</v>
      </c>
      <c r="B11" s="2">
        <f>'20170320'!B11+'20170321'!B9</f>
        <v>805296.31</v>
      </c>
      <c r="E11" s="2"/>
      <c r="G11" s="1"/>
      <c r="H11" s="1" t="s">
        <v>43</v>
      </c>
      <c r="I11" s="3">
        <f>SUM(J4:J7)</f>
        <v>-2</v>
      </c>
    </row>
    <row r="12" spans="1:10" x14ac:dyDescent="0.15">
      <c r="A12" s="1" t="s">
        <v>86</v>
      </c>
      <c r="B12" s="18">
        <v>556.54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'20170320'!B13+'20170321'!B12</f>
        <v>111155.63</v>
      </c>
      <c r="E13" s="2"/>
      <c r="G13" s="1"/>
      <c r="H13" s="1" t="s">
        <v>30</v>
      </c>
      <c r="I13" s="2">
        <v>200614440</v>
      </c>
    </row>
    <row r="14" spans="1:10" x14ac:dyDescent="0.15">
      <c r="B14" s="2"/>
      <c r="G14" s="1"/>
      <c r="H14" s="1" t="s">
        <v>31</v>
      </c>
      <c r="I14" s="2">
        <v>-1392600</v>
      </c>
    </row>
    <row r="15" spans="1:10" x14ac:dyDescent="0.15">
      <c r="A15" s="1"/>
      <c r="B15" s="2"/>
      <c r="G15" s="1"/>
      <c r="H15" s="1" t="s">
        <v>32</v>
      </c>
      <c r="I15" s="2">
        <f>I14+I13</f>
        <v>199221840</v>
      </c>
    </row>
    <row r="16" spans="1:10" x14ac:dyDescent="0.15">
      <c r="A16" s="1"/>
      <c r="B16" s="2"/>
      <c r="G16" s="1" t="s">
        <v>5</v>
      </c>
      <c r="H16" s="2"/>
      <c r="I16" s="2">
        <v>45000000</v>
      </c>
    </row>
    <row r="17" spans="1:22" x14ac:dyDescent="0.15">
      <c r="A17" s="6"/>
      <c r="B17" s="2"/>
      <c r="G17" s="1" t="s">
        <v>26</v>
      </c>
      <c r="H17" s="2"/>
      <c r="I17" s="2">
        <v>12236587.25</v>
      </c>
    </row>
    <row r="18" spans="1:22" x14ac:dyDescent="0.15">
      <c r="G18" s="1" t="s">
        <v>12</v>
      </c>
      <c r="H18" s="2"/>
      <c r="I18" s="2">
        <v>40122888</v>
      </c>
    </row>
    <row r="19" spans="1:22" x14ac:dyDescent="0.15">
      <c r="A19" s="2"/>
      <c r="G19" s="1" t="s">
        <v>24</v>
      </c>
      <c r="H19" s="2"/>
      <c r="I19" s="2">
        <f>I18+I17-I16</f>
        <v>7359475.25</v>
      </c>
    </row>
    <row r="20" spans="1:22" x14ac:dyDescent="0.15">
      <c r="D20" s="2"/>
      <c r="G20" s="1" t="s">
        <v>33</v>
      </c>
      <c r="I20" s="2"/>
    </row>
    <row r="21" spans="1:22" x14ac:dyDescent="0.15">
      <c r="G21" s="1"/>
      <c r="H21" s="1" t="s">
        <v>38</v>
      </c>
      <c r="I21" s="2">
        <v>180143.52</v>
      </c>
    </row>
    <row r="22" spans="1:22" x14ac:dyDescent="0.15">
      <c r="G22" s="1"/>
      <c r="H22" s="1" t="s">
        <v>39</v>
      </c>
      <c r="I22" s="2">
        <v>42296.14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200000000</v>
      </c>
      <c r="H25" s="1" t="s">
        <v>19</v>
      </c>
      <c r="I25" s="2">
        <f>SUM(I21:I24)</f>
        <v>227847.62999999998</v>
      </c>
    </row>
    <row r="26" spans="1:22" x14ac:dyDescent="0.15">
      <c r="A26" s="1" t="s">
        <v>71</v>
      </c>
      <c r="B26" s="2">
        <f>B4+E5+I18</f>
        <v>136126695.45999998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822140.66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68</v>
      </c>
      <c r="B33" s="3">
        <v>9416</v>
      </c>
      <c r="D33" s="1" t="s">
        <v>74</v>
      </c>
      <c r="E33" s="2">
        <v>8350425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203</v>
      </c>
      <c r="B34" s="3">
        <v>1319</v>
      </c>
      <c r="D34" s="1" t="s">
        <v>75</v>
      </c>
      <c r="E34" s="2">
        <v>8199346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>
        <v>14157</v>
      </c>
      <c r="D35" s="1" t="s">
        <v>76</v>
      </c>
      <c r="E35" s="2">
        <v>-62820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17</v>
      </c>
      <c r="B36" s="3">
        <v>2407</v>
      </c>
      <c r="D36" s="1" t="s">
        <v>77</v>
      </c>
      <c r="E36" s="2">
        <v>53322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27299</v>
      </c>
      <c r="D37" s="1" t="s">
        <v>78</v>
      </c>
      <c r="E37" s="2">
        <v>-245660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2121039</v>
      </c>
    </row>
    <row r="39" spans="1:23" x14ac:dyDescent="0.15">
      <c r="A39" s="1" t="s">
        <v>103</v>
      </c>
      <c r="B39" s="3"/>
      <c r="D39" s="1" t="s">
        <v>80</v>
      </c>
      <c r="E39" s="10">
        <v>58310</v>
      </c>
    </row>
    <row r="40" spans="1:23" s="9" customFormat="1" x14ac:dyDescent="0.15">
      <c r="A40"/>
      <c r="B40"/>
      <c r="D40" s="1" t="s">
        <v>81</v>
      </c>
      <c r="E40" s="2">
        <v>-4037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2"/>
    </row>
    <row r="45" spans="1:23" x14ac:dyDescent="0.1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1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1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1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1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1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1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15">
      <c r="A52" s="16"/>
      <c r="H52" s="32"/>
      <c r="I52" s="33"/>
    </row>
    <row r="53" spans="1:14" x14ac:dyDescent="0.15">
      <c r="A53" s="16"/>
      <c r="H53" s="32"/>
      <c r="I53" s="33"/>
    </row>
    <row r="54" spans="1:14" x14ac:dyDescent="0.15">
      <c r="A54" s="13"/>
      <c r="B54" s="31"/>
      <c r="D54" s="31"/>
      <c r="E54" s="12"/>
      <c r="G54" s="12"/>
      <c r="H54" s="14"/>
      <c r="I54" s="30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0"/>
  <dimension ref="A1:W56"/>
  <sheetViews>
    <sheetView zoomScale="80" zoomScaleNormal="80" workbookViewId="0">
      <selection activeCell="B9" sqref="B9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15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19812037.32</v>
      </c>
      <c r="D3" s="1" t="s">
        <v>1</v>
      </c>
      <c r="E3" s="2">
        <v>46072264.960000001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74245862.629999995</v>
      </c>
      <c r="D4" s="1" t="s">
        <v>11</v>
      </c>
      <c r="E4" s="18">
        <v>11935745.68</v>
      </c>
      <c r="H4" s="1" t="s">
        <v>222</v>
      </c>
      <c r="I4">
        <v>94</v>
      </c>
    </row>
    <row r="5" spans="1:10" x14ac:dyDescent="0.15">
      <c r="A5" s="1" t="s">
        <v>3</v>
      </c>
      <c r="B5" s="2">
        <v>94057899.950000003</v>
      </c>
      <c r="D5" s="1" t="s">
        <v>12</v>
      </c>
      <c r="E5" s="2">
        <v>34136519.280000001</v>
      </c>
      <c r="H5" s="1" t="s">
        <v>223</v>
      </c>
      <c r="I5">
        <v>0</v>
      </c>
    </row>
    <row r="6" spans="1:10" x14ac:dyDescent="0.15">
      <c r="A6" s="1" t="s">
        <v>11</v>
      </c>
      <c r="B6" s="2">
        <v>19812037.32</v>
      </c>
      <c r="D6" s="1" t="s">
        <v>4</v>
      </c>
      <c r="E6" s="2">
        <v>8000000</v>
      </c>
      <c r="H6" s="1" t="s">
        <v>224</v>
      </c>
      <c r="I6">
        <v>167</v>
      </c>
      <c r="J6">
        <v>-3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29</v>
      </c>
      <c r="J7">
        <v>-3</v>
      </c>
    </row>
    <row r="8" spans="1:10" x14ac:dyDescent="0.15">
      <c r="A8" s="1" t="s">
        <v>5</v>
      </c>
      <c r="B8" s="2">
        <v>74000000</v>
      </c>
      <c r="D8" s="1" t="s">
        <v>86</v>
      </c>
      <c r="E8" s="2">
        <v>1996.8</v>
      </c>
      <c r="G8" s="1"/>
    </row>
    <row r="9" spans="1:10" x14ac:dyDescent="0.15">
      <c r="A9" s="1" t="s">
        <v>82</v>
      </c>
      <c r="B9" s="2"/>
      <c r="D9" s="1" t="s">
        <v>88</v>
      </c>
      <c r="E9" s="3">
        <v>1392</v>
      </c>
      <c r="H9" s="1"/>
    </row>
    <row r="10" spans="1:10" x14ac:dyDescent="0.15">
      <c r="A10" s="1" t="s">
        <v>83</v>
      </c>
      <c r="B10" s="2"/>
      <c r="D10" s="1" t="s">
        <v>85</v>
      </c>
      <c r="E10" s="2">
        <f>'20170317'!E10+'20170320'!E8</f>
        <v>481191.80000000005</v>
      </c>
      <c r="G10" s="1"/>
      <c r="H10" s="1" t="s">
        <v>42</v>
      </c>
      <c r="I10" s="3">
        <f>SUMIF(I4:I8,"&gt;=0")</f>
        <v>290</v>
      </c>
    </row>
    <row r="11" spans="1:10" x14ac:dyDescent="0.15">
      <c r="A11" s="1" t="s">
        <v>84</v>
      </c>
      <c r="B11" s="2">
        <f>'20170317'!B11+'20170320'!B9</f>
        <v>801467.71000000008</v>
      </c>
      <c r="E11" s="2"/>
      <c r="G11" s="1"/>
      <c r="H11" s="1" t="s">
        <v>43</v>
      </c>
      <c r="I11" s="3">
        <f>SUM(J4:J7)</f>
        <v>-6</v>
      </c>
    </row>
    <row r="12" spans="1:10" x14ac:dyDescent="0.15">
      <c r="A12" s="1" t="s">
        <v>86</v>
      </c>
      <c r="B12" s="18">
        <v>2547.11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'20170317'!B13+'20170320'!B12</f>
        <v>110599.09000000001</v>
      </c>
      <c r="E13" s="2"/>
      <c r="G13" s="1"/>
      <c r="H13" s="1" t="s">
        <v>30</v>
      </c>
      <c r="I13" s="2">
        <v>201956820</v>
      </c>
    </row>
    <row r="14" spans="1:10" x14ac:dyDescent="0.15">
      <c r="B14" s="2"/>
      <c r="G14" s="1"/>
      <c r="H14" s="1" t="s">
        <v>31</v>
      </c>
      <c r="I14" s="2">
        <v>-4140900</v>
      </c>
    </row>
    <row r="15" spans="1:10" x14ac:dyDescent="0.15">
      <c r="A15" s="1"/>
      <c r="B15" s="2"/>
      <c r="G15" s="1"/>
      <c r="H15" s="1" t="s">
        <v>32</v>
      </c>
      <c r="I15" s="2">
        <f>I14+I13</f>
        <v>197815920</v>
      </c>
    </row>
    <row r="16" spans="1:10" x14ac:dyDescent="0.15">
      <c r="A16" s="1"/>
      <c r="B16" s="2"/>
      <c r="G16" s="1" t="s">
        <v>5</v>
      </c>
      <c r="H16" s="2"/>
      <c r="I16" s="2">
        <v>55000000</v>
      </c>
    </row>
    <row r="17" spans="1:22" x14ac:dyDescent="0.15">
      <c r="A17" s="6"/>
      <c r="B17" s="2"/>
      <c r="G17" s="1" t="s">
        <v>26</v>
      </c>
      <c r="H17" s="2"/>
      <c r="I17" s="2">
        <v>21834758.359999999</v>
      </c>
    </row>
    <row r="18" spans="1:22" x14ac:dyDescent="0.15">
      <c r="G18" s="1" t="s">
        <v>12</v>
      </c>
      <c r="H18" s="2"/>
      <c r="I18" s="2">
        <v>40391364</v>
      </c>
    </row>
    <row r="19" spans="1:22" x14ac:dyDescent="0.15">
      <c r="A19" s="2"/>
      <c r="G19" s="1" t="s">
        <v>24</v>
      </c>
      <c r="H19" s="2"/>
      <c r="I19" s="2">
        <f>I18+I17-I16</f>
        <v>7226122.3599999994</v>
      </c>
    </row>
    <row r="20" spans="1:22" x14ac:dyDescent="0.15">
      <c r="D20" s="2"/>
      <c r="G20" s="1" t="s">
        <v>33</v>
      </c>
      <c r="I20" s="2"/>
    </row>
    <row r="21" spans="1:22" x14ac:dyDescent="0.15">
      <c r="G21" s="1"/>
      <c r="H21" s="1" t="s">
        <v>38</v>
      </c>
      <c r="I21" s="2">
        <v>179731.3</v>
      </c>
    </row>
    <row r="22" spans="1:22" x14ac:dyDescent="0.15">
      <c r="G22" s="1"/>
      <c r="H22" s="1" t="s">
        <v>39</v>
      </c>
      <c r="I22" s="2">
        <v>42201.03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200000000</v>
      </c>
      <c r="H25" s="1" t="s">
        <v>19</v>
      </c>
      <c r="I25" s="2">
        <f>SUM(I21:I24)</f>
        <v>227340.3</v>
      </c>
    </row>
    <row r="26" spans="1:22" x14ac:dyDescent="0.15">
      <c r="A26" s="1" t="s">
        <v>71</v>
      </c>
      <c r="B26" s="2">
        <f>B4+E5+I18</f>
        <v>148773745.91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819131.19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68</v>
      </c>
      <c r="B33" s="3">
        <v>9868</v>
      </c>
      <c r="D33" s="1" t="s">
        <v>74</v>
      </c>
      <c r="E33" s="2">
        <v>8413244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203</v>
      </c>
      <c r="B34" s="3">
        <v>1231</v>
      </c>
      <c r="D34" s="1" t="s">
        <v>75</v>
      </c>
      <c r="E34" s="2">
        <v>8146024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>
        <v>14282</v>
      </c>
      <c r="D35" s="1" t="s">
        <v>76</v>
      </c>
      <c r="E35" s="2">
        <v>437823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17</v>
      </c>
      <c r="B36" s="3">
        <v>2412</v>
      </c>
      <c r="D36" s="1" t="s">
        <v>77</v>
      </c>
      <c r="E36" s="2">
        <v>118234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27793</v>
      </c>
      <c r="D37" s="1" t="s">
        <v>78</v>
      </c>
      <c r="E37" s="2">
        <v>-1056304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2777672</v>
      </c>
    </row>
    <row r="39" spans="1:23" x14ac:dyDescent="0.15">
      <c r="A39" s="1" t="s">
        <v>103</v>
      </c>
      <c r="B39" s="3"/>
      <c r="D39" s="1" t="s">
        <v>80</v>
      </c>
      <c r="E39" s="10">
        <v>61324</v>
      </c>
    </row>
    <row r="40" spans="1:23" s="9" customFormat="1" x14ac:dyDescent="0.15">
      <c r="A40"/>
      <c r="B40"/>
      <c r="D40" s="1" t="s">
        <v>81</v>
      </c>
      <c r="E40" s="2">
        <v>-5127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2"/>
    </row>
    <row r="45" spans="1:23" x14ac:dyDescent="0.1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1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1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1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1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1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1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15">
      <c r="A52" s="16"/>
      <c r="H52" s="32"/>
      <c r="I52" s="33"/>
    </row>
    <row r="53" spans="1:14" x14ac:dyDescent="0.15">
      <c r="A53" s="16"/>
      <c r="H53" s="32"/>
      <c r="I53" s="33"/>
    </row>
    <row r="54" spans="1:14" x14ac:dyDescent="0.15">
      <c r="A54" s="13"/>
      <c r="B54" s="31"/>
      <c r="D54" s="31"/>
      <c r="E54" s="12"/>
      <c r="G54" s="12"/>
      <c r="H54" s="14"/>
      <c r="I54" s="30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1"/>
  <dimension ref="A1:W56"/>
  <sheetViews>
    <sheetView zoomScale="80" zoomScaleNormal="80" workbookViewId="0">
      <selection activeCell="D16" sqref="D16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15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10297644.220000001</v>
      </c>
      <c r="D3" s="1" t="s">
        <v>1</v>
      </c>
      <c r="E3" s="2">
        <v>46268041.82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22392202.579999998</v>
      </c>
      <c r="D4" s="1" t="s">
        <v>11</v>
      </c>
      <c r="E4" s="18">
        <v>7579948.4800000004</v>
      </c>
      <c r="H4" s="1" t="s">
        <v>67</v>
      </c>
      <c r="I4">
        <v>154</v>
      </c>
    </row>
    <row r="5" spans="1:10" x14ac:dyDescent="0.15">
      <c r="A5" s="1" t="s">
        <v>3</v>
      </c>
      <c r="B5" s="2">
        <v>44693830.130000003</v>
      </c>
      <c r="D5" s="1" t="s">
        <v>12</v>
      </c>
      <c r="E5" s="2">
        <v>38688093.340000004</v>
      </c>
      <c r="H5" s="1" t="s">
        <v>201</v>
      </c>
      <c r="I5">
        <v>18</v>
      </c>
    </row>
    <row r="6" spans="1:10" x14ac:dyDescent="0.15">
      <c r="A6" s="1" t="s">
        <v>11</v>
      </c>
      <c r="B6" s="2">
        <v>22301627.550000001</v>
      </c>
      <c r="D6" s="1" t="s">
        <v>4</v>
      </c>
      <c r="E6" s="2">
        <v>8000000</v>
      </c>
      <c r="H6" s="1" t="s">
        <v>131</v>
      </c>
      <c r="I6">
        <v>169</v>
      </c>
      <c r="J6">
        <v>-1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29</v>
      </c>
      <c r="J7">
        <v>-1</v>
      </c>
    </row>
    <row r="8" spans="1:10" x14ac:dyDescent="0.15">
      <c r="A8" s="1" t="s">
        <v>5</v>
      </c>
      <c r="B8" s="2">
        <v>24000000</v>
      </c>
      <c r="D8" s="1" t="s">
        <v>86</v>
      </c>
      <c r="E8" s="2">
        <v>3252.8</v>
      </c>
      <c r="G8" s="1"/>
    </row>
    <row r="9" spans="1:10" x14ac:dyDescent="0.15">
      <c r="A9" s="1" t="s">
        <v>82</v>
      </c>
      <c r="B9" s="2">
        <v>3983.33</v>
      </c>
      <c r="D9" s="1" t="s">
        <v>88</v>
      </c>
      <c r="E9" s="3">
        <v>2557</v>
      </c>
      <c r="H9" s="1"/>
    </row>
    <row r="10" spans="1:10" x14ac:dyDescent="0.15">
      <c r="A10" s="1" t="s">
        <v>83</v>
      </c>
      <c r="B10" s="2">
        <v>12000000</v>
      </c>
      <c r="D10" s="1" t="s">
        <v>85</v>
      </c>
      <c r="E10" s="2">
        <f>'20170316'!E10+'20170317'!E8</f>
        <v>479195.00000000006</v>
      </c>
      <c r="G10" s="1"/>
      <c r="H10" s="1" t="s">
        <v>42</v>
      </c>
      <c r="I10" s="3">
        <f>SUMIF(I4:I8,"&gt;=0")</f>
        <v>370</v>
      </c>
    </row>
    <row r="11" spans="1:10" x14ac:dyDescent="0.15">
      <c r="A11" s="1" t="s">
        <v>84</v>
      </c>
      <c r="B11" s="2">
        <f>'20170316'!B11+'20170317'!B9</f>
        <v>801467.71000000008</v>
      </c>
      <c r="E11" s="2"/>
      <c r="G11" s="1"/>
      <c r="H11" s="1" t="s">
        <v>43</v>
      </c>
      <c r="I11" s="3">
        <f>SUM(J4:J7)</f>
        <v>-2</v>
      </c>
    </row>
    <row r="12" spans="1:10" x14ac:dyDescent="0.15">
      <c r="A12" s="1" t="s">
        <v>86</v>
      </c>
      <c r="B12" s="18">
        <v>764.68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'20170316'!B13+'20170317'!B12</f>
        <v>108051.98000000001</v>
      </c>
      <c r="E13" s="2"/>
      <c r="G13" s="1"/>
      <c r="H13" s="1" t="s">
        <v>30</v>
      </c>
      <c r="I13" s="2">
        <v>261111180</v>
      </c>
    </row>
    <row r="14" spans="1:10" x14ac:dyDescent="0.15">
      <c r="B14" s="2"/>
      <c r="G14" s="1"/>
      <c r="H14" s="1" t="s">
        <v>31</v>
      </c>
      <c r="I14" s="2">
        <v>-1393980</v>
      </c>
    </row>
    <row r="15" spans="1:10" x14ac:dyDescent="0.15">
      <c r="A15" s="1"/>
      <c r="B15" s="2"/>
      <c r="G15" s="1"/>
      <c r="H15" s="1" t="s">
        <v>32</v>
      </c>
      <c r="I15" s="2">
        <f>I14+I13</f>
        <v>259717200</v>
      </c>
    </row>
    <row r="16" spans="1:10" x14ac:dyDescent="0.15">
      <c r="A16" s="1"/>
      <c r="B16" s="2"/>
      <c r="G16" s="1" t="s">
        <v>5</v>
      </c>
      <c r="H16" s="2"/>
      <c r="I16" s="2">
        <v>55000000</v>
      </c>
    </row>
    <row r="17" spans="1:22" x14ac:dyDescent="0.15">
      <c r="A17" s="6"/>
      <c r="B17" s="2"/>
      <c r="G17" s="1" t="s">
        <v>26</v>
      </c>
      <c r="H17" s="2"/>
      <c r="I17" s="2">
        <v>12339532.99</v>
      </c>
    </row>
    <row r="18" spans="1:22" x14ac:dyDescent="0.15">
      <c r="G18" s="1" t="s">
        <v>12</v>
      </c>
      <c r="H18" s="2"/>
      <c r="I18" s="2">
        <v>52222236</v>
      </c>
    </row>
    <row r="19" spans="1:22" x14ac:dyDescent="0.15">
      <c r="A19" s="2"/>
      <c r="G19" s="1" t="s">
        <v>24</v>
      </c>
      <c r="H19" s="2"/>
      <c r="I19" s="2">
        <f>I18+I17-I16</f>
        <v>9561768.9900000021</v>
      </c>
    </row>
    <row r="20" spans="1:22" x14ac:dyDescent="0.15">
      <c r="D20" s="2"/>
      <c r="G20" s="1" t="s">
        <v>33</v>
      </c>
      <c r="I20" s="2"/>
    </row>
    <row r="21" spans="1:22" x14ac:dyDescent="0.15">
      <c r="G21" s="1"/>
      <c r="H21" s="1" t="s">
        <v>38</v>
      </c>
      <c r="I21" s="2">
        <v>168670.47</v>
      </c>
    </row>
    <row r="22" spans="1:22" x14ac:dyDescent="0.15">
      <c r="G22" s="1"/>
      <c r="H22" s="1" t="s">
        <v>39</v>
      </c>
      <c r="I22" s="2">
        <v>39649.4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150000000</v>
      </c>
      <c r="H25" s="1" t="s">
        <v>19</v>
      </c>
      <c r="I25" s="2">
        <f>SUM(I21:I24)</f>
        <v>213727.84</v>
      </c>
    </row>
    <row r="26" spans="1:22" x14ac:dyDescent="0.15">
      <c r="A26" s="1" t="s">
        <v>71</v>
      </c>
      <c r="B26" s="2">
        <f>B4+E5+I18</f>
        <v>113302531.92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800974.82000000007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68</v>
      </c>
      <c r="B33" s="3">
        <v>10370</v>
      </c>
      <c r="D33" s="1" t="s">
        <v>74</v>
      </c>
      <c r="E33" s="2">
        <v>7911221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203</v>
      </c>
      <c r="B34" s="3">
        <v>948</v>
      </c>
      <c r="D34" s="1" t="s">
        <v>75</v>
      </c>
      <c r="E34" s="2">
        <v>8027790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>
        <v>14189</v>
      </c>
      <c r="D35" s="1" t="s">
        <v>76</v>
      </c>
      <c r="E35" s="2">
        <v>35948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17</v>
      </c>
      <c r="B36" s="3">
        <v>2366</v>
      </c>
      <c r="D36" s="1" t="s">
        <v>77</v>
      </c>
      <c r="E36" s="2">
        <v>203367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27873</v>
      </c>
      <c r="D37" s="1" t="s">
        <v>78</v>
      </c>
      <c r="E37" s="2">
        <v>-207164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2800189</v>
      </c>
    </row>
    <row r="39" spans="1:23" x14ac:dyDescent="0.15">
      <c r="A39" s="1" t="s">
        <v>103</v>
      </c>
      <c r="B39" s="3"/>
      <c r="D39" s="1" t="s">
        <v>80</v>
      </c>
      <c r="E39" s="10">
        <v>36639</v>
      </c>
    </row>
    <row r="40" spans="1:23" s="9" customFormat="1" x14ac:dyDescent="0.15">
      <c r="A40"/>
      <c r="B40"/>
      <c r="D40" s="1" t="s">
        <v>81</v>
      </c>
      <c r="E40" s="2">
        <v>-6256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2"/>
    </row>
    <row r="45" spans="1:23" x14ac:dyDescent="0.1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1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1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1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1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1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1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15">
      <c r="A52" s="16"/>
      <c r="H52" s="32"/>
      <c r="I52" s="33"/>
    </row>
    <row r="53" spans="1:14" x14ac:dyDescent="0.15">
      <c r="A53" s="16"/>
      <c r="H53" s="32"/>
      <c r="I53" s="33"/>
    </row>
    <row r="54" spans="1:14" x14ac:dyDescent="0.15">
      <c r="A54" s="13"/>
      <c r="B54" s="31"/>
      <c r="D54" s="31"/>
      <c r="E54" s="12"/>
      <c r="G54" s="12"/>
      <c r="H54" s="14"/>
      <c r="I54" s="30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2"/>
  <dimension ref="A1:W56"/>
  <sheetViews>
    <sheetView zoomScale="80" zoomScaleNormal="80" workbookViewId="0">
      <selection activeCell="D26" sqref="D26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15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33321182.27</v>
      </c>
      <c r="D3" s="1" t="s">
        <v>1</v>
      </c>
      <c r="E3" s="2">
        <v>46153330.719999999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8324391.3499999996</v>
      </c>
      <c r="D4" s="1" t="s">
        <v>11</v>
      </c>
      <c r="E4" s="18">
        <v>8634990.3000000007</v>
      </c>
      <c r="H4" s="1" t="s">
        <v>67</v>
      </c>
      <c r="I4">
        <v>185</v>
      </c>
    </row>
    <row r="5" spans="1:10" x14ac:dyDescent="0.15">
      <c r="A5" s="1" t="s">
        <v>3</v>
      </c>
      <c r="B5" s="2">
        <v>44645806.950000003</v>
      </c>
      <c r="D5" s="1" t="s">
        <v>12</v>
      </c>
      <c r="E5" s="2">
        <v>37518340.420000002</v>
      </c>
      <c r="H5" s="1" t="s">
        <v>201</v>
      </c>
      <c r="I5">
        <v>16</v>
      </c>
    </row>
    <row r="6" spans="1:10" x14ac:dyDescent="0.15">
      <c r="A6" s="1" t="s">
        <v>11</v>
      </c>
      <c r="B6" s="2">
        <v>36321415.600000001</v>
      </c>
      <c r="D6" s="1" t="s">
        <v>4</v>
      </c>
      <c r="E6" s="2">
        <v>8000000</v>
      </c>
      <c r="H6" s="1" t="s">
        <v>131</v>
      </c>
      <c r="I6">
        <v>164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27</v>
      </c>
      <c r="J7">
        <v>-1</v>
      </c>
    </row>
    <row r="8" spans="1:10" x14ac:dyDescent="0.15">
      <c r="A8" s="1" t="s">
        <v>5</v>
      </c>
      <c r="B8" s="2">
        <v>24000000</v>
      </c>
      <c r="D8" s="1" t="s">
        <v>86</v>
      </c>
      <c r="E8" s="2">
        <v>1123.2</v>
      </c>
      <c r="G8" s="1"/>
    </row>
    <row r="9" spans="1:10" x14ac:dyDescent="0.15">
      <c r="A9" s="1" t="s">
        <v>82</v>
      </c>
      <c r="B9" s="2">
        <v>233.33</v>
      </c>
      <c r="D9" s="1" t="s">
        <v>88</v>
      </c>
      <c r="E9" s="3">
        <v>1240</v>
      </c>
      <c r="H9" s="1"/>
    </row>
    <row r="10" spans="1:10" x14ac:dyDescent="0.15">
      <c r="A10" s="1" t="s">
        <v>83</v>
      </c>
      <c r="B10" s="2">
        <v>3000000</v>
      </c>
      <c r="D10" s="1" t="s">
        <v>85</v>
      </c>
      <c r="E10" s="2">
        <f>'20170315'!E10+'20170316'!E8</f>
        <v>475942.20000000007</v>
      </c>
      <c r="G10" s="1"/>
      <c r="H10" s="1" t="s">
        <v>42</v>
      </c>
      <c r="I10" s="3">
        <f>SUMIF(I4:I8,"&gt;=0")</f>
        <v>392</v>
      </c>
    </row>
    <row r="11" spans="1:10" x14ac:dyDescent="0.15">
      <c r="A11" s="1" t="s">
        <v>84</v>
      </c>
      <c r="B11" s="2">
        <f>'20170315'!B11+'20170316'!B9</f>
        <v>797484.38000000012</v>
      </c>
      <c r="E11" s="2"/>
      <c r="G11" s="1"/>
      <c r="H11" s="1" t="s">
        <v>43</v>
      </c>
      <c r="I11" s="3">
        <f>SUM(J4:J7)</f>
        <v>-1</v>
      </c>
    </row>
    <row r="12" spans="1:10" x14ac:dyDescent="0.15">
      <c r="A12" s="1" t="s">
        <v>86</v>
      </c>
      <c r="B12" s="18">
        <v>521.16999999999996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'20170315'!B13+'20170316'!B12</f>
        <v>107287.30000000002</v>
      </c>
      <c r="E13" s="2"/>
      <c r="G13" s="1"/>
      <c r="H13" s="1" t="s">
        <v>30</v>
      </c>
      <c r="I13" s="2">
        <v>274194960</v>
      </c>
    </row>
    <row r="14" spans="1:10" x14ac:dyDescent="0.15">
      <c r="B14" s="2"/>
      <c r="G14" s="1"/>
      <c r="H14" s="1" t="s">
        <v>31</v>
      </c>
      <c r="I14" s="2">
        <v>-684180</v>
      </c>
    </row>
    <row r="15" spans="1:10" x14ac:dyDescent="0.15">
      <c r="A15" s="1"/>
      <c r="B15" s="2"/>
      <c r="G15" s="1"/>
      <c r="H15" s="1" t="s">
        <v>32</v>
      </c>
      <c r="I15" s="2">
        <f>I14+I13</f>
        <v>273510780</v>
      </c>
    </row>
    <row r="16" spans="1:10" x14ac:dyDescent="0.15">
      <c r="A16" s="1"/>
      <c r="B16" s="2"/>
      <c r="G16" s="1" t="s">
        <v>5</v>
      </c>
      <c r="H16" s="2"/>
      <c r="I16" s="2">
        <v>55000000</v>
      </c>
    </row>
    <row r="17" spans="1:22" x14ac:dyDescent="0.15">
      <c r="A17" s="6"/>
      <c r="B17" s="2"/>
      <c r="G17" s="1" t="s">
        <v>26</v>
      </c>
      <c r="H17" s="2"/>
      <c r="I17" s="2">
        <v>6970559.2999999998</v>
      </c>
    </row>
    <row r="18" spans="1:22" x14ac:dyDescent="0.15">
      <c r="G18" s="1" t="s">
        <v>12</v>
      </c>
      <c r="H18" s="2"/>
      <c r="I18" s="2">
        <v>54838992</v>
      </c>
    </row>
    <row r="19" spans="1:22" x14ac:dyDescent="0.15">
      <c r="A19" s="2"/>
      <c r="G19" s="1" t="s">
        <v>24</v>
      </c>
      <c r="H19" s="2"/>
      <c r="I19" s="2">
        <f>I18+I17-I16</f>
        <v>6809551.299999997</v>
      </c>
    </row>
    <row r="20" spans="1:22" x14ac:dyDescent="0.15">
      <c r="D20" s="2"/>
      <c r="G20" s="1" t="s">
        <v>33</v>
      </c>
      <c r="I20" s="2"/>
    </row>
    <row r="21" spans="1:22" x14ac:dyDescent="0.15">
      <c r="G21" s="1"/>
      <c r="H21" s="1" t="s">
        <v>38</v>
      </c>
      <c r="I21" s="2">
        <v>164642.29</v>
      </c>
    </row>
    <row r="22" spans="1:22" x14ac:dyDescent="0.15">
      <c r="G22" s="1"/>
      <c r="H22" s="1" t="s">
        <v>39</v>
      </c>
      <c r="I22" s="2">
        <v>38720.089999999997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150000000</v>
      </c>
      <c r="H25" s="1" t="s">
        <v>19</v>
      </c>
      <c r="I25" s="2">
        <f>SUM(I21:I24)</f>
        <v>208770.35</v>
      </c>
    </row>
    <row r="26" spans="1:22" x14ac:dyDescent="0.15">
      <c r="A26" s="1" t="s">
        <v>71</v>
      </c>
      <c r="B26" s="2">
        <f>B4+E5+I18</f>
        <v>100681723.77000001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791999.85000000009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68</v>
      </c>
      <c r="B33" s="3">
        <v>10162</v>
      </c>
      <c r="D33" s="1" t="s">
        <v>74</v>
      </c>
      <c r="E33" s="2">
        <v>7875273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203</v>
      </c>
      <c r="B34" s="3">
        <v>1167</v>
      </c>
      <c r="D34" s="1" t="s">
        <v>75</v>
      </c>
      <c r="E34" s="2">
        <v>7824424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>
        <v>14657</v>
      </c>
      <c r="D35" s="1" t="s">
        <v>76</v>
      </c>
      <c r="E35" s="2">
        <v>19267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17</v>
      </c>
      <c r="B36" s="3">
        <v>2386</v>
      </c>
      <c r="D36" s="1" t="s">
        <v>77</v>
      </c>
      <c r="E36" s="2">
        <v>210037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28372</v>
      </c>
      <c r="D37" s="1" t="s">
        <v>78</v>
      </c>
      <c r="E37" s="2">
        <v>2204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2301148</v>
      </c>
    </row>
    <row r="39" spans="1:23" x14ac:dyDescent="0.15">
      <c r="A39" s="1" t="s">
        <v>103</v>
      </c>
      <c r="B39" s="3"/>
      <c r="D39" s="1" t="s">
        <v>80</v>
      </c>
      <c r="E39" s="10">
        <v>49606</v>
      </c>
    </row>
    <row r="40" spans="1:23" s="9" customFormat="1" x14ac:dyDescent="0.15">
      <c r="A40"/>
      <c r="B40"/>
      <c r="D40" s="1" t="s">
        <v>81</v>
      </c>
      <c r="E40" s="2">
        <v>-6610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2"/>
    </row>
    <row r="45" spans="1:23" x14ac:dyDescent="0.1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1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1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1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1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1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1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15">
      <c r="A52" s="16"/>
      <c r="H52" s="32"/>
      <c r="I52" s="33"/>
    </row>
    <row r="53" spans="1:14" x14ac:dyDescent="0.15">
      <c r="A53" s="16"/>
      <c r="H53" s="32"/>
      <c r="I53" s="33"/>
    </row>
    <row r="54" spans="1:14" x14ac:dyDescent="0.15">
      <c r="A54" s="13"/>
      <c r="B54" s="31"/>
      <c r="D54" s="31"/>
      <c r="E54" s="12"/>
      <c r="G54" s="12"/>
      <c r="H54" s="14"/>
      <c r="I54" s="30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3"/>
  <dimension ref="A1:W56"/>
  <sheetViews>
    <sheetView zoomScale="80" zoomScaleNormal="80" workbookViewId="0">
      <selection activeCell="E29" sqref="E29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15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33558479.640000001</v>
      </c>
      <c r="D3" s="1" t="s">
        <v>1</v>
      </c>
      <c r="E3" s="2">
        <v>46045820.149999999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11071975.73</v>
      </c>
      <c r="D4" s="1" t="s">
        <v>11</v>
      </c>
      <c r="E4" s="18">
        <v>9818763.6199999992</v>
      </c>
      <c r="H4" s="1" t="s">
        <v>67</v>
      </c>
      <c r="I4">
        <v>202</v>
      </c>
    </row>
    <row r="5" spans="1:10" x14ac:dyDescent="0.15">
      <c r="A5" s="1" t="s">
        <v>3</v>
      </c>
      <c r="B5" s="2">
        <v>44630455.369999997</v>
      </c>
      <c r="D5" s="1" t="s">
        <v>12</v>
      </c>
      <c r="E5" s="2">
        <v>36227056.530000001</v>
      </c>
      <c r="H5" s="1" t="s">
        <v>201</v>
      </c>
      <c r="I5">
        <v>15</v>
      </c>
    </row>
    <row r="6" spans="1:10" x14ac:dyDescent="0.15">
      <c r="A6" s="1" t="s">
        <v>11</v>
      </c>
      <c r="B6" s="2">
        <v>33558479.640000001</v>
      </c>
      <c r="D6" s="1" t="s">
        <v>4</v>
      </c>
      <c r="E6" s="2">
        <v>8000000</v>
      </c>
      <c r="H6" s="1" t="s">
        <v>131</v>
      </c>
      <c r="I6">
        <v>147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24</v>
      </c>
    </row>
    <row r="8" spans="1:10" x14ac:dyDescent="0.15">
      <c r="A8" s="1" t="s">
        <v>5</v>
      </c>
      <c r="B8" s="2">
        <v>24000000</v>
      </c>
      <c r="D8" s="1" t="s">
        <v>86</v>
      </c>
      <c r="E8" s="2">
        <v>2273.6</v>
      </c>
      <c r="G8" s="1"/>
    </row>
    <row r="9" spans="1:10" x14ac:dyDescent="0.15">
      <c r="A9" s="1" t="s">
        <v>82</v>
      </c>
      <c r="B9" s="2">
        <v>0</v>
      </c>
      <c r="D9" s="1" t="s">
        <v>88</v>
      </c>
      <c r="E9" s="3">
        <v>1986</v>
      </c>
      <c r="H9" s="1"/>
    </row>
    <row r="10" spans="1:10" x14ac:dyDescent="0.15">
      <c r="A10" s="1" t="s">
        <v>83</v>
      </c>
      <c r="B10" s="2">
        <v>0</v>
      </c>
      <c r="D10" s="1" t="s">
        <v>85</v>
      </c>
      <c r="E10" s="2">
        <f>'20170314'!E10+'20170315'!E8</f>
        <v>474819.00000000006</v>
      </c>
      <c r="G10" s="1"/>
      <c r="H10" s="1" t="s">
        <v>42</v>
      </c>
      <c r="I10" s="3">
        <f>SUMIF(I4:I8,"&gt;=0")</f>
        <v>388</v>
      </c>
    </row>
    <row r="11" spans="1:10" x14ac:dyDescent="0.15">
      <c r="A11" s="1" t="s">
        <v>84</v>
      </c>
      <c r="B11" s="2">
        <f>'20170314'!B11+'20170315'!B9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15">
      <c r="A12" s="1" t="s">
        <v>86</v>
      </c>
      <c r="B12" s="18">
        <v>387.72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'20170314'!B13+'20170315'!B12</f>
        <v>106766.13000000002</v>
      </c>
      <c r="E13" s="2"/>
      <c r="G13" s="1"/>
      <c r="H13" s="1" t="s">
        <v>30</v>
      </c>
      <c r="I13" s="2">
        <v>271713960</v>
      </c>
    </row>
    <row r="14" spans="1:10" x14ac:dyDescent="0.15">
      <c r="B14" s="2"/>
      <c r="G14" s="1"/>
      <c r="H14" s="1" t="s">
        <v>31</v>
      </c>
      <c r="I14" s="2">
        <v>0</v>
      </c>
    </row>
    <row r="15" spans="1:10" x14ac:dyDescent="0.15">
      <c r="A15" s="1"/>
      <c r="B15" s="2"/>
      <c r="G15" s="1"/>
      <c r="H15" s="1" t="s">
        <v>32</v>
      </c>
      <c r="I15" s="2">
        <f>I14+I13</f>
        <v>271713960</v>
      </c>
    </row>
    <row r="16" spans="1:10" x14ac:dyDescent="0.15">
      <c r="A16" s="1"/>
      <c r="B16" s="2"/>
      <c r="G16" s="1" t="s">
        <v>5</v>
      </c>
      <c r="H16" s="2"/>
      <c r="I16" s="2">
        <v>55000000</v>
      </c>
    </row>
    <row r="17" spans="1:22" x14ac:dyDescent="0.15">
      <c r="A17" s="6"/>
      <c r="B17" s="2"/>
      <c r="G17" s="1" t="s">
        <v>26</v>
      </c>
      <c r="H17" s="2"/>
      <c r="I17" s="2">
        <v>7603573.5300000003</v>
      </c>
    </row>
    <row r="18" spans="1:22" x14ac:dyDescent="0.15">
      <c r="G18" s="1" t="s">
        <v>12</v>
      </c>
      <c r="H18" s="2"/>
      <c r="I18" s="2">
        <v>54342792</v>
      </c>
    </row>
    <row r="19" spans="1:22" x14ac:dyDescent="0.15">
      <c r="A19" s="2"/>
      <c r="G19" s="1" t="s">
        <v>24</v>
      </c>
      <c r="H19" s="2"/>
      <c r="I19" s="2">
        <f>I18+I17-I16</f>
        <v>6946365.5300000012</v>
      </c>
    </row>
    <row r="20" spans="1:22" x14ac:dyDescent="0.15">
      <c r="D20" s="2"/>
      <c r="G20" s="1" t="s">
        <v>33</v>
      </c>
      <c r="I20" s="2"/>
    </row>
    <row r="21" spans="1:22" x14ac:dyDescent="0.15">
      <c r="G21" s="1"/>
      <c r="H21" s="1" t="s">
        <v>38</v>
      </c>
      <c r="I21" s="2">
        <v>161637.42000000001</v>
      </c>
    </row>
    <row r="22" spans="1:22" x14ac:dyDescent="0.15">
      <c r="G22" s="1"/>
      <c r="H22" s="1" t="s">
        <v>39</v>
      </c>
      <c r="I22" s="2">
        <v>38026.86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150000000</v>
      </c>
      <c r="H25" s="1" t="s">
        <v>19</v>
      </c>
      <c r="I25" s="2">
        <f>SUM(I21:I24)</f>
        <v>205072.25000000003</v>
      </c>
    </row>
    <row r="26" spans="1:22" x14ac:dyDescent="0.15">
      <c r="A26" s="1" t="s">
        <v>71</v>
      </c>
      <c r="B26" s="2">
        <f>B4+E5+I18</f>
        <v>101641824.26000001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786657.38000000012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68</v>
      </c>
      <c r="B33" s="3">
        <v>9868</v>
      </c>
      <c r="D33" s="1" t="s">
        <v>74</v>
      </c>
      <c r="E33" s="2">
        <v>7856006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203</v>
      </c>
      <c r="B34" s="3">
        <v>1075</v>
      </c>
      <c r="D34" s="1" t="s">
        <v>75</v>
      </c>
      <c r="E34" s="2">
        <v>7614387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>
        <v>14803</v>
      </c>
      <c r="D35" s="1" t="s">
        <v>76</v>
      </c>
      <c r="E35" s="2">
        <v>-168655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17</v>
      </c>
      <c r="B36" s="3">
        <v>2408</v>
      </c>
      <c r="D36" s="1" t="s">
        <v>77</v>
      </c>
      <c r="E36" s="2">
        <v>-272961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28154</v>
      </c>
      <c r="D37" s="1" t="s">
        <v>78</v>
      </c>
      <c r="E37" s="2">
        <v>925648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4005070</v>
      </c>
    </row>
    <row r="39" spans="1:23" x14ac:dyDescent="0.15">
      <c r="A39" s="1" t="s">
        <v>103</v>
      </c>
      <c r="B39" s="3"/>
      <c r="D39" s="1" t="s">
        <v>80</v>
      </c>
      <c r="E39" s="10">
        <v>52836</v>
      </c>
    </row>
    <row r="40" spans="1:23" s="9" customFormat="1" x14ac:dyDescent="0.15">
      <c r="A40"/>
      <c r="B40"/>
      <c r="D40" s="1" t="s">
        <v>81</v>
      </c>
      <c r="E40" s="2">
        <v>-9253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2"/>
    </row>
    <row r="45" spans="1:23" x14ac:dyDescent="0.1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1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1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1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1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1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1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15">
      <c r="A52" s="16"/>
      <c r="H52" s="32"/>
      <c r="I52" s="33"/>
    </row>
    <row r="53" spans="1:14" x14ac:dyDescent="0.15">
      <c r="A53" s="16"/>
      <c r="H53" s="32"/>
      <c r="I53" s="33"/>
    </row>
    <row r="54" spans="1:14" x14ac:dyDescent="0.15">
      <c r="A54" s="13"/>
      <c r="B54" s="31"/>
      <c r="D54" s="31"/>
      <c r="E54" s="12"/>
      <c r="G54" s="12"/>
      <c r="H54" s="14"/>
      <c r="I54" s="30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4"/>
  <dimension ref="A1:W56"/>
  <sheetViews>
    <sheetView topLeftCell="A4" zoomScale="80" zoomScaleNormal="80" workbookViewId="0">
      <selection activeCell="I23" sqref="I23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15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31093723.559999999</v>
      </c>
      <c r="D3" s="1" t="s">
        <v>1</v>
      </c>
      <c r="E3" s="2">
        <v>46177160.229999997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13555321.130000001</v>
      </c>
      <c r="D4" s="1" t="s">
        <v>11</v>
      </c>
      <c r="E4" s="18">
        <v>9456410.2799999993</v>
      </c>
      <c r="H4" s="1" t="s">
        <v>67</v>
      </c>
      <c r="I4">
        <v>204</v>
      </c>
    </row>
    <row r="5" spans="1:10" x14ac:dyDescent="0.15">
      <c r="A5" s="1" t="s">
        <v>3</v>
      </c>
      <c r="B5" s="2">
        <v>44649044.689999998</v>
      </c>
      <c r="D5" s="1" t="s">
        <v>12</v>
      </c>
      <c r="E5" s="2">
        <v>36720749.950000003</v>
      </c>
      <c r="H5" s="1" t="s">
        <v>201</v>
      </c>
      <c r="I5">
        <v>12</v>
      </c>
    </row>
    <row r="6" spans="1:10" x14ac:dyDescent="0.15">
      <c r="A6" s="1" t="s">
        <v>11</v>
      </c>
      <c r="B6" s="2">
        <v>31093723.559999999</v>
      </c>
      <c r="D6" s="1" t="s">
        <v>4</v>
      </c>
      <c r="E6" s="2">
        <v>8000000</v>
      </c>
      <c r="H6" s="1" t="s">
        <v>131</v>
      </c>
      <c r="I6">
        <v>147</v>
      </c>
      <c r="J6">
        <v>-4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26</v>
      </c>
      <c r="J7">
        <v>-1</v>
      </c>
    </row>
    <row r="8" spans="1:10" x14ac:dyDescent="0.15">
      <c r="A8" s="1" t="s">
        <v>5</v>
      </c>
      <c r="B8" s="2">
        <v>24000000</v>
      </c>
      <c r="D8" s="1" t="s">
        <v>86</v>
      </c>
      <c r="E8" s="2">
        <v>2905.6</v>
      </c>
      <c r="G8" s="1"/>
    </row>
    <row r="9" spans="1:10" x14ac:dyDescent="0.15">
      <c r="A9" s="1" t="s">
        <v>82</v>
      </c>
      <c r="B9" s="2">
        <v>0</v>
      </c>
      <c r="D9" s="1" t="s">
        <v>88</v>
      </c>
      <c r="E9" s="3">
        <v>2216</v>
      </c>
      <c r="H9" s="1"/>
    </row>
    <row r="10" spans="1:10" x14ac:dyDescent="0.15">
      <c r="A10" s="1" t="s">
        <v>83</v>
      </c>
      <c r="B10" s="2">
        <v>0</v>
      </c>
      <c r="D10" s="1" t="s">
        <v>85</v>
      </c>
      <c r="E10" s="2">
        <f>'20170313'!E10+'20170314'!E8</f>
        <v>472545.40000000008</v>
      </c>
      <c r="G10" s="1"/>
      <c r="H10" s="1" t="s">
        <v>42</v>
      </c>
      <c r="I10" s="3">
        <f>SUMIF(I4:I8,"&gt;=0")</f>
        <v>389</v>
      </c>
    </row>
    <row r="11" spans="1:10" x14ac:dyDescent="0.15">
      <c r="A11" s="1" t="s">
        <v>84</v>
      </c>
      <c r="B11" s="2">
        <f>'20170313'!B11+'20170314'!B9</f>
        <v>797251.05000000016</v>
      </c>
      <c r="E11" s="2"/>
      <c r="G11" s="1"/>
      <c r="H11" s="1" t="s">
        <v>43</v>
      </c>
      <c r="I11" s="3">
        <f>SUM(J4:J7)</f>
        <v>-5</v>
      </c>
    </row>
    <row r="12" spans="1:10" x14ac:dyDescent="0.15">
      <c r="A12" s="1" t="s">
        <v>86</v>
      </c>
      <c r="B12" s="18">
        <v>459.06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'20170313'!B13+'20170314'!B12</f>
        <v>106378.41000000002</v>
      </c>
      <c r="E13" s="2"/>
      <c r="G13" s="1"/>
      <c r="H13" s="1" t="s">
        <v>30</v>
      </c>
      <c r="I13" s="2">
        <v>273023040</v>
      </c>
    </row>
    <row r="14" spans="1:10" x14ac:dyDescent="0.15">
      <c r="B14" s="2"/>
      <c r="G14" s="1"/>
      <c r="H14" s="1" t="s">
        <v>31</v>
      </c>
      <c r="I14" s="2">
        <v>-3480960</v>
      </c>
    </row>
    <row r="15" spans="1:10" x14ac:dyDescent="0.15">
      <c r="A15" s="1"/>
      <c r="B15" s="2"/>
      <c r="G15" s="1"/>
      <c r="H15" s="1" t="s">
        <v>32</v>
      </c>
      <c r="I15" s="2">
        <f>I14+I13</f>
        <v>269542080</v>
      </c>
    </row>
    <row r="16" spans="1:10" x14ac:dyDescent="0.15">
      <c r="A16" s="1"/>
      <c r="B16" s="2"/>
      <c r="G16" s="1" t="s">
        <v>5</v>
      </c>
      <c r="H16" s="2"/>
      <c r="I16" s="2">
        <v>55000000</v>
      </c>
    </row>
    <row r="17" spans="1:22" x14ac:dyDescent="0.15">
      <c r="A17" s="6"/>
      <c r="B17" s="2"/>
      <c r="G17" s="1" t="s">
        <v>26</v>
      </c>
      <c r="H17" s="2"/>
      <c r="I17" s="2">
        <v>8037883.7000000002</v>
      </c>
    </row>
    <row r="18" spans="1:22" x14ac:dyDescent="0.15">
      <c r="G18" s="1" t="s">
        <v>12</v>
      </c>
      <c r="H18" s="2"/>
      <c r="I18" s="2">
        <v>54526548</v>
      </c>
    </row>
    <row r="19" spans="1:22" x14ac:dyDescent="0.15">
      <c r="A19" s="2"/>
      <c r="G19" s="1" t="s">
        <v>24</v>
      </c>
      <c r="H19" s="2"/>
      <c r="I19" s="2">
        <f>I18+I17-I16</f>
        <v>7564431.700000003</v>
      </c>
    </row>
    <row r="20" spans="1:22" x14ac:dyDescent="0.15">
      <c r="D20" s="2"/>
      <c r="G20" s="1" t="s">
        <v>33</v>
      </c>
      <c r="I20" s="2"/>
    </row>
    <row r="21" spans="1:22" x14ac:dyDescent="0.15">
      <c r="G21" s="1"/>
      <c r="H21" s="1" t="s">
        <v>38</v>
      </c>
      <c r="I21" s="2">
        <v>160800.14000000001</v>
      </c>
    </row>
    <row r="22" spans="1:22" x14ac:dyDescent="0.15">
      <c r="G22" s="1"/>
      <c r="H22" s="1" t="s">
        <v>39</v>
      </c>
      <c r="I22" s="2">
        <v>37833.69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150000000</v>
      </c>
      <c r="H25" s="1" t="s">
        <v>19</v>
      </c>
      <c r="I25" s="2">
        <f>SUM(I21:I24)</f>
        <v>204041.80000000002</v>
      </c>
    </row>
    <row r="26" spans="1:22" x14ac:dyDescent="0.15">
      <c r="A26" s="1" t="s">
        <v>71</v>
      </c>
      <c r="B26" s="2">
        <f>B4+E5+I18</f>
        <v>104802619.08000001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782965.6100000001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68</v>
      </c>
      <c r="B33" s="3">
        <v>9791</v>
      </c>
      <c r="D33" s="1" t="s">
        <v>74</v>
      </c>
      <c r="E33" s="2">
        <v>8024660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203</v>
      </c>
      <c r="B34" s="3">
        <v>971</v>
      </c>
      <c r="D34" s="1" t="s">
        <v>75</v>
      </c>
      <c r="E34" s="2">
        <v>7887348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>
        <v>15081</v>
      </c>
      <c r="D35" s="1" t="s">
        <v>76</v>
      </c>
      <c r="E35" s="2">
        <v>385438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17</v>
      </c>
      <c r="B36" s="3">
        <v>2073</v>
      </c>
      <c r="D36" s="1" t="s">
        <v>77</v>
      </c>
      <c r="E36" s="2">
        <v>566164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27916</v>
      </c>
      <c r="D37" s="1" t="s">
        <v>78</v>
      </c>
      <c r="E37" s="2">
        <v>-229568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3942906</v>
      </c>
    </row>
    <row r="39" spans="1:23" x14ac:dyDescent="0.15">
      <c r="A39" s="1" t="s">
        <v>103</v>
      </c>
      <c r="B39" s="3"/>
      <c r="D39" s="1" t="s">
        <v>80</v>
      </c>
      <c r="E39" s="10">
        <v>58685</v>
      </c>
    </row>
    <row r="40" spans="1:23" s="9" customFormat="1" x14ac:dyDescent="0.15">
      <c r="A40"/>
      <c r="B40"/>
      <c r="D40" s="1" t="s">
        <v>81</v>
      </c>
      <c r="E40" s="2">
        <v>-8516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2"/>
    </row>
    <row r="45" spans="1:23" x14ac:dyDescent="0.1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1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1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1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1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1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1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15">
      <c r="A52" s="16"/>
      <c r="H52" s="32"/>
      <c r="I52" s="33"/>
    </row>
    <row r="53" spans="1:14" x14ac:dyDescent="0.15">
      <c r="A53" s="16"/>
      <c r="H53" s="32"/>
      <c r="I53" s="33"/>
    </row>
    <row r="54" spans="1:14" x14ac:dyDescent="0.15">
      <c r="A54" s="13"/>
      <c r="B54" s="31"/>
      <c r="D54" s="31"/>
      <c r="E54" s="12"/>
      <c r="G54" s="12"/>
      <c r="H54" s="14"/>
      <c r="I54" s="30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4" zoomScale="80" zoomScaleNormal="80" workbookViewId="0">
      <selection activeCell="B16" sqref="B16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2.1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199097460.25999999</v>
      </c>
      <c r="D3" s="1" t="s">
        <v>1</v>
      </c>
      <c r="E3" s="18">
        <v>31823374.850000001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55899238.229999997</v>
      </c>
      <c r="D4" s="1" t="s">
        <v>11</v>
      </c>
      <c r="E4" s="38">
        <v>21535640.879999999</v>
      </c>
      <c r="H4" s="1" t="s">
        <v>370</v>
      </c>
      <c r="I4" s="13"/>
      <c r="J4" s="13"/>
    </row>
    <row r="5" spans="1:10" x14ac:dyDescent="0.15">
      <c r="A5" s="1" t="s">
        <v>3</v>
      </c>
      <c r="B5" s="2">
        <v>254996698.49000001</v>
      </c>
      <c r="D5" s="1" t="s">
        <v>12</v>
      </c>
      <c r="E5" s="2">
        <v>10287733.970000001</v>
      </c>
      <c r="H5" s="1" t="s">
        <v>372</v>
      </c>
      <c r="I5" s="13"/>
      <c r="J5" s="13"/>
    </row>
    <row r="6" spans="1:10" x14ac:dyDescent="0.15">
      <c r="A6" s="1" t="s">
        <v>11</v>
      </c>
      <c r="B6" s="37">
        <v>199097460.25999999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1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15">
      <c r="A8" s="1" t="s">
        <v>5</v>
      </c>
      <c r="B8" s="2">
        <v>201980000</v>
      </c>
      <c r="D8" s="1" t="s">
        <v>86</v>
      </c>
      <c r="E8" s="18">
        <v>0</v>
      </c>
      <c r="G8" s="1"/>
      <c r="H8" s="1"/>
    </row>
    <row r="9" spans="1:10" x14ac:dyDescent="0.15">
      <c r="A9" s="1" t="s">
        <v>82</v>
      </c>
      <c r="B9" s="2">
        <v>0</v>
      </c>
      <c r="D9" s="1" t="s">
        <v>88</v>
      </c>
      <c r="E9" s="3">
        <v>0</v>
      </c>
      <c r="H9" s="1"/>
    </row>
    <row r="10" spans="1:10" x14ac:dyDescent="0.15">
      <c r="A10" s="1" t="s">
        <v>83</v>
      </c>
      <c r="B10" s="2">
        <v>0</v>
      </c>
      <c r="D10" s="1" t="s">
        <v>85</v>
      </c>
      <c r="E10" s="2">
        <f>'20180119'!E10+'20180122'!E8</f>
        <v>779167.49999999942</v>
      </c>
      <c r="G10" s="1"/>
      <c r="H10" s="1" t="s">
        <v>42</v>
      </c>
      <c r="I10" s="3">
        <f>SUMIF(I4:I9,"&gt;=0")</f>
        <v>0</v>
      </c>
    </row>
    <row r="11" spans="1:10" x14ac:dyDescent="0.15">
      <c r="A11" s="1" t="s">
        <v>84</v>
      </c>
      <c r="B11" s="2">
        <f>'20180119'!B11+'20180122'!B9</f>
        <v>1786917.8</v>
      </c>
      <c r="D11" s="1" t="s">
        <v>381</v>
      </c>
      <c r="E11" s="2">
        <f>E8+'20180119'!E11</f>
        <v>24150.400000000001</v>
      </c>
      <c r="G11" s="1"/>
      <c r="H11" s="1" t="s">
        <v>43</v>
      </c>
      <c r="I11" s="3">
        <v>0</v>
      </c>
    </row>
    <row r="12" spans="1:10" x14ac:dyDescent="0.1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'20180119'!B13+'20180122'!B12</f>
        <v>280710.40999999997</v>
      </c>
      <c r="E13" s="2"/>
      <c r="G13" s="1"/>
      <c r="H13" s="1" t="s">
        <v>30</v>
      </c>
      <c r="I13" s="15">
        <v>0</v>
      </c>
    </row>
    <row r="14" spans="1:10" x14ac:dyDescent="0.15">
      <c r="A14" s="1" t="s">
        <v>333</v>
      </c>
      <c r="B14" s="3"/>
      <c r="G14" s="1"/>
      <c r="H14" s="1" t="s">
        <v>31</v>
      </c>
      <c r="I14" s="3">
        <v>-2817720</v>
      </c>
    </row>
    <row r="15" spans="1:10" x14ac:dyDescent="0.15">
      <c r="A15" s="1" t="s">
        <v>380</v>
      </c>
      <c r="B15" s="2">
        <f>B12+'20180119'!B15</f>
        <v>12220.479999999998</v>
      </c>
      <c r="G15" s="1"/>
      <c r="H15" s="1" t="s">
        <v>32</v>
      </c>
      <c r="I15" s="15">
        <f>I14+I13</f>
        <v>-2817720</v>
      </c>
    </row>
    <row r="16" spans="1:10" x14ac:dyDescent="0.15">
      <c r="A16" s="1" t="s">
        <v>392</v>
      </c>
      <c r="B16" s="2">
        <f>B11-'20180101'!B11</f>
        <v>187450.91999999993</v>
      </c>
      <c r="G16" s="1" t="s">
        <v>5</v>
      </c>
      <c r="H16" s="2"/>
      <c r="I16" s="15">
        <v>-2000000</v>
      </c>
    </row>
    <row r="17" spans="1:14" x14ac:dyDescent="0.15">
      <c r="A17" s="6"/>
      <c r="B17" s="2"/>
      <c r="G17" s="1" t="s">
        <v>26</v>
      </c>
      <c r="H17" s="2"/>
      <c r="I17" s="15">
        <v>11173279.869999999</v>
      </c>
    </row>
    <row r="18" spans="1:14" x14ac:dyDescent="0.15">
      <c r="G18" s="1" t="s">
        <v>12</v>
      </c>
      <c r="H18" s="2"/>
      <c r="I18" s="15">
        <v>422658</v>
      </c>
    </row>
    <row r="19" spans="1:14" x14ac:dyDescent="0.15">
      <c r="A19" s="2"/>
      <c r="G19" s="1" t="s">
        <v>24</v>
      </c>
      <c r="H19" s="2"/>
      <c r="I19" s="15">
        <f>I18+I17-I16</f>
        <v>13595937.869999999</v>
      </c>
    </row>
    <row r="20" spans="1:14" x14ac:dyDescent="0.15">
      <c r="D20" s="2"/>
      <c r="G20" s="1" t="s">
        <v>33</v>
      </c>
      <c r="I20" s="15"/>
    </row>
    <row r="21" spans="1:14" x14ac:dyDescent="0.15">
      <c r="G21" s="1"/>
      <c r="H21" s="1" t="s">
        <v>38</v>
      </c>
      <c r="I21" s="15">
        <v>467093.08</v>
      </c>
      <c r="N21" s="2"/>
    </row>
    <row r="22" spans="1:14" x14ac:dyDescent="0.15">
      <c r="G22" s="1"/>
      <c r="H22" s="1" t="s">
        <v>39</v>
      </c>
      <c r="I22" s="15">
        <v>109640.57</v>
      </c>
    </row>
    <row r="23" spans="1:14" x14ac:dyDescent="0.15">
      <c r="G23" s="1"/>
      <c r="H23" s="1" t="s">
        <v>106</v>
      </c>
      <c r="I23" s="15">
        <v>24054.85</v>
      </c>
      <c r="N23" s="2"/>
    </row>
    <row r="24" spans="1:14" x14ac:dyDescent="0.15">
      <c r="A24" s="8" t="s">
        <v>69</v>
      </c>
      <c r="H24" s="1" t="s">
        <v>107</v>
      </c>
      <c r="I24" s="15">
        <v>11184</v>
      </c>
    </row>
    <row r="25" spans="1:14" x14ac:dyDescent="0.15">
      <c r="A25" s="1" t="s">
        <v>70</v>
      </c>
      <c r="B25" s="2">
        <f>B8+E7+I16+B45</f>
        <v>280980000</v>
      </c>
      <c r="H25" s="1" t="s">
        <v>19</v>
      </c>
      <c r="I25" s="15">
        <f>SUM(I21:I24)</f>
        <v>611972.5</v>
      </c>
    </row>
    <row r="26" spans="1:14" x14ac:dyDescent="0.15">
      <c r="A26" s="1" t="s">
        <v>71</v>
      </c>
      <c r="B26" s="2">
        <f>B4+E5+I18</f>
        <v>66609630.199999996</v>
      </c>
      <c r="G26" s="1"/>
      <c r="H26" s="1" t="s">
        <v>355</v>
      </c>
      <c r="I26" s="2">
        <v>0</v>
      </c>
    </row>
    <row r="27" spans="1:14" x14ac:dyDescent="0.15">
      <c r="A27" s="1" t="s">
        <v>90</v>
      </c>
      <c r="B27" s="2">
        <f>$B$13+$E$10+$I$25</f>
        <v>1671850.4099999995</v>
      </c>
      <c r="H27" s="1" t="s">
        <v>382</v>
      </c>
      <c r="I27" s="2">
        <f>I22-'20180102'!I22</f>
        <v>6758.3600000000006</v>
      </c>
    </row>
    <row r="28" spans="1:14" x14ac:dyDescent="0.15">
      <c r="A28" s="1" t="s">
        <v>356</v>
      </c>
      <c r="B28" s="2">
        <f>B12+E8+I26</f>
        <v>0</v>
      </c>
    </row>
    <row r="29" spans="1:14" x14ac:dyDescent="0.15">
      <c r="A29" s="1" t="s">
        <v>383</v>
      </c>
      <c r="B29" s="2">
        <f>B15+E11+I27</f>
        <v>43129.24</v>
      </c>
    </row>
    <row r="30" spans="1:14" x14ac:dyDescent="0.15">
      <c r="G30" s="1"/>
      <c r="H30" s="1"/>
      <c r="I30" s="2"/>
    </row>
    <row r="31" spans="1:14" s="9" customFormat="1" x14ac:dyDescent="0.15">
      <c r="J31"/>
    </row>
    <row r="32" spans="1:14" ht="14.25" x14ac:dyDescent="0.15">
      <c r="A32" s="7" t="s">
        <v>65</v>
      </c>
      <c r="G32" s="7" t="s">
        <v>295</v>
      </c>
    </row>
    <row r="33" spans="1:23" s="9" customFormat="1" x14ac:dyDescent="0.1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6">
        <v>0</v>
      </c>
      <c r="D34" s="1" t="s">
        <v>78</v>
      </c>
      <c r="E34" s="2">
        <v>-135004</v>
      </c>
      <c r="G34" s="16" t="s">
        <v>296</v>
      </c>
      <c r="H34" s="2">
        <f>E40</f>
        <v>17188850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138</v>
      </c>
      <c r="B35" s="36">
        <v>0</v>
      </c>
      <c r="D35" s="1" t="s">
        <v>182</v>
      </c>
      <c r="E35" s="10">
        <v>-281368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6">
        <v>1939</v>
      </c>
      <c r="D36" s="1" t="s">
        <v>80</v>
      </c>
      <c r="E36" s="10">
        <v>-2323</v>
      </c>
      <c r="G36" s="40" t="s">
        <v>298</v>
      </c>
      <c r="H36" s="41">
        <f>H34+H35</f>
        <v>17194007.605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132</v>
      </c>
      <c r="B37" s="36">
        <v>2097</v>
      </c>
      <c r="D37" s="1" t="s">
        <v>81</v>
      </c>
      <c r="E37" s="2">
        <v>-237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15">
      <c r="A38" s="1" t="s">
        <v>19</v>
      </c>
      <c r="B38" s="36">
        <f>SUM(B34:B37)</f>
        <v>4036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15">
      <c r="A39" s="1" t="s">
        <v>102</v>
      </c>
      <c r="B39" s="3"/>
      <c r="D39" s="8" t="s">
        <v>379</v>
      </c>
    </row>
    <row r="40" spans="1:23" x14ac:dyDescent="0.15">
      <c r="A40" s="1" t="s">
        <v>103</v>
      </c>
      <c r="B40" s="3"/>
      <c r="D40" s="1" t="s">
        <v>74</v>
      </c>
      <c r="E40" s="2">
        <v>17188850</v>
      </c>
    </row>
    <row r="41" spans="1:23" s="9" customFormat="1" x14ac:dyDescent="0.15">
      <c r="A41"/>
      <c r="B41"/>
      <c r="D41" s="1" t="s">
        <v>75</v>
      </c>
      <c r="E41" s="2">
        <v>17095985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 s="1" t="s">
        <v>76</v>
      </c>
      <c r="E42" s="2">
        <v>20767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15">
      <c r="D43" s="1" t="s">
        <v>77</v>
      </c>
      <c r="E43" s="2">
        <v>-7040</v>
      </c>
    </row>
    <row r="44" spans="1:23" x14ac:dyDescent="0.15">
      <c r="A44" s="8" t="s">
        <v>233</v>
      </c>
      <c r="D44" s="1" t="s">
        <v>375</v>
      </c>
      <c r="E44" s="2">
        <v>0</v>
      </c>
    </row>
    <row r="45" spans="1:23" x14ac:dyDescent="0.15">
      <c r="A45" s="16" t="s">
        <v>5</v>
      </c>
      <c r="B45" s="2">
        <v>1000000</v>
      </c>
      <c r="C45" s="2"/>
      <c r="D45" s="1" t="s">
        <v>376</v>
      </c>
      <c r="E45" s="10">
        <v>-26830</v>
      </c>
    </row>
    <row r="46" spans="1:23" x14ac:dyDescent="0.1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149252</v>
      </c>
    </row>
    <row r="47" spans="1:23" x14ac:dyDescent="0.1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1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1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1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5"/>
  <dimension ref="A1:W56"/>
  <sheetViews>
    <sheetView topLeftCell="A4" zoomScale="80" zoomScaleNormal="80" workbookViewId="0">
      <selection activeCell="B20" sqref="B20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15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35194082.619999997</v>
      </c>
      <c r="D3" s="1" t="s">
        <v>1</v>
      </c>
      <c r="E3" s="2">
        <v>46485565.859999999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9353951.6300000008</v>
      </c>
      <c r="D4" s="1" t="s">
        <v>11</v>
      </c>
      <c r="E4" s="18">
        <v>11747613.25</v>
      </c>
      <c r="H4" s="1" t="s">
        <v>67</v>
      </c>
      <c r="I4">
        <v>242</v>
      </c>
    </row>
    <row r="5" spans="1:10" x14ac:dyDescent="0.15">
      <c r="A5" s="1" t="s">
        <v>3</v>
      </c>
      <c r="B5" s="2">
        <v>44548034.25</v>
      </c>
      <c r="D5" s="1" t="s">
        <v>12</v>
      </c>
      <c r="E5" s="2">
        <v>34747952.609999999</v>
      </c>
      <c r="H5" s="1" t="s">
        <v>201</v>
      </c>
      <c r="I5">
        <v>8</v>
      </c>
    </row>
    <row r="6" spans="1:10" x14ac:dyDescent="0.15">
      <c r="A6" s="1" t="s">
        <v>11</v>
      </c>
      <c r="B6" s="2">
        <v>35194082.619999997</v>
      </c>
      <c r="D6" s="1" t="s">
        <v>4</v>
      </c>
      <c r="E6" s="2">
        <v>8000000</v>
      </c>
      <c r="H6" s="1" t="s">
        <v>131</v>
      </c>
      <c r="I6">
        <v>137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17</v>
      </c>
      <c r="J7">
        <v>-1</v>
      </c>
    </row>
    <row r="8" spans="1:10" x14ac:dyDescent="0.15">
      <c r="A8" s="1" t="s">
        <v>5</v>
      </c>
      <c r="B8" s="2">
        <v>24000000</v>
      </c>
      <c r="D8" s="1" t="s">
        <v>86</v>
      </c>
      <c r="E8" s="2">
        <v>1953.6</v>
      </c>
      <c r="G8" s="1"/>
    </row>
    <row r="9" spans="1:10" x14ac:dyDescent="0.15">
      <c r="A9" s="1" t="s">
        <v>82</v>
      </c>
      <c r="B9" s="2">
        <v>0</v>
      </c>
      <c r="D9" s="1" t="s">
        <v>88</v>
      </c>
      <c r="E9" s="3">
        <v>1826</v>
      </c>
      <c r="H9" s="1"/>
    </row>
    <row r="10" spans="1:10" x14ac:dyDescent="0.15">
      <c r="A10" s="1" t="s">
        <v>83</v>
      </c>
      <c r="B10" s="2">
        <v>0</v>
      </c>
      <c r="D10" s="1" t="s">
        <v>85</v>
      </c>
      <c r="E10" s="2">
        <f>'20170310'!E10+'20170313'!E8</f>
        <v>469639.8000000001</v>
      </c>
      <c r="G10" s="1"/>
      <c r="H10" s="1" t="s">
        <v>42</v>
      </c>
      <c r="I10" s="3">
        <f>SUMIF(I4:I8,"&gt;=0")</f>
        <v>404</v>
      </c>
    </row>
    <row r="11" spans="1:10" x14ac:dyDescent="0.15">
      <c r="A11" s="1" t="s">
        <v>84</v>
      </c>
      <c r="B11" s="2">
        <f>'20170310'!B11+'20170313'!B9</f>
        <v>797251.05000000016</v>
      </c>
      <c r="E11" s="2"/>
      <c r="G11" s="1"/>
      <c r="H11" s="1" t="s">
        <v>43</v>
      </c>
      <c r="I11" s="3">
        <f>SUM(J4:J7)</f>
        <v>-1</v>
      </c>
    </row>
    <row r="12" spans="1:10" x14ac:dyDescent="0.15">
      <c r="A12" s="1" t="s">
        <v>86</v>
      </c>
      <c r="B12" s="18">
        <v>110.43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'20170310'!B13+'20170313'!B12</f>
        <v>105919.35000000002</v>
      </c>
      <c r="E13" s="2"/>
      <c r="G13" s="1"/>
      <c r="H13" s="1" t="s">
        <v>30</v>
      </c>
      <c r="I13" s="2">
        <v>281101980</v>
      </c>
    </row>
    <row r="14" spans="1:10" x14ac:dyDescent="0.15">
      <c r="B14" s="2"/>
      <c r="G14" s="1"/>
      <c r="H14" s="1" t="s">
        <v>31</v>
      </c>
      <c r="I14" s="2">
        <v>-680640</v>
      </c>
    </row>
    <row r="15" spans="1:10" x14ac:dyDescent="0.15">
      <c r="A15" s="1"/>
      <c r="B15" s="2"/>
      <c r="G15" s="1"/>
      <c r="H15" s="1" t="s">
        <v>32</v>
      </c>
      <c r="I15" s="2">
        <f>I14+I13</f>
        <v>280421340</v>
      </c>
    </row>
    <row r="16" spans="1:10" x14ac:dyDescent="0.15">
      <c r="A16" s="1"/>
      <c r="B16" s="2"/>
      <c r="G16" s="1" t="s">
        <v>5</v>
      </c>
      <c r="H16" s="2"/>
      <c r="I16" s="2">
        <v>55000000</v>
      </c>
    </row>
    <row r="17" spans="1:22" x14ac:dyDescent="0.15">
      <c r="A17" s="6"/>
      <c r="B17" s="2"/>
      <c r="G17" s="1" t="s">
        <v>26</v>
      </c>
      <c r="H17" s="2"/>
      <c r="I17" s="2">
        <v>3582435.28</v>
      </c>
    </row>
    <row r="18" spans="1:22" x14ac:dyDescent="0.15">
      <c r="G18" s="1" t="s">
        <v>12</v>
      </c>
      <c r="H18" s="2"/>
      <c r="I18" s="2">
        <v>56265288</v>
      </c>
    </row>
    <row r="19" spans="1:22" x14ac:dyDescent="0.15">
      <c r="A19" s="2"/>
      <c r="G19" s="1" t="s">
        <v>24</v>
      </c>
      <c r="H19" s="2"/>
      <c r="I19" s="2">
        <f>I18+I17-I16</f>
        <v>4847723.2800000012</v>
      </c>
    </row>
    <row r="20" spans="1:22" x14ac:dyDescent="0.15">
      <c r="D20" s="2"/>
      <c r="G20" s="1" t="s">
        <v>33</v>
      </c>
      <c r="I20" s="2"/>
    </row>
    <row r="21" spans="1:22" x14ac:dyDescent="0.15">
      <c r="G21" s="1"/>
      <c r="H21" s="1" t="s">
        <v>38</v>
      </c>
      <c r="I21" s="2">
        <v>155717.37</v>
      </c>
    </row>
    <row r="22" spans="1:22" x14ac:dyDescent="0.15">
      <c r="G22" s="1"/>
      <c r="H22" s="1" t="s">
        <v>39</v>
      </c>
      <c r="I22" s="2">
        <v>36661.11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150000000</v>
      </c>
      <c r="H25" s="1" t="s">
        <v>19</v>
      </c>
      <c r="I25" s="2">
        <f>SUM(I21:I24)</f>
        <v>197786.44999999998</v>
      </c>
    </row>
    <row r="26" spans="1:22" x14ac:dyDescent="0.15">
      <c r="A26" s="1" t="s">
        <v>71</v>
      </c>
      <c r="B26" s="2">
        <f>B4+E5+I18</f>
        <v>100367192.24000001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773345.60000000009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68</v>
      </c>
      <c r="B33" s="3">
        <v>9466</v>
      </c>
      <c r="D33" s="1" t="s">
        <v>74</v>
      </c>
      <c r="E33" s="2">
        <v>7639223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203</v>
      </c>
      <c r="B34" s="3">
        <v>945</v>
      </c>
      <c r="D34" s="1" t="s">
        <v>75</v>
      </c>
      <c r="E34" s="2">
        <v>6926361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>
        <v>15211</v>
      </c>
      <c r="D35" s="1" t="s">
        <v>76</v>
      </c>
      <c r="E35" s="2">
        <v>166096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17</v>
      </c>
      <c r="B36" s="3">
        <v>2100</v>
      </c>
      <c r="D36" s="1" t="s">
        <v>77</v>
      </c>
      <c r="E36" s="2">
        <v>166096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27722</v>
      </c>
      <c r="D37" s="1" t="s">
        <v>78</v>
      </c>
      <c r="E37" s="2">
        <v>5797815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2873255</v>
      </c>
    </row>
    <row r="39" spans="1:23" x14ac:dyDescent="0.15">
      <c r="A39" s="1" t="s">
        <v>103</v>
      </c>
      <c r="B39" s="3"/>
      <c r="D39" s="1" t="s">
        <v>80</v>
      </c>
      <c r="E39" s="10">
        <v>63645</v>
      </c>
    </row>
    <row r="40" spans="1:23" s="9" customFormat="1" x14ac:dyDescent="0.15">
      <c r="A40"/>
      <c r="B40"/>
      <c r="D40" s="1" t="s">
        <v>81</v>
      </c>
      <c r="E40" s="2">
        <v>-5632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2"/>
    </row>
    <row r="45" spans="1:23" x14ac:dyDescent="0.1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1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1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1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1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1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1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15">
      <c r="A52" s="16"/>
      <c r="H52" s="32"/>
      <c r="I52" s="33"/>
    </row>
    <row r="53" spans="1:14" x14ac:dyDescent="0.15">
      <c r="A53" s="16"/>
      <c r="H53" s="32"/>
      <c r="I53" s="33"/>
    </row>
    <row r="54" spans="1:14" x14ac:dyDescent="0.15">
      <c r="A54" s="13"/>
      <c r="B54" s="31"/>
      <c r="D54" s="31"/>
      <c r="E54" s="12"/>
      <c r="G54" s="12"/>
      <c r="H54" s="14"/>
      <c r="I54" s="30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6"/>
  <dimension ref="A1:W56"/>
  <sheetViews>
    <sheetView zoomScale="80" zoomScaleNormal="80" workbookViewId="0">
      <selection activeCell="E20" sqref="E20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15.5" bestFit="1" customWidth="1"/>
  </cols>
  <sheetData>
    <row r="1" spans="1:11" ht="14.25" x14ac:dyDescent="0.15">
      <c r="A1" s="7" t="s">
        <v>64</v>
      </c>
    </row>
    <row r="2" spans="1:11" x14ac:dyDescent="0.15">
      <c r="A2" s="8" t="s">
        <v>0</v>
      </c>
      <c r="D2" s="8" t="s">
        <v>9</v>
      </c>
      <c r="G2" s="8" t="s">
        <v>21</v>
      </c>
      <c r="I2" s="2"/>
    </row>
    <row r="3" spans="1:11" x14ac:dyDescent="0.15">
      <c r="A3" s="1" t="s">
        <v>1</v>
      </c>
      <c r="B3" s="2">
        <v>36945893.049999997</v>
      </c>
      <c r="D3" s="1" t="s">
        <v>1</v>
      </c>
      <c r="E3" s="2">
        <v>46641103.030000001</v>
      </c>
      <c r="G3" s="1" t="s">
        <v>25</v>
      </c>
      <c r="I3" s="17" t="s">
        <v>198</v>
      </c>
      <c r="J3" s="1" t="s">
        <v>199</v>
      </c>
    </row>
    <row r="4" spans="1:11" x14ac:dyDescent="0.15">
      <c r="A4" s="1" t="s">
        <v>2</v>
      </c>
      <c r="B4" s="18">
        <v>7628749.4299999997</v>
      </c>
      <c r="D4" s="1" t="s">
        <v>11</v>
      </c>
      <c r="E4" s="18">
        <v>11708528.4</v>
      </c>
      <c r="H4" s="1" t="s">
        <v>67</v>
      </c>
      <c r="I4">
        <v>251</v>
      </c>
    </row>
    <row r="5" spans="1:11" x14ac:dyDescent="0.15">
      <c r="A5" s="1" t="s">
        <v>3</v>
      </c>
      <c r="B5" s="2">
        <v>44574642.479999997</v>
      </c>
      <c r="D5" s="1" t="s">
        <v>12</v>
      </c>
      <c r="E5" s="2">
        <v>34932574.630000003</v>
      </c>
      <c r="H5" s="1" t="s">
        <v>201</v>
      </c>
      <c r="I5">
        <v>8</v>
      </c>
    </row>
    <row r="6" spans="1:11" x14ac:dyDescent="0.15">
      <c r="A6" s="1" t="s">
        <v>11</v>
      </c>
      <c r="B6" s="2">
        <v>36945893.049999997</v>
      </c>
      <c r="D6" s="1" t="s">
        <v>4</v>
      </c>
      <c r="E6" s="2">
        <v>8000000</v>
      </c>
      <c r="H6" s="1" t="s">
        <v>131</v>
      </c>
      <c r="I6">
        <v>126</v>
      </c>
      <c r="K6">
        <v>-4</v>
      </c>
    </row>
    <row r="7" spans="1:11" x14ac:dyDescent="0.1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11</v>
      </c>
    </row>
    <row r="8" spans="1:11" x14ac:dyDescent="0.15">
      <c r="A8" s="1" t="s">
        <v>5</v>
      </c>
      <c r="B8" s="2">
        <v>24000000</v>
      </c>
      <c r="D8" s="1" t="s">
        <v>86</v>
      </c>
      <c r="E8" s="2">
        <v>2737.6</v>
      </c>
      <c r="G8" s="1"/>
    </row>
    <row r="9" spans="1:11" x14ac:dyDescent="0.15">
      <c r="A9" s="1" t="s">
        <v>82</v>
      </c>
      <c r="B9" s="2">
        <v>0</v>
      </c>
      <c r="D9" s="1" t="s">
        <v>88</v>
      </c>
      <c r="E9" s="3">
        <v>2287</v>
      </c>
      <c r="H9" s="1"/>
    </row>
    <row r="10" spans="1:11" x14ac:dyDescent="0.15">
      <c r="A10" s="1" t="s">
        <v>83</v>
      </c>
      <c r="B10" s="2">
        <v>0</v>
      </c>
      <c r="D10" s="1" t="s">
        <v>85</v>
      </c>
      <c r="E10" s="2">
        <f>'20170309'!E10+'20170310'!E8</f>
        <v>467686.20000000013</v>
      </c>
      <c r="G10" s="1"/>
      <c r="H10" s="1" t="s">
        <v>42</v>
      </c>
      <c r="I10" s="3">
        <f>SUMIF(I4:I8,"&gt;=0")</f>
        <v>396</v>
      </c>
    </row>
    <row r="11" spans="1:11" x14ac:dyDescent="0.15">
      <c r="A11" s="1" t="s">
        <v>84</v>
      </c>
      <c r="B11" s="2">
        <f>'20170309'!B11+'20170310'!B9</f>
        <v>797251.05000000016</v>
      </c>
      <c r="E11" s="2"/>
      <c r="G11" s="1"/>
      <c r="H11" s="1" t="s">
        <v>43</v>
      </c>
      <c r="I11" s="3">
        <f>SUM(J4:J7)</f>
        <v>0</v>
      </c>
    </row>
    <row r="12" spans="1:11" x14ac:dyDescent="0.15">
      <c r="A12" s="1" t="s">
        <v>86</v>
      </c>
      <c r="B12" s="18">
        <v>101.75</v>
      </c>
      <c r="E12" s="2"/>
      <c r="G12" s="1" t="s">
        <v>36</v>
      </c>
      <c r="I12" s="2"/>
    </row>
    <row r="13" spans="1:11" x14ac:dyDescent="0.15">
      <c r="A13" s="1" t="s">
        <v>85</v>
      </c>
      <c r="B13" s="2">
        <f>'20170309'!B13+'20170310'!B12</f>
        <v>105808.92000000003</v>
      </c>
      <c r="E13" s="2"/>
      <c r="G13" s="1"/>
      <c r="H13" s="1" t="s">
        <v>30</v>
      </c>
      <c r="I13" s="2">
        <v>276339660</v>
      </c>
    </row>
    <row r="14" spans="1:11" x14ac:dyDescent="0.15">
      <c r="B14" s="2"/>
      <c r="G14" s="1"/>
      <c r="H14" s="1" t="s">
        <v>31</v>
      </c>
      <c r="I14" s="2">
        <v>-2773680</v>
      </c>
    </row>
    <row r="15" spans="1:11" x14ac:dyDescent="0.15">
      <c r="A15" s="1"/>
      <c r="B15" s="2"/>
      <c r="G15" s="1"/>
      <c r="H15" s="1" t="s">
        <v>32</v>
      </c>
      <c r="I15" s="2">
        <f>I14+I13</f>
        <v>273565980</v>
      </c>
    </row>
    <row r="16" spans="1:11" x14ac:dyDescent="0.15">
      <c r="A16" s="1"/>
      <c r="B16" s="2"/>
      <c r="G16" s="1" t="s">
        <v>5</v>
      </c>
      <c r="H16" s="2"/>
      <c r="I16" s="2">
        <v>55000000</v>
      </c>
    </row>
    <row r="17" spans="1:22" x14ac:dyDescent="0.15">
      <c r="A17" s="6"/>
      <c r="B17" s="2"/>
      <c r="G17" s="1" t="s">
        <v>26</v>
      </c>
      <c r="H17" s="2"/>
      <c r="I17" s="2">
        <v>5241972.51</v>
      </c>
    </row>
    <row r="18" spans="1:22" x14ac:dyDescent="0.15">
      <c r="G18" s="1" t="s">
        <v>12</v>
      </c>
      <c r="H18" s="2"/>
      <c r="I18" s="2">
        <v>55245840</v>
      </c>
    </row>
    <row r="19" spans="1:22" x14ac:dyDescent="0.15">
      <c r="A19" s="2"/>
      <c r="G19" s="1" t="s">
        <v>24</v>
      </c>
      <c r="H19" s="2"/>
      <c r="I19" s="2">
        <f>I18+I17-I16</f>
        <v>5487812.5099999979</v>
      </c>
    </row>
    <row r="20" spans="1:22" x14ac:dyDescent="0.15">
      <c r="D20" s="2"/>
      <c r="G20" s="1" t="s">
        <v>33</v>
      </c>
      <c r="I20" s="2"/>
    </row>
    <row r="21" spans="1:22" x14ac:dyDescent="0.15">
      <c r="G21" s="1"/>
      <c r="H21" s="1" t="s">
        <v>38</v>
      </c>
      <c r="I21" s="2">
        <v>153570.64000000001</v>
      </c>
    </row>
    <row r="22" spans="1:22" x14ac:dyDescent="0.15">
      <c r="G22" s="1"/>
      <c r="H22" s="1" t="s">
        <v>39</v>
      </c>
      <c r="I22" s="2">
        <v>36165.879999999997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150000000</v>
      </c>
      <c r="H25" s="1" t="s">
        <v>19</v>
      </c>
      <c r="I25" s="2">
        <f>SUM(I21:I24)</f>
        <v>195144.49000000002</v>
      </c>
    </row>
    <row r="26" spans="1:22" x14ac:dyDescent="0.15">
      <c r="A26" s="1" t="s">
        <v>71</v>
      </c>
      <c r="B26" s="2">
        <f>B4+E5+I18</f>
        <v>97807164.060000002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768639.6100000001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68</v>
      </c>
      <c r="B33" s="3">
        <v>9058</v>
      </c>
      <c r="D33" s="1" t="s">
        <v>74</v>
      </c>
      <c r="E33" s="2">
        <v>7473126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203</v>
      </c>
      <c r="B34" s="3">
        <v>899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>
        <v>15140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17</v>
      </c>
      <c r="B36" s="3">
        <v>2001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27098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/>
    </row>
    <row r="39" spans="1:23" x14ac:dyDescent="0.15">
      <c r="A39" s="1" t="s">
        <v>103</v>
      </c>
      <c r="B39" s="3"/>
      <c r="D39" s="1" t="s">
        <v>80</v>
      </c>
      <c r="E39" s="10"/>
    </row>
    <row r="40" spans="1:23" s="9" customFormat="1" x14ac:dyDescent="0.1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2"/>
    </row>
    <row r="45" spans="1:23" x14ac:dyDescent="0.1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1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1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1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1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1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1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15">
      <c r="A52" s="16"/>
      <c r="H52" s="32"/>
      <c r="I52" s="33"/>
    </row>
    <row r="53" spans="1:14" x14ac:dyDescent="0.15">
      <c r="A53" s="16"/>
      <c r="H53" s="32"/>
      <c r="I53" s="33"/>
    </row>
    <row r="54" spans="1:14" x14ac:dyDescent="0.15">
      <c r="A54" s="13"/>
      <c r="B54" s="31"/>
      <c r="D54" s="31"/>
      <c r="E54" s="12"/>
      <c r="G54" s="12"/>
      <c r="H54" s="14"/>
      <c r="I54" s="30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7"/>
  <dimension ref="A1:W56"/>
  <sheetViews>
    <sheetView zoomScale="80" zoomScaleNormal="80" workbookViewId="0">
      <selection activeCell="E33" sqref="E33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15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36504625.700000003</v>
      </c>
      <c r="D3" s="1" t="s">
        <v>1</v>
      </c>
      <c r="E3" s="2">
        <v>46129151.189999998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8112209.6299999999</v>
      </c>
      <c r="D4" s="1" t="s">
        <v>11</v>
      </c>
      <c r="E4" s="18">
        <v>9639911.8200000003</v>
      </c>
      <c r="H4" s="1" t="s">
        <v>67</v>
      </c>
      <c r="I4">
        <v>248</v>
      </c>
      <c r="J4">
        <v>-2</v>
      </c>
    </row>
    <row r="5" spans="1:10" x14ac:dyDescent="0.15">
      <c r="A5" s="1" t="s">
        <v>3</v>
      </c>
      <c r="B5" s="2">
        <v>44616835.329999998</v>
      </c>
      <c r="D5" s="1" t="s">
        <v>12</v>
      </c>
      <c r="E5" s="2">
        <v>36489239.369999997</v>
      </c>
      <c r="H5" s="1" t="s">
        <v>201</v>
      </c>
      <c r="I5">
        <v>8</v>
      </c>
    </row>
    <row r="6" spans="1:10" x14ac:dyDescent="0.15">
      <c r="A6" s="1" t="s">
        <v>11</v>
      </c>
      <c r="B6" s="2">
        <v>36504625.700000003</v>
      </c>
      <c r="D6" s="1" t="s">
        <v>4</v>
      </c>
      <c r="E6" s="2">
        <v>8000000</v>
      </c>
      <c r="H6" s="1" t="s">
        <v>131</v>
      </c>
      <c r="I6">
        <v>126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12</v>
      </c>
      <c r="J7">
        <v>-2</v>
      </c>
    </row>
    <row r="8" spans="1:10" x14ac:dyDescent="0.15">
      <c r="A8" s="1" t="s">
        <v>5</v>
      </c>
      <c r="B8" s="2">
        <v>24000000</v>
      </c>
      <c r="D8" s="1" t="s">
        <v>86</v>
      </c>
      <c r="E8" s="2">
        <v>1873.6</v>
      </c>
      <c r="G8" s="1"/>
    </row>
    <row r="9" spans="1:10" x14ac:dyDescent="0.15">
      <c r="A9" s="1" t="s">
        <v>82</v>
      </c>
      <c r="B9" s="2">
        <v>0</v>
      </c>
      <c r="D9" s="1" t="s">
        <v>88</v>
      </c>
      <c r="E9" s="3">
        <v>1610</v>
      </c>
      <c r="H9" s="1"/>
    </row>
    <row r="10" spans="1:10" x14ac:dyDescent="0.15">
      <c r="A10" s="1" t="s">
        <v>83</v>
      </c>
      <c r="B10" s="2">
        <v>0</v>
      </c>
      <c r="D10" s="1" t="s">
        <v>85</v>
      </c>
      <c r="E10" s="2">
        <f>'20170308'!E10+'20170309'!E8</f>
        <v>464948.60000000015</v>
      </c>
      <c r="G10" s="1"/>
      <c r="H10" s="1" t="s">
        <v>42</v>
      </c>
      <c r="I10" s="3">
        <f>SUMIF(I4:I8,"&gt;=0")</f>
        <v>394</v>
      </c>
    </row>
    <row r="11" spans="1:10" x14ac:dyDescent="0.15">
      <c r="A11" s="1" t="s">
        <v>84</v>
      </c>
      <c r="B11" s="2">
        <f>'20170308'!B11+'20170309'!B9</f>
        <v>797251.05000000016</v>
      </c>
      <c r="E11" s="2"/>
      <c r="G11" s="1"/>
      <c r="H11" s="1" t="s">
        <v>43</v>
      </c>
      <c r="I11" s="3">
        <f>SUM(J4:J7)</f>
        <v>-4</v>
      </c>
    </row>
    <row r="12" spans="1:10" x14ac:dyDescent="0.15">
      <c r="A12" s="1" t="s">
        <v>86</v>
      </c>
      <c r="B12" s="18">
        <v>147.21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'20170308'!B13+'20170309'!B12</f>
        <v>105707.17000000003</v>
      </c>
      <c r="E13" s="2"/>
      <c r="G13" s="1"/>
      <c r="H13" s="1" t="s">
        <v>30</v>
      </c>
      <c r="I13" s="2">
        <v>276723120</v>
      </c>
    </row>
    <row r="14" spans="1:10" x14ac:dyDescent="0.15">
      <c r="B14" s="2"/>
      <c r="G14" s="1"/>
      <c r="H14" s="1" t="s">
        <v>31</v>
      </c>
      <c r="I14" s="2">
        <v>-2784480</v>
      </c>
    </row>
    <row r="15" spans="1:10" x14ac:dyDescent="0.15">
      <c r="A15" s="1"/>
      <c r="B15" s="2"/>
      <c r="G15" s="1"/>
      <c r="H15" s="1" t="s">
        <v>32</v>
      </c>
      <c r="I15" s="2">
        <f>I14+I13</f>
        <v>273938640</v>
      </c>
    </row>
    <row r="16" spans="1:10" x14ac:dyDescent="0.15">
      <c r="A16" s="1"/>
      <c r="B16" s="2"/>
      <c r="G16" s="1" t="s">
        <v>5</v>
      </c>
      <c r="H16" s="2"/>
      <c r="I16" s="2">
        <v>55000000</v>
      </c>
    </row>
    <row r="17" spans="1:22" x14ac:dyDescent="0.15">
      <c r="A17" s="6"/>
      <c r="B17" s="2"/>
      <c r="G17" s="1" t="s">
        <v>26</v>
      </c>
      <c r="H17" s="2"/>
      <c r="I17" s="2">
        <v>6920600.8600000003</v>
      </c>
    </row>
    <row r="18" spans="1:22" x14ac:dyDescent="0.15">
      <c r="G18" s="1" t="s">
        <v>12</v>
      </c>
      <c r="H18" s="2"/>
      <c r="I18" s="2">
        <v>55344624</v>
      </c>
    </row>
    <row r="19" spans="1:22" x14ac:dyDescent="0.15">
      <c r="A19" s="2"/>
      <c r="G19" s="1" t="s">
        <v>24</v>
      </c>
      <c r="H19" s="2"/>
      <c r="I19" s="2">
        <f>I18+I17-I16</f>
        <v>7265224.8599999994</v>
      </c>
    </row>
    <row r="20" spans="1:22" x14ac:dyDescent="0.15">
      <c r="D20" s="2"/>
      <c r="G20" s="1" t="s">
        <v>33</v>
      </c>
      <c r="I20" s="2"/>
    </row>
    <row r="21" spans="1:22" x14ac:dyDescent="0.15">
      <c r="G21" s="1"/>
      <c r="H21" s="1" t="s">
        <v>38</v>
      </c>
      <c r="I21" s="2">
        <v>152325.16</v>
      </c>
    </row>
    <row r="22" spans="1:22" x14ac:dyDescent="0.15">
      <c r="G22" s="1"/>
      <c r="H22" s="1" t="s">
        <v>39</v>
      </c>
      <c r="I22" s="2">
        <v>35878.53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150000000</v>
      </c>
      <c r="H25" s="1" t="s">
        <v>19</v>
      </c>
      <c r="I25" s="2">
        <f>SUM(I21:I24)</f>
        <v>193611.66</v>
      </c>
    </row>
    <row r="26" spans="1:22" x14ac:dyDescent="0.15">
      <c r="A26" s="1" t="s">
        <v>71</v>
      </c>
      <c r="B26" s="2">
        <f>B4+E5+I18</f>
        <v>99946073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764267.43000000017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68</v>
      </c>
      <c r="B33" s="3">
        <v>9176</v>
      </c>
      <c r="D33" s="1" t="s">
        <v>74</v>
      </c>
      <c r="E33" s="2">
        <v>7394183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203</v>
      </c>
      <c r="B34" s="3">
        <v>875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>
        <v>15074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17</v>
      </c>
      <c r="B36" s="3">
        <v>2138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27263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/>
    </row>
    <row r="39" spans="1:23" x14ac:dyDescent="0.15">
      <c r="A39" s="1" t="s">
        <v>103</v>
      </c>
      <c r="B39" s="3"/>
      <c r="D39" s="1" t="s">
        <v>80</v>
      </c>
      <c r="E39" s="10"/>
    </row>
    <row r="40" spans="1:23" s="9" customFormat="1" x14ac:dyDescent="0.1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2"/>
    </row>
    <row r="45" spans="1:23" x14ac:dyDescent="0.1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1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1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1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1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1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1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15">
      <c r="A52" s="16"/>
      <c r="H52" s="32"/>
      <c r="I52" s="33"/>
    </row>
    <row r="53" spans="1:14" x14ac:dyDescent="0.15">
      <c r="A53" s="16"/>
      <c r="H53" s="32"/>
      <c r="I53" s="33"/>
    </row>
    <row r="54" spans="1:14" x14ac:dyDescent="0.15">
      <c r="A54" s="13"/>
      <c r="B54" s="31"/>
      <c r="D54" s="31"/>
      <c r="E54" s="12"/>
      <c r="G54" s="12"/>
      <c r="H54" s="14"/>
      <c r="I54" s="30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8"/>
  <dimension ref="A1:W56"/>
  <sheetViews>
    <sheetView zoomScale="80" zoomScaleNormal="80" workbookViewId="0">
      <selection activeCell="E34" sqref="E34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15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36297519.710000001</v>
      </c>
      <c r="D3" s="1" t="s">
        <v>1</v>
      </c>
      <c r="E3" s="2">
        <v>46237319.659999996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8314269.1500000004</v>
      </c>
      <c r="D4" s="1" t="s">
        <v>11</v>
      </c>
      <c r="E4" s="18">
        <v>9431965.1300000008</v>
      </c>
      <c r="H4" s="1" t="s">
        <v>67</v>
      </c>
      <c r="I4">
        <v>264</v>
      </c>
      <c r="J4">
        <v>-2</v>
      </c>
    </row>
    <row r="5" spans="1:10" x14ac:dyDescent="0.15">
      <c r="A5" s="1" t="s">
        <v>3</v>
      </c>
      <c r="B5" s="2">
        <v>44611788.859999999</v>
      </c>
      <c r="D5" s="1" t="s">
        <v>12</v>
      </c>
      <c r="E5" s="2">
        <v>36805354.530000001</v>
      </c>
      <c r="H5" s="1" t="s">
        <v>201</v>
      </c>
      <c r="I5">
        <v>6</v>
      </c>
    </row>
    <row r="6" spans="1:10" x14ac:dyDescent="0.15">
      <c r="A6" s="1" t="s">
        <v>11</v>
      </c>
      <c r="B6" s="2">
        <v>36297519.710000001</v>
      </c>
      <c r="D6" s="1" t="s">
        <v>4</v>
      </c>
      <c r="E6" s="2">
        <v>8000000</v>
      </c>
      <c r="H6" s="1" t="s">
        <v>131</v>
      </c>
      <c r="I6">
        <v>130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6</v>
      </c>
    </row>
    <row r="8" spans="1:10" x14ac:dyDescent="0.15">
      <c r="A8" s="1" t="s">
        <v>5</v>
      </c>
      <c r="B8" s="2">
        <v>24000000</v>
      </c>
      <c r="D8" s="1" t="s">
        <v>86</v>
      </c>
      <c r="E8" s="2">
        <v>1505.6</v>
      </c>
      <c r="G8" s="1"/>
    </row>
    <row r="9" spans="1:10" x14ac:dyDescent="0.15">
      <c r="A9" s="1" t="s">
        <v>82</v>
      </c>
      <c r="B9" s="2">
        <v>0</v>
      </c>
      <c r="D9" s="1" t="s">
        <v>88</v>
      </c>
      <c r="E9" s="3">
        <v>1386</v>
      </c>
      <c r="H9" s="1"/>
    </row>
    <row r="10" spans="1:10" x14ac:dyDescent="0.15">
      <c r="A10" s="1" t="s">
        <v>83</v>
      </c>
      <c r="B10" s="2">
        <v>0</v>
      </c>
      <c r="D10" s="1" t="s">
        <v>85</v>
      </c>
      <c r="E10" s="2">
        <f>'20170307'!E10+'20170308'!E8</f>
        <v>463075.00000000017</v>
      </c>
      <c r="G10" s="1"/>
      <c r="H10" s="1" t="s">
        <v>42</v>
      </c>
      <c r="I10" s="3">
        <f>SUMIF(I4:I8,"&gt;=0")</f>
        <v>406</v>
      </c>
    </row>
    <row r="11" spans="1:10" x14ac:dyDescent="0.15">
      <c r="A11" s="1" t="s">
        <v>84</v>
      </c>
      <c r="B11" s="2">
        <f>'20170307'!B11+'20170308'!B9</f>
        <v>797251.05000000016</v>
      </c>
      <c r="E11" s="2"/>
      <c r="G11" s="1"/>
      <c r="H11" s="1" t="s">
        <v>43</v>
      </c>
      <c r="I11" s="3">
        <f>SUM(J4:J7)</f>
        <v>-2</v>
      </c>
    </row>
    <row r="12" spans="1:10" x14ac:dyDescent="0.15">
      <c r="A12" s="1" t="s">
        <v>86</v>
      </c>
      <c r="B12" s="18">
        <v>355.35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'20170307'!B13+'20170308'!B12</f>
        <v>105559.96000000002</v>
      </c>
      <c r="E13" s="2"/>
      <c r="G13" s="1"/>
      <c r="H13" s="1" t="s">
        <v>30</v>
      </c>
      <c r="I13" s="2">
        <v>284794920</v>
      </c>
    </row>
    <row r="14" spans="1:10" x14ac:dyDescent="0.15">
      <c r="B14" s="2"/>
      <c r="G14" s="1"/>
      <c r="H14" s="1" t="s">
        <v>31</v>
      </c>
      <c r="I14" s="2">
        <v>-1408200</v>
      </c>
    </row>
    <row r="15" spans="1:10" x14ac:dyDescent="0.15">
      <c r="A15" s="1"/>
      <c r="B15" s="2"/>
      <c r="G15" s="1"/>
      <c r="H15" s="1" t="s">
        <v>32</v>
      </c>
      <c r="I15" s="2">
        <f>I14+I13</f>
        <v>283386720</v>
      </c>
    </row>
    <row r="16" spans="1:10" x14ac:dyDescent="0.15">
      <c r="A16" s="1"/>
      <c r="B16" s="2"/>
      <c r="G16" s="1" t="s">
        <v>5</v>
      </c>
      <c r="H16" s="2"/>
      <c r="I16" s="2">
        <v>55000000</v>
      </c>
    </row>
    <row r="17" spans="1:22" x14ac:dyDescent="0.15">
      <c r="A17" s="6"/>
      <c r="B17" s="2"/>
      <c r="G17" s="1" t="s">
        <v>26</v>
      </c>
      <c r="H17" s="2"/>
      <c r="I17" s="2">
        <v>4813600.43</v>
      </c>
    </row>
    <row r="18" spans="1:22" x14ac:dyDescent="0.15">
      <c r="G18" s="1" t="s">
        <v>12</v>
      </c>
      <c r="H18" s="2"/>
      <c r="I18" s="2">
        <v>56958984</v>
      </c>
    </row>
    <row r="19" spans="1:22" x14ac:dyDescent="0.15">
      <c r="A19" s="2"/>
      <c r="G19" s="1" t="s">
        <v>24</v>
      </c>
      <c r="H19" s="2"/>
      <c r="I19" s="2">
        <f>I18+I17-I16</f>
        <v>6772584.4299999997</v>
      </c>
    </row>
    <row r="20" spans="1:22" x14ac:dyDescent="0.15">
      <c r="D20" s="2"/>
      <c r="G20" s="1" t="s">
        <v>33</v>
      </c>
      <c r="I20" s="2"/>
    </row>
    <row r="21" spans="1:22" x14ac:dyDescent="0.15">
      <c r="G21" s="1"/>
      <c r="H21" s="1" t="s">
        <v>38</v>
      </c>
      <c r="I21" s="2">
        <v>149947.38</v>
      </c>
    </row>
    <row r="22" spans="1:22" x14ac:dyDescent="0.15">
      <c r="G22" s="1"/>
      <c r="H22" s="1" t="s">
        <v>39</v>
      </c>
      <c r="I22" s="2">
        <v>35329.96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150000000</v>
      </c>
      <c r="H25" s="1" t="s">
        <v>19</v>
      </c>
      <c r="I25" s="2">
        <f>SUM(I21:I24)</f>
        <v>190685.31</v>
      </c>
    </row>
    <row r="26" spans="1:22" x14ac:dyDescent="0.15">
      <c r="A26" s="1" t="s">
        <v>71</v>
      </c>
      <c r="B26" s="2">
        <f>B4+E5+I18</f>
        <v>102078607.68000001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759320.27000000025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68</v>
      </c>
      <c r="B33" s="3">
        <v>9334</v>
      </c>
      <c r="D33" s="1" t="s">
        <v>74</v>
      </c>
      <c r="E33" s="2">
        <v>7108596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203</v>
      </c>
      <c r="B34" s="3">
        <v>537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>
        <v>15079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17</v>
      </c>
      <c r="B36" s="3">
        <v>2105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27055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/>
    </row>
    <row r="39" spans="1:23" x14ac:dyDescent="0.15">
      <c r="A39" s="1" t="s">
        <v>103</v>
      </c>
      <c r="B39" s="3"/>
      <c r="D39" s="1" t="s">
        <v>80</v>
      </c>
      <c r="E39" s="10"/>
    </row>
    <row r="40" spans="1:23" s="9" customFormat="1" x14ac:dyDescent="0.1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2"/>
    </row>
    <row r="45" spans="1:23" x14ac:dyDescent="0.1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1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1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1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1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1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1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15">
      <c r="A52" s="16"/>
      <c r="H52" s="32"/>
      <c r="I52" s="33"/>
    </row>
    <row r="53" spans="1:14" x14ac:dyDescent="0.15">
      <c r="A53" s="16"/>
      <c r="H53" s="32"/>
      <c r="I53" s="33"/>
    </row>
    <row r="54" spans="1:14" x14ac:dyDescent="0.15">
      <c r="A54" s="13"/>
      <c r="B54" s="31"/>
      <c r="D54" s="31"/>
      <c r="E54" s="12"/>
      <c r="G54" s="12"/>
      <c r="H54" s="14"/>
      <c r="I54" s="30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9"/>
  <dimension ref="A1:W56"/>
  <sheetViews>
    <sheetView topLeftCell="A4" zoomScale="80" zoomScaleNormal="80" workbookViewId="0">
      <selection activeCell="E41" sqref="E41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15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36072096.060000002</v>
      </c>
      <c r="D3" s="1" t="s">
        <v>1</v>
      </c>
      <c r="E3" s="2">
        <v>50039748.399999999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11516148.68</v>
      </c>
      <c r="D4" s="1" t="s">
        <v>11</v>
      </c>
      <c r="E4" s="18">
        <v>14391825.609999999</v>
      </c>
      <c r="H4" s="1" t="s">
        <v>67</v>
      </c>
      <c r="I4">
        <v>263</v>
      </c>
    </row>
    <row r="5" spans="1:10" x14ac:dyDescent="0.15">
      <c r="A5" s="1" t="s">
        <v>3</v>
      </c>
      <c r="B5" s="2">
        <v>47588244.740000002</v>
      </c>
      <c r="D5" s="1" t="s">
        <v>12</v>
      </c>
      <c r="E5" s="2">
        <v>35647922.789999999</v>
      </c>
      <c r="H5" s="1" t="s">
        <v>201</v>
      </c>
      <c r="I5">
        <v>6</v>
      </c>
    </row>
    <row r="6" spans="1:10" x14ac:dyDescent="0.15">
      <c r="A6" s="1" t="s">
        <v>11</v>
      </c>
      <c r="B6" s="2">
        <v>36072096.060000002</v>
      </c>
      <c r="D6" s="1" t="s">
        <v>4</v>
      </c>
      <c r="E6" s="2">
        <v>8000000</v>
      </c>
      <c r="H6" s="1" t="s">
        <v>131</v>
      </c>
      <c r="I6">
        <v>121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15">
      <c r="A8" s="1" t="s">
        <v>5</v>
      </c>
      <c r="B8" s="2">
        <v>27000000</v>
      </c>
      <c r="D8" s="1" t="s">
        <v>86</v>
      </c>
      <c r="E8" s="2">
        <v>3099.2</v>
      </c>
      <c r="G8" s="1"/>
    </row>
    <row r="9" spans="1:10" x14ac:dyDescent="0.15">
      <c r="A9" s="1" t="s">
        <v>82</v>
      </c>
      <c r="B9" s="2">
        <v>0</v>
      </c>
      <c r="D9" s="1" t="s">
        <v>88</v>
      </c>
      <c r="E9" s="3">
        <v>2353</v>
      </c>
      <c r="H9" s="1"/>
    </row>
    <row r="10" spans="1:10" x14ac:dyDescent="0.15">
      <c r="A10" s="1" t="s">
        <v>83</v>
      </c>
      <c r="B10" s="2">
        <v>0</v>
      </c>
      <c r="D10" s="1" t="s">
        <v>85</v>
      </c>
      <c r="E10" s="2">
        <f>'20170306'!E10+'20170307'!E8</f>
        <v>461569.4000000002</v>
      </c>
      <c r="G10" s="1"/>
      <c r="H10" s="1" t="s">
        <v>42</v>
      </c>
      <c r="I10" s="3">
        <f>SUMIF(I4:I8,"&gt;=0")</f>
        <v>391</v>
      </c>
    </row>
    <row r="11" spans="1:10" x14ac:dyDescent="0.15">
      <c r="A11" s="1" t="s">
        <v>84</v>
      </c>
      <c r="B11" s="2">
        <f>'20170306'!B11+'20170307'!B9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15">
      <c r="A12" s="1" t="s">
        <v>86</v>
      </c>
      <c r="B12" s="18">
        <v>928.76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'20170306'!B13+'20170307'!B12</f>
        <v>105204.61000000002</v>
      </c>
      <c r="E13" s="2"/>
      <c r="G13" s="1"/>
      <c r="H13" s="1" t="s">
        <v>30</v>
      </c>
      <c r="I13" s="2">
        <v>275769900</v>
      </c>
    </row>
    <row r="14" spans="1:10" x14ac:dyDescent="0.15">
      <c r="B14" s="2"/>
      <c r="G14" s="1"/>
      <c r="H14" s="1" t="s">
        <v>31</v>
      </c>
      <c r="I14" s="2">
        <v>0</v>
      </c>
    </row>
    <row r="15" spans="1:10" x14ac:dyDescent="0.15">
      <c r="A15" s="1"/>
      <c r="B15" s="2"/>
      <c r="G15" s="1"/>
      <c r="H15" s="1" t="s">
        <v>32</v>
      </c>
      <c r="I15" s="2">
        <f>I14+I13</f>
        <v>275769900</v>
      </c>
    </row>
    <row r="16" spans="1:10" x14ac:dyDescent="0.15">
      <c r="A16" s="1"/>
      <c r="B16" s="2"/>
      <c r="G16" s="1" t="s">
        <v>5</v>
      </c>
      <c r="H16" s="2"/>
      <c r="I16" s="2">
        <v>52000000</v>
      </c>
    </row>
    <row r="17" spans="1:22" x14ac:dyDescent="0.15">
      <c r="A17" s="6"/>
      <c r="B17" s="2"/>
      <c r="G17" s="1" t="s">
        <v>26</v>
      </c>
      <c r="H17" s="2"/>
      <c r="I17" s="2">
        <v>2939176.36</v>
      </c>
    </row>
    <row r="18" spans="1:22" x14ac:dyDescent="0.15">
      <c r="G18" s="1" t="s">
        <v>12</v>
      </c>
      <c r="H18" s="2"/>
      <c r="I18" s="2">
        <v>55153980</v>
      </c>
    </row>
    <row r="19" spans="1:22" x14ac:dyDescent="0.15">
      <c r="A19" s="2"/>
      <c r="G19" s="1" t="s">
        <v>24</v>
      </c>
      <c r="H19" s="2"/>
      <c r="I19" s="2">
        <f>I18+I17-I16</f>
        <v>6093156.3599999994</v>
      </c>
    </row>
    <row r="20" spans="1:22" x14ac:dyDescent="0.15">
      <c r="D20" s="2"/>
      <c r="G20" s="1" t="s">
        <v>33</v>
      </c>
      <c r="I20" s="2"/>
    </row>
    <row r="21" spans="1:22" x14ac:dyDescent="0.15">
      <c r="G21" s="1"/>
      <c r="H21" s="1" t="s">
        <v>38</v>
      </c>
      <c r="I21" s="2">
        <v>148972.37</v>
      </c>
    </row>
    <row r="22" spans="1:22" x14ac:dyDescent="0.15">
      <c r="G22" s="1"/>
      <c r="H22" s="1" t="s">
        <v>39</v>
      </c>
      <c r="I22" s="2">
        <v>35105.03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154000000</v>
      </c>
      <c r="H25" s="1" t="s">
        <v>19</v>
      </c>
      <c r="I25" s="2">
        <f>SUM(I21:I24)</f>
        <v>189485.37</v>
      </c>
    </row>
    <row r="26" spans="1:22" x14ac:dyDescent="0.15">
      <c r="A26" s="1" t="s">
        <v>71</v>
      </c>
      <c r="B26" s="2">
        <f>B4+E5+I18</f>
        <v>102318051.47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756259.38000000024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68</v>
      </c>
      <c r="B33" s="3">
        <v>8975</v>
      </c>
      <c r="D33" s="1" t="s">
        <v>74</v>
      </c>
      <c r="E33" s="2">
        <v>6950167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203</v>
      </c>
      <c r="B34" s="3">
        <v>556</v>
      </c>
      <c r="D34" s="1" t="s">
        <v>75</v>
      </c>
      <c r="E34" s="2">
        <v>6811269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>
        <v>15021</v>
      </c>
      <c r="D35" s="1" t="s">
        <v>76</v>
      </c>
      <c r="E35" s="2">
        <v>131699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17</v>
      </c>
      <c r="B36" s="3">
        <v>2081</v>
      </c>
      <c r="D36" s="1" t="s">
        <v>77</v>
      </c>
      <c r="E36" s="2">
        <v>6811269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26633</v>
      </c>
      <c r="D37" s="1" t="s">
        <v>78</v>
      </c>
      <c r="E37" s="2">
        <v>1186896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702002</v>
      </c>
    </row>
    <row r="39" spans="1:23" x14ac:dyDescent="0.15">
      <c r="A39" s="1" t="s">
        <v>103</v>
      </c>
      <c r="B39" s="3"/>
      <c r="D39" s="1" t="s">
        <v>80</v>
      </c>
      <c r="E39" s="10">
        <v>77002</v>
      </c>
    </row>
    <row r="40" spans="1:23" s="9" customFormat="1" x14ac:dyDescent="0.15">
      <c r="A40"/>
      <c r="B40"/>
      <c r="D40" s="1" t="s">
        <v>81</v>
      </c>
      <c r="E40" s="2">
        <v>-6915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2"/>
    </row>
    <row r="45" spans="1:23" x14ac:dyDescent="0.1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1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1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1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1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1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1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15">
      <c r="A52" s="16"/>
      <c r="H52" s="32"/>
      <c r="I52" s="33"/>
    </row>
    <row r="53" spans="1:14" x14ac:dyDescent="0.15">
      <c r="A53" s="16"/>
      <c r="H53" s="32"/>
      <c r="I53" s="33"/>
    </row>
    <row r="54" spans="1:14" x14ac:dyDescent="0.15">
      <c r="A54" s="13"/>
      <c r="B54" s="31"/>
      <c r="D54" s="31"/>
      <c r="E54" s="12"/>
      <c r="G54" s="12"/>
      <c r="H54" s="14"/>
      <c r="I54" s="30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0"/>
  <dimension ref="A1:W56"/>
  <sheetViews>
    <sheetView zoomScale="80" zoomScaleNormal="80" workbookViewId="0">
      <selection activeCell="E37" sqref="E37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15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53738507.520000003</v>
      </c>
      <c r="D3" s="1" t="s">
        <v>1</v>
      </c>
      <c r="E3" s="2">
        <v>50752266.789999999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29774316.829999998</v>
      </c>
      <c r="D4" s="1" t="s">
        <v>11</v>
      </c>
      <c r="E4" s="18">
        <v>14003132.050000001</v>
      </c>
      <c r="H4" s="1" t="s">
        <v>67</v>
      </c>
      <c r="I4">
        <v>261</v>
      </c>
    </row>
    <row r="5" spans="1:10" x14ac:dyDescent="0.15">
      <c r="A5" s="1" t="s">
        <v>3</v>
      </c>
      <c r="B5" s="2">
        <v>83512824.349999994</v>
      </c>
      <c r="D5" s="1" t="s">
        <v>12</v>
      </c>
      <c r="E5" s="2">
        <v>36749134.740000002</v>
      </c>
      <c r="H5" s="1" t="s">
        <v>201</v>
      </c>
      <c r="I5">
        <v>6</v>
      </c>
    </row>
    <row r="6" spans="1:10" x14ac:dyDescent="0.15">
      <c r="A6" s="1" t="s">
        <v>11</v>
      </c>
      <c r="B6" s="2">
        <v>53738507.520000003</v>
      </c>
      <c r="D6" s="1" t="s">
        <v>4</v>
      </c>
      <c r="E6" s="2">
        <v>8000000</v>
      </c>
      <c r="H6" s="1" t="s">
        <v>131</v>
      </c>
      <c r="I6">
        <v>110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15">
      <c r="A8" s="1" t="s">
        <v>5</v>
      </c>
      <c r="B8" s="2">
        <v>63000000</v>
      </c>
      <c r="D8" s="1" t="s">
        <v>86</v>
      </c>
      <c r="E8" s="2">
        <v>4012.8</v>
      </c>
      <c r="G8" s="1"/>
    </row>
    <row r="9" spans="1:10" x14ac:dyDescent="0.15">
      <c r="A9" s="1" t="s">
        <v>82</v>
      </c>
      <c r="B9" s="2">
        <v>0</v>
      </c>
      <c r="D9" s="1" t="s">
        <v>88</v>
      </c>
      <c r="E9" s="3">
        <v>3334</v>
      </c>
      <c r="H9" s="1"/>
    </row>
    <row r="10" spans="1:10" x14ac:dyDescent="0.15">
      <c r="A10" s="1" t="s">
        <v>83</v>
      </c>
      <c r="B10" s="2">
        <v>0</v>
      </c>
      <c r="D10" s="1" t="s">
        <v>85</v>
      </c>
      <c r="E10" s="2">
        <f>'20170303'!E10+'20170306'!E8</f>
        <v>458470.20000000019</v>
      </c>
      <c r="G10" s="1"/>
      <c r="H10" s="1" t="s">
        <v>42</v>
      </c>
      <c r="I10" s="3">
        <f>SUMIF(I4:I8,"&gt;=0")</f>
        <v>378</v>
      </c>
    </row>
    <row r="11" spans="1:10" x14ac:dyDescent="0.15">
      <c r="A11" s="1" t="s">
        <v>84</v>
      </c>
      <c r="B11" s="2">
        <f>'20170303'!B11+'20170306'!B9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15">
      <c r="A12" s="1" t="s">
        <v>86</v>
      </c>
      <c r="B12" s="18">
        <v>1361.18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'20170303'!B13+'20170306'!B12</f>
        <v>104275.85000000002</v>
      </c>
      <c r="E13" s="2"/>
      <c r="G13" s="1"/>
      <c r="H13" s="1" t="s">
        <v>30</v>
      </c>
      <c r="I13" s="2">
        <v>264539460</v>
      </c>
    </row>
    <row r="14" spans="1:10" x14ac:dyDescent="0.15">
      <c r="B14" s="2"/>
      <c r="G14" s="1"/>
      <c r="H14" s="1" t="s">
        <v>31</v>
      </c>
      <c r="I14" s="2">
        <v>0</v>
      </c>
    </row>
    <row r="15" spans="1:10" x14ac:dyDescent="0.15">
      <c r="A15" s="1"/>
      <c r="B15" s="2"/>
      <c r="G15" s="1"/>
      <c r="H15" s="1" t="s">
        <v>32</v>
      </c>
      <c r="I15" s="2">
        <f>I14+I13</f>
        <v>264539460</v>
      </c>
    </row>
    <row r="16" spans="1:10" x14ac:dyDescent="0.15">
      <c r="A16" s="1"/>
      <c r="B16" s="2"/>
      <c r="G16" s="1" t="s">
        <v>5</v>
      </c>
      <c r="H16" s="2"/>
      <c r="I16" s="2">
        <v>52000000</v>
      </c>
    </row>
    <row r="17" spans="1:22" x14ac:dyDescent="0.15">
      <c r="A17" s="6"/>
      <c r="B17" s="2"/>
      <c r="G17" s="1" t="s">
        <v>26</v>
      </c>
      <c r="H17" s="2"/>
      <c r="I17" s="2">
        <v>5077912.95</v>
      </c>
    </row>
    <row r="18" spans="1:22" x14ac:dyDescent="0.15">
      <c r="G18" s="1" t="s">
        <v>12</v>
      </c>
      <c r="H18" s="2"/>
      <c r="I18" s="2">
        <v>52907892</v>
      </c>
    </row>
    <row r="19" spans="1:22" x14ac:dyDescent="0.15">
      <c r="A19" s="2"/>
      <c r="G19" s="1" t="s">
        <v>24</v>
      </c>
      <c r="H19" s="2"/>
      <c r="I19" s="2">
        <f>I18+I17-I16</f>
        <v>5985804.950000003</v>
      </c>
    </row>
    <row r="20" spans="1:22" x14ac:dyDescent="0.15">
      <c r="D20" s="2"/>
      <c r="G20" s="1" t="s">
        <v>33</v>
      </c>
      <c r="I20" s="2"/>
    </row>
    <row r="21" spans="1:22" x14ac:dyDescent="0.15">
      <c r="G21" s="1"/>
      <c r="H21" s="1" t="s">
        <v>38</v>
      </c>
      <c r="I21" s="2">
        <v>147860.09</v>
      </c>
    </row>
    <row r="22" spans="1:22" x14ac:dyDescent="0.15">
      <c r="G22" s="1"/>
      <c r="H22" s="1" t="s">
        <v>39</v>
      </c>
      <c r="I22" s="2">
        <v>34848.44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190000000</v>
      </c>
      <c r="H25" s="1" t="s">
        <v>19</v>
      </c>
      <c r="I25" s="2">
        <f>SUM(I21:I24)</f>
        <v>188116.5</v>
      </c>
    </row>
    <row r="26" spans="1:22" x14ac:dyDescent="0.15">
      <c r="A26" s="1" t="s">
        <v>71</v>
      </c>
      <c r="B26" s="2">
        <f>B4+E5+I18</f>
        <v>119431343.56999999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750862.55000000016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68</v>
      </c>
      <c r="B33" s="3">
        <v>9256</v>
      </c>
      <c r="D33" s="1" t="s">
        <v>74</v>
      </c>
      <c r="E33" s="2">
        <v>6818468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203</v>
      </c>
      <c r="B34" s="3">
        <v>521</v>
      </c>
      <c r="D34" s="1" t="s">
        <v>75</v>
      </c>
      <c r="E34" s="2">
        <v>6779074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>
        <v>15176</v>
      </c>
      <c r="D35" s="1" t="s">
        <v>76</v>
      </c>
      <c r="E35" s="2">
        <v>213963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17</v>
      </c>
      <c r="B36" s="3">
        <v>2029</v>
      </c>
      <c r="D36" s="1" t="s">
        <v>77</v>
      </c>
      <c r="E36" s="2">
        <v>110939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26982</v>
      </c>
      <c r="D37" s="1" t="s">
        <v>78</v>
      </c>
      <c r="E37" s="2">
        <v>487644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2340829</v>
      </c>
    </row>
    <row r="39" spans="1:23" x14ac:dyDescent="0.15">
      <c r="A39" s="1" t="s">
        <v>103</v>
      </c>
      <c r="B39" s="3"/>
      <c r="D39" s="1" t="s">
        <v>80</v>
      </c>
      <c r="E39" s="10">
        <v>23467</v>
      </c>
    </row>
    <row r="40" spans="1:23" s="9" customFormat="1" x14ac:dyDescent="0.15">
      <c r="A40"/>
      <c r="B40"/>
      <c r="D40" s="1" t="s">
        <v>81</v>
      </c>
      <c r="E40" s="2">
        <v>-4903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2"/>
    </row>
    <row r="45" spans="1:23" x14ac:dyDescent="0.1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1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1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1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1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1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1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15">
      <c r="A52" s="16"/>
      <c r="H52" s="32"/>
      <c r="I52" s="33"/>
    </row>
    <row r="53" spans="1:14" x14ac:dyDescent="0.15">
      <c r="A53" s="16"/>
      <c r="H53" s="32"/>
      <c r="I53" s="33"/>
    </row>
    <row r="54" spans="1:14" x14ac:dyDescent="0.15">
      <c r="A54" s="13"/>
      <c r="B54" s="31"/>
      <c r="D54" s="31"/>
      <c r="E54" s="12"/>
      <c r="G54" s="12"/>
      <c r="H54" s="14"/>
      <c r="I54" s="30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1"/>
  <dimension ref="A1:W56"/>
  <sheetViews>
    <sheetView zoomScale="80" zoomScaleNormal="80" workbookViewId="0">
      <selection activeCell="B37" sqref="B37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15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37432895.600000001</v>
      </c>
      <c r="D3" s="1" t="s">
        <v>1</v>
      </c>
      <c r="E3" s="2">
        <v>51024555.32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49285879.18</v>
      </c>
      <c r="D4" s="1" t="s">
        <v>11</v>
      </c>
      <c r="E4" s="18">
        <v>11665298.91</v>
      </c>
      <c r="H4" s="1" t="s">
        <v>67</v>
      </c>
      <c r="I4">
        <v>257</v>
      </c>
    </row>
    <row r="5" spans="1:10" x14ac:dyDescent="0.15">
      <c r="A5" s="1" t="s">
        <v>3</v>
      </c>
      <c r="B5" s="2">
        <v>86718774.780000001</v>
      </c>
      <c r="D5" s="1" t="s">
        <v>12</v>
      </c>
      <c r="E5" s="2">
        <v>39359256.409999996</v>
      </c>
      <c r="H5" s="1" t="s">
        <v>201</v>
      </c>
      <c r="I5">
        <v>5</v>
      </c>
    </row>
    <row r="6" spans="1:10" x14ac:dyDescent="0.15">
      <c r="A6" s="1" t="s">
        <v>11</v>
      </c>
      <c r="B6" s="2">
        <v>37432895.600000001</v>
      </c>
      <c r="D6" s="1" t="s">
        <v>4</v>
      </c>
      <c r="E6" s="2">
        <v>8000000</v>
      </c>
      <c r="H6" s="1" t="s">
        <v>131</v>
      </c>
      <c r="I6">
        <v>107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15">
      <c r="A8" s="1" t="s">
        <v>5</v>
      </c>
      <c r="B8" s="2">
        <v>66000000</v>
      </c>
      <c r="D8" s="1" t="s">
        <v>86</v>
      </c>
      <c r="E8" s="2">
        <v>3419.2</v>
      </c>
      <c r="G8" s="1"/>
    </row>
    <row r="9" spans="1:10" x14ac:dyDescent="0.15">
      <c r="A9" s="1" t="s">
        <v>82</v>
      </c>
      <c r="B9" s="2">
        <v>0</v>
      </c>
      <c r="D9" s="1" t="s">
        <v>88</v>
      </c>
      <c r="E9" s="3">
        <v>3196</v>
      </c>
      <c r="H9" s="1"/>
    </row>
    <row r="10" spans="1:10" x14ac:dyDescent="0.15">
      <c r="A10" s="1" t="s">
        <v>83</v>
      </c>
      <c r="B10" s="2">
        <v>0</v>
      </c>
      <c r="D10" s="1" t="s">
        <v>85</v>
      </c>
      <c r="E10" s="2">
        <f>'20170302'!E10+'20170303'!E8</f>
        <v>454457.4000000002</v>
      </c>
      <c r="G10" s="1"/>
      <c r="H10" s="1" t="s">
        <v>42</v>
      </c>
      <c r="I10" s="3">
        <f>SUMIF(I4:I8,"&gt;=0")</f>
        <v>370</v>
      </c>
    </row>
    <row r="11" spans="1:10" x14ac:dyDescent="0.15">
      <c r="A11" s="1" t="s">
        <v>84</v>
      </c>
      <c r="B11" s="2">
        <f>'20170302'!B11+'20170303'!B9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15">
      <c r="A12" s="1" t="s">
        <v>86</v>
      </c>
      <c r="B12" s="18">
        <v>1298.77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'20170302'!B13+'20170303'!B12</f>
        <v>102914.67000000003</v>
      </c>
      <c r="E13" s="2"/>
      <c r="G13" s="1"/>
      <c r="H13" s="1" t="s">
        <v>30</v>
      </c>
      <c r="I13" s="2">
        <v>259985760</v>
      </c>
    </row>
    <row r="14" spans="1:10" x14ac:dyDescent="0.15">
      <c r="B14" s="2"/>
      <c r="G14" s="1"/>
      <c r="H14" s="1" t="s">
        <v>31</v>
      </c>
      <c r="I14" s="2">
        <v>0</v>
      </c>
    </row>
    <row r="15" spans="1:10" x14ac:dyDescent="0.15">
      <c r="A15" s="1"/>
      <c r="B15" s="2"/>
      <c r="G15" s="1"/>
      <c r="H15" s="1" t="s">
        <v>32</v>
      </c>
      <c r="I15" s="2">
        <f>I14+I13</f>
        <v>259985760</v>
      </c>
    </row>
    <row r="16" spans="1:10" x14ac:dyDescent="0.15">
      <c r="A16" s="1"/>
      <c r="B16" s="2"/>
      <c r="G16" s="1" t="s">
        <v>5</v>
      </c>
      <c r="H16" s="2"/>
      <c r="I16" s="2">
        <v>49000000</v>
      </c>
    </row>
    <row r="17" spans="1:22" x14ac:dyDescent="0.15">
      <c r="A17" s="6"/>
      <c r="B17" s="2"/>
      <c r="G17" s="1" t="s">
        <v>26</v>
      </c>
      <c r="H17" s="2"/>
      <c r="I17" s="2">
        <v>3947497.7</v>
      </c>
    </row>
    <row r="18" spans="1:22" x14ac:dyDescent="0.15">
      <c r="G18" s="1" t="s">
        <v>12</v>
      </c>
      <c r="H18" s="2"/>
      <c r="I18" s="2">
        <v>52080156</v>
      </c>
    </row>
    <row r="19" spans="1:22" x14ac:dyDescent="0.15">
      <c r="A19" s="2"/>
      <c r="G19" s="1" t="s">
        <v>24</v>
      </c>
      <c r="H19" s="2"/>
      <c r="I19" s="2">
        <f>I18+I17-I16</f>
        <v>7027653.700000003</v>
      </c>
    </row>
    <row r="20" spans="1:22" x14ac:dyDescent="0.15">
      <c r="D20" s="2"/>
      <c r="G20" s="1" t="s">
        <v>33</v>
      </c>
      <c r="I20" s="2"/>
    </row>
    <row r="21" spans="1:22" x14ac:dyDescent="0.15">
      <c r="G21" s="1"/>
      <c r="H21" s="1" t="s">
        <v>38</v>
      </c>
      <c r="I21" s="2"/>
    </row>
    <row r="22" spans="1:22" x14ac:dyDescent="0.15">
      <c r="G22" s="1"/>
      <c r="H22" s="1" t="s">
        <v>39</v>
      </c>
      <c r="I22" s="2"/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190000000</v>
      </c>
      <c r="H25" s="1" t="s">
        <v>19</v>
      </c>
      <c r="I25" s="2">
        <f>SUM(I21:I24)</f>
        <v>5407.9699999999993</v>
      </c>
    </row>
    <row r="26" spans="1:22" x14ac:dyDescent="0.15">
      <c r="A26" s="1" t="s">
        <v>71</v>
      </c>
      <c r="B26" s="2">
        <f>B4+E5+I18</f>
        <v>140725291.59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562780.04000000015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68</v>
      </c>
      <c r="B33" s="3">
        <v>9592</v>
      </c>
      <c r="D33" s="1" t="s">
        <v>74</v>
      </c>
      <c r="E33" s="2">
        <v>6604820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203</v>
      </c>
      <c r="B34" s="3">
        <v>485</v>
      </c>
      <c r="D34" s="1" t="s">
        <v>75</v>
      </c>
      <c r="E34" s="2">
        <v>6668472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>
        <v>15227</v>
      </c>
      <c r="D35" s="1" t="s">
        <v>76</v>
      </c>
      <c r="E35" s="2">
        <v>-250888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17</v>
      </c>
      <c r="B36" s="3">
        <v>1828</v>
      </c>
      <c r="D36" s="1" t="s">
        <v>77</v>
      </c>
      <c r="E36" s="2">
        <v>4602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27132</v>
      </c>
      <c r="D37" s="1" t="s">
        <v>78</v>
      </c>
      <c r="E37" s="2">
        <v>611923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1690730</v>
      </c>
    </row>
    <row r="39" spans="1:23" x14ac:dyDescent="0.15">
      <c r="A39" s="1" t="s">
        <v>103</v>
      </c>
      <c r="B39" s="3"/>
      <c r="D39" s="1" t="s">
        <v>80</v>
      </c>
      <c r="E39" s="10">
        <v>74354</v>
      </c>
    </row>
    <row r="40" spans="1:23" s="9" customFormat="1" x14ac:dyDescent="0.15">
      <c r="A40"/>
      <c r="B40"/>
      <c r="D40" s="1" t="s">
        <v>81</v>
      </c>
      <c r="E40" s="2">
        <v>-5399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2"/>
    </row>
    <row r="45" spans="1:23" x14ac:dyDescent="0.1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1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1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1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1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1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1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15">
      <c r="A52" s="16"/>
      <c r="H52" s="32"/>
      <c r="I52" s="33"/>
    </row>
    <row r="53" spans="1:14" x14ac:dyDescent="0.15">
      <c r="A53" s="16"/>
      <c r="H53" s="32"/>
      <c r="I53" s="33"/>
    </row>
    <row r="54" spans="1:14" x14ac:dyDescent="0.15">
      <c r="A54" s="13"/>
      <c r="B54" s="31"/>
      <c r="D54" s="31"/>
      <c r="E54" s="12"/>
      <c r="G54" s="12"/>
      <c r="H54" s="14"/>
      <c r="I54" s="30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2"/>
  <dimension ref="A1:W56"/>
  <sheetViews>
    <sheetView zoomScale="80" zoomScaleNormal="80" workbookViewId="0">
      <selection activeCell="B25" sqref="B25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15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216098853.74000001</v>
      </c>
      <c r="D3" s="1" t="s">
        <v>1</v>
      </c>
      <c r="E3" s="2">
        <v>50600404.770000003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62953021.890000001</v>
      </c>
      <c r="D4" s="1" t="s">
        <v>11</v>
      </c>
      <c r="E4" s="18">
        <v>10142111.560000001</v>
      </c>
      <c r="H4" s="1" t="s">
        <v>67</v>
      </c>
      <c r="I4">
        <v>241</v>
      </c>
    </row>
    <row r="5" spans="1:10" x14ac:dyDescent="0.15">
      <c r="A5" s="1" t="s">
        <v>3</v>
      </c>
      <c r="B5" s="2">
        <v>285052542.31</v>
      </c>
      <c r="D5" s="1" t="s">
        <v>12</v>
      </c>
      <c r="E5" s="2">
        <v>40458293.210000001</v>
      </c>
      <c r="H5" s="1" t="s">
        <v>201</v>
      </c>
      <c r="I5">
        <v>7</v>
      </c>
    </row>
    <row r="6" spans="1:10" x14ac:dyDescent="0.15">
      <c r="A6" s="1" t="s">
        <v>11</v>
      </c>
      <c r="B6" s="2">
        <v>222099520.41999999</v>
      </c>
      <c r="D6" s="1" t="s">
        <v>4</v>
      </c>
      <c r="E6" s="2">
        <v>8000000</v>
      </c>
      <c r="H6" s="1" t="s">
        <v>131</v>
      </c>
      <c r="I6">
        <v>98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2</v>
      </c>
    </row>
    <row r="8" spans="1:10" x14ac:dyDescent="0.15">
      <c r="A8" s="1" t="s">
        <v>5</v>
      </c>
      <c r="B8" s="2">
        <v>264000000</v>
      </c>
      <c r="D8" s="1" t="s">
        <v>86</v>
      </c>
      <c r="E8" s="2">
        <v>2680</v>
      </c>
      <c r="G8" s="1"/>
    </row>
    <row r="9" spans="1:10" x14ac:dyDescent="0.15">
      <c r="A9" s="1" t="s">
        <v>82</v>
      </c>
      <c r="B9" s="2">
        <v>666.68</v>
      </c>
      <c r="D9" s="1" t="s">
        <v>88</v>
      </c>
      <c r="E9" s="3">
        <v>2514</v>
      </c>
      <c r="H9" s="1"/>
    </row>
    <row r="10" spans="1:10" x14ac:dyDescent="0.15">
      <c r="A10" s="1" t="s">
        <v>83</v>
      </c>
      <c r="B10" s="2">
        <v>6000000</v>
      </c>
      <c r="D10" s="1" t="s">
        <v>85</v>
      </c>
      <c r="E10" s="2">
        <f>'20170301'!E10+'20170302'!E8</f>
        <v>451038.20000000019</v>
      </c>
      <c r="G10" s="1"/>
      <c r="H10" s="1" t="s">
        <v>42</v>
      </c>
      <c r="I10" s="3">
        <f>SUMIF(I4:I8,"&gt;=0")</f>
        <v>348</v>
      </c>
    </row>
    <row r="11" spans="1:10" x14ac:dyDescent="0.15">
      <c r="A11" s="1" t="s">
        <v>84</v>
      </c>
      <c r="B11" s="2">
        <f>'20170301'!B11+'20170302'!B9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15">
      <c r="A12" s="1" t="s">
        <v>86</v>
      </c>
      <c r="B12" s="18">
        <v>1382.21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'20170301'!B13+'20170302'!B12</f>
        <v>101615.90000000002</v>
      </c>
      <c r="E13" s="2"/>
      <c r="G13" s="1"/>
      <c r="H13" s="1" t="s">
        <v>30</v>
      </c>
      <c r="I13" s="2">
        <v>246283920</v>
      </c>
    </row>
    <row r="14" spans="1:10" x14ac:dyDescent="0.15">
      <c r="B14" s="2"/>
      <c r="G14" s="1"/>
      <c r="H14" s="1" t="s">
        <v>31</v>
      </c>
      <c r="I14" s="2">
        <v>0</v>
      </c>
    </row>
    <row r="15" spans="1:10" x14ac:dyDescent="0.15">
      <c r="A15" s="1"/>
      <c r="B15" s="2"/>
      <c r="G15" s="1"/>
      <c r="H15" s="1" t="s">
        <v>32</v>
      </c>
      <c r="I15" s="2">
        <f>I14+I13</f>
        <v>246283920</v>
      </c>
    </row>
    <row r="16" spans="1:10" x14ac:dyDescent="0.15">
      <c r="A16" s="1"/>
      <c r="B16" s="2"/>
      <c r="G16" s="1" t="s">
        <v>5</v>
      </c>
      <c r="H16" s="2"/>
      <c r="I16" s="2">
        <v>46000000</v>
      </c>
    </row>
    <row r="17" spans="1:22" x14ac:dyDescent="0.15">
      <c r="A17" s="6"/>
      <c r="B17" s="2"/>
      <c r="G17" s="1" t="s">
        <v>26</v>
      </c>
      <c r="H17" s="2"/>
      <c r="I17" s="2">
        <v>5568570.7999999998</v>
      </c>
    </row>
    <row r="18" spans="1:22" x14ac:dyDescent="0.15">
      <c r="G18" s="1" t="s">
        <v>12</v>
      </c>
      <c r="H18" s="2"/>
      <c r="I18" s="2">
        <v>49295808</v>
      </c>
    </row>
    <row r="19" spans="1:22" x14ac:dyDescent="0.15">
      <c r="A19" s="2"/>
      <c r="G19" s="1" t="s">
        <v>24</v>
      </c>
      <c r="H19" s="2"/>
      <c r="I19" s="2">
        <f>I18+I17-I16</f>
        <v>8864378.799999997</v>
      </c>
    </row>
    <row r="20" spans="1:22" x14ac:dyDescent="0.15">
      <c r="D20" s="2"/>
      <c r="G20" s="1" t="s">
        <v>33</v>
      </c>
      <c r="I20" s="2"/>
    </row>
    <row r="21" spans="1:22" x14ac:dyDescent="0.15">
      <c r="G21" s="1"/>
      <c r="H21" s="1" t="s">
        <v>38</v>
      </c>
      <c r="I21" s="2">
        <v>145047.62</v>
      </c>
    </row>
    <row r="22" spans="1:22" x14ac:dyDescent="0.15">
      <c r="G22" s="1"/>
      <c r="H22" s="1" t="s">
        <v>39</v>
      </c>
      <c r="I22" s="2">
        <v>34199.589999999997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385000000</v>
      </c>
      <c r="H25" s="1" t="s">
        <v>19</v>
      </c>
      <c r="I25" s="2">
        <f>SUM(I21:I24)</f>
        <v>184655.18</v>
      </c>
    </row>
    <row r="26" spans="1:22" x14ac:dyDescent="0.15">
      <c r="A26" s="1" t="s">
        <v>71</v>
      </c>
      <c r="B26" s="2">
        <f>B4+E5+I18</f>
        <v>152707123.09999999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737309.28000000026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68</v>
      </c>
      <c r="B33" s="3">
        <v>9557</v>
      </c>
      <c r="D33" s="1" t="s">
        <v>74</v>
      </c>
      <c r="E33" s="2">
        <v>6855708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203</v>
      </c>
      <c r="B34" s="3">
        <v>486</v>
      </c>
      <c r="D34" s="1" t="s">
        <v>75</v>
      </c>
      <c r="E34" s="2">
        <v>6663870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>
        <v>15101</v>
      </c>
      <c r="D35" s="1" t="s">
        <v>76</v>
      </c>
      <c r="E35" s="2">
        <v>206908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17</v>
      </c>
      <c r="B36" s="3">
        <v>1784</v>
      </c>
      <c r="D36" s="1" t="s">
        <v>77</v>
      </c>
      <c r="E36" s="2">
        <v>-9111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26928</v>
      </c>
      <c r="D37" s="1" t="s">
        <v>78</v>
      </c>
      <c r="E37" s="2">
        <v>797594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2229184</v>
      </c>
    </row>
    <row r="39" spans="1:23" x14ac:dyDescent="0.15">
      <c r="A39" s="1" t="s">
        <v>103</v>
      </c>
      <c r="B39" s="3"/>
      <c r="D39" s="1" t="s">
        <v>80</v>
      </c>
      <c r="E39" s="10">
        <v>79654</v>
      </c>
    </row>
    <row r="40" spans="1:23" s="9" customFormat="1" x14ac:dyDescent="0.15">
      <c r="A40"/>
      <c r="B40"/>
      <c r="D40" s="1" t="s">
        <v>81</v>
      </c>
      <c r="E40" s="2">
        <v>-6742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2"/>
    </row>
    <row r="45" spans="1:23" x14ac:dyDescent="0.1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1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1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1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1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1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1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15">
      <c r="A52" s="16"/>
      <c r="H52" s="32"/>
      <c r="I52" s="33"/>
    </row>
    <row r="53" spans="1:14" x14ac:dyDescent="0.15">
      <c r="A53" s="16"/>
      <c r="H53" s="32"/>
      <c r="I53" s="33"/>
    </row>
    <row r="54" spans="1:14" x14ac:dyDescent="0.15">
      <c r="A54" s="13"/>
      <c r="B54" s="31"/>
      <c r="D54" s="31"/>
      <c r="E54" s="12"/>
      <c r="G54" s="12"/>
      <c r="H54" s="14"/>
      <c r="I54" s="30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3"/>
  <dimension ref="A1:W56"/>
  <sheetViews>
    <sheetView zoomScale="80" zoomScaleNormal="80" workbookViewId="0">
      <selection activeCell="E15" sqref="E15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15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189439490.22999999</v>
      </c>
      <c r="D3" s="1" t="s">
        <v>1</v>
      </c>
      <c r="E3" s="2">
        <v>50907667.090000004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59599223.490000002</v>
      </c>
      <c r="D4" s="1" t="s">
        <v>11</v>
      </c>
      <c r="E4" s="18">
        <v>10488862.27</v>
      </c>
      <c r="H4" s="1" t="s">
        <v>67</v>
      </c>
      <c r="I4">
        <v>236</v>
      </c>
    </row>
    <row r="5" spans="1:10" x14ac:dyDescent="0.15">
      <c r="A5" s="1" t="s">
        <v>3</v>
      </c>
      <c r="B5" s="2">
        <v>285043181.24000001</v>
      </c>
      <c r="D5" s="1" t="s">
        <v>12</v>
      </c>
      <c r="E5" s="2">
        <v>40418804.82</v>
      </c>
      <c r="H5" s="1" t="s">
        <v>201</v>
      </c>
      <c r="I5">
        <v>9</v>
      </c>
    </row>
    <row r="6" spans="1:10" x14ac:dyDescent="0.15">
      <c r="A6" s="1" t="s">
        <v>11</v>
      </c>
      <c r="B6" s="2">
        <v>225443957.75</v>
      </c>
      <c r="D6" s="1" t="s">
        <v>4</v>
      </c>
      <c r="E6" s="2">
        <v>8000000</v>
      </c>
      <c r="H6" s="1" t="s">
        <v>131</v>
      </c>
      <c r="I6">
        <v>100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5</v>
      </c>
    </row>
    <row r="8" spans="1:10" x14ac:dyDescent="0.15">
      <c r="A8" s="1" t="s">
        <v>5</v>
      </c>
      <c r="B8" s="2">
        <v>264000000</v>
      </c>
      <c r="D8" s="1" t="s">
        <v>86</v>
      </c>
      <c r="E8" s="2">
        <v>1382.4</v>
      </c>
      <c r="G8" s="1"/>
    </row>
    <row r="9" spans="1:10" x14ac:dyDescent="0.15">
      <c r="A9" s="1" t="s">
        <v>82</v>
      </c>
      <c r="B9" s="2">
        <v>4467.5200000000004</v>
      </c>
      <c r="D9" s="1" t="s">
        <v>88</v>
      </c>
      <c r="E9" s="3">
        <v>1262</v>
      </c>
      <c r="H9" s="1"/>
    </row>
    <row r="10" spans="1:10" x14ac:dyDescent="0.15">
      <c r="A10" s="1" t="s">
        <v>83</v>
      </c>
      <c r="B10" s="2">
        <v>36000000</v>
      </c>
      <c r="D10" s="1" t="s">
        <v>85</v>
      </c>
      <c r="E10" s="2">
        <f>'20170228'!E10+'20170301'!E8</f>
        <v>448358.20000000019</v>
      </c>
      <c r="G10" s="1"/>
      <c r="H10" s="1" t="s">
        <v>42</v>
      </c>
      <c r="I10" s="3">
        <f>SUMIF(I4:I8,"&gt;=0")</f>
        <v>350</v>
      </c>
    </row>
    <row r="11" spans="1:10" x14ac:dyDescent="0.15">
      <c r="A11" s="1" t="s">
        <v>84</v>
      </c>
      <c r="B11" s="2">
        <f>'20170228'!B11+'20170301'!B9</f>
        <v>796584.37000000011</v>
      </c>
      <c r="E11" s="2"/>
      <c r="G11" s="1"/>
      <c r="H11" s="1" t="s">
        <v>43</v>
      </c>
      <c r="I11" s="3">
        <f>SUM(J4:J7)</f>
        <v>0</v>
      </c>
    </row>
    <row r="12" spans="1:10" x14ac:dyDescent="0.15">
      <c r="A12" s="1" t="s">
        <v>86</v>
      </c>
      <c r="B12" s="18">
        <v>953.52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'20170228'!B13+'20170301'!B12</f>
        <v>100233.69000000002</v>
      </c>
      <c r="E13" s="2"/>
      <c r="G13" s="1"/>
      <c r="H13" s="1" t="s">
        <v>30</v>
      </c>
      <c r="I13" s="2">
        <v>247470180</v>
      </c>
    </row>
    <row r="14" spans="1:10" x14ac:dyDescent="0.15">
      <c r="B14" s="2"/>
      <c r="G14" s="1"/>
      <c r="H14" s="1" t="s">
        <v>31</v>
      </c>
      <c r="I14" s="2">
        <v>0</v>
      </c>
    </row>
    <row r="15" spans="1:10" x14ac:dyDescent="0.15">
      <c r="A15" s="1"/>
      <c r="B15" s="2"/>
      <c r="G15" s="1"/>
      <c r="H15" s="1" t="s">
        <v>32</v>
      </c>
      <c r="I15" s="2">
        <f>I14+I13</f>
        <v>247470180</v>
      </c>
    </row>
    <row r="16" spans="1:10" x14ac:dyDescent="0.15">
      <c r="A16" s="1"/>
      <c r="B16" s="2"/>
      <c r="G16" s="1" t="s">
        <v>5</v>
      </c>
      <c r="H16" s="2"/>
      <c r="I16" s="2">
        <v>46000000</v>
      </c>
    </row>
    <row r="17" spans="1:22" x14ac:dyDescent="0.15">
      <c r="A17" s="6"/>
      <c r="B17" s="2"/>
      <c r="G17" s="1" t="s">
        <v>26</v>
      </c>
      <c r="H17" s="2"/>
      <c r="I17" s="2">
        <v>5206287.5199999996</v>
      </c>
    </row>
    <row r="18" spans="1:22" x14ac:dyDescent="0.15">
      <c r="G18" s="1" t="s">
        <v>12</v>
      </c>
      <c r="H18" s="2"/>
      <c r="I18" s="2">
        <v>49469928</v>
      </c>
    </row>
    <row r="19" spans="1:22" x14ac:dyDescent="0.15">
      <c r="A19" s="2"/>
      <c r="G19" s="1" t="s">
        <v>24</v>
      </c>
      <c r="H19" s="2"/>
      <c r="I19" s="2">
        <f>I18+I17-I16</f>
        <v>8676215.5199999958</v>
      </c>
    </row>
    <row r="20" spans="1:22" x14ac:dyDescent="0.15">
      <c r="D20" s="2"/>
      <c r="G20" s="1" t="s">
        <v>33</v>
      </c>
      <c r="I20" s="2"/>
    </row>
    <row r="21" spans="1:22" x14ac:dyDescent="0.15">
      <c r="G21" s="1"/>
      <c r="H21" s="1" t="s">
        <v>38</v>
      </c>
      <c r="I21" s="2">
        <v>143917.4</v>
      </c>
    </row>
    <row r="22" spans="1:22" x14ac:dyDescent="0.15">
      <c r="G22" s="1"/>
      <c r="H22" s="1" t="s">
        <v>39</v>
      </c>
      <c r="I22" s="2">
        <v>33938.870000000003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385000000</v>
      </c>
      <c r="H25" s="1" t="s">
        <v>19</v>
      </c>
      <c r="I25" s="2">
        <f>SUM(I21:I24)</f>
        <v>183264.24</v>
      </c>
    </row>
    <row r="26" spans="1:22" x14ac:dyDescent="0.15">
      <c r="A26" s="1" t="s">
        <v>71</v>
      </c>
      <c r="B26" s="2">
        <f>B4+E5+I18</f>
        <v>149487956.31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731856.13000000024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68</v>
      </c>
      <c r="B33" s="3">
        <v>9325</v>
      </c>
      <c r="D33" s="1" t="s">
        <v>74</v>
      </c>
      <c r="E33" s="2">
        <v>6648878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203</v>
      </c>
      <c r="B34" s="3">
        <v>513</v>
      </c>
      <c r="D34" s="1" t="s">
        <v>75</v>
      </c>
      <c r="E34" s="2">
        <v>6672981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>
        <v>15024</v>
      </c>
      <c r="D35" s="1" t="s">
        <v>76</v>
      </c>
      <c r="E35" s="2">
        <v>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17</v>
      </c>
      <c r="B36" s="3">
        <v>1768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26630</v>
      </c>
      <c r="D37" s="1" t="s">
        <v>78</v>
      </c>
      <c r="E37" s="2">
        <v>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2401519</v>
      </c>
    </row>
    <row r="39" spans="1:23" x14ac:dyDescent="0.15">
      <c r="A39" s="1" t="s">
        <v>103</v>
      </c>
      <c r="B39" s="3"/>
      <c r="D39" s="1" t="s">
        <v>80</v>
      </c>
      <c r="E39" s="10">
        <v>83426</v>
      </c>
    </row>
    <row r="40" spans="1:23" s="9" customFormat="1" x14ac:dyDescent="0.15">
      <c r="A40"/>
      <c r="B40"/>
      <c r="D40" s="1" t="s">
        <v>81</v>
      </c>
      <c r="E40" s="2">
        <v>-7186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2"/>
    </row>
    <row r="45" spans="1:23" x14ac:dyDescent="0.1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1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1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1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1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1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1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15">
      <c r="A52" s="16"/>
      <c r="H52" s="32"/>
      <c r="I52" s="33"/>
    </row>
    <row r="53" spans="1:14" x14ac:dyDescent="0.15">
      <c r="A53" s="16"/>
      <c r="H53" s="32"/>
      <c r="I53" s="33"/>
    </row>
    <row r="54" spans="1:14" x14ac:dyDescent="0.15">
      <c r="A54" s="13"/>
      <c r="B54" s="31"/>
      <c r="D54" s="31"/>
      <c r="E54" s="12"/>
      <c r="G54" s="12"/>
      <c r="H54" s="14"/>
      <c r="I54" s="30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4"/>
  <dimension ref="A1:W56"/>
  <sheetViews>
    <sheetView topLeftCell="A37" zoomScale="80" zoomScaleNormal="80" workbookViewId="0">
      <selection activeCell="D20" sqref="D20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15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187697001.53999999</v>
      </c>
      <c r="D3" s="1" t="s">
        <v>1</v>
      </c>
      <c r="E3" s="2">
        <v>50943127.770000003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55317952.200000003</v>
      </c>
      <c r="D4" s="1" t="s">
        <v>11</v>
      </c>
      <c r="E4" s="18">
        <v>10850318.08</v>
      </c>
      <c r="H4" s="1" t="s">
        <v>67</v>
      </c>
      <c r="I4">
        <v>231</v>
      </c>
    </row>
    <row r="5" spans="1:10" x14ac:dyDescent="0.15">
      <c r="A5" s="1" t="s">
        <v>3</v>
      </c>
      <c r="B5" s="2">
        <v>288020291.23000002</v>
      </c>
      <c r="D5" s="1" t="s">
        <v>12</v>
      </c>
      <c r="E5" s="2">
        <v>40092809.689999998</v>
      </c>
      <c r="H5" s="1" t="s">
        <v>201</v>
      </c>
      <c r="I5">
        <v>9</v>
      </c>
    </row>
    <row r="6" spans="1:10" x14ac:dyDescent="0.15">
      <c r="A6" s="1" t="s">
        <v>11</v>
      </c>
      <c r="B6" s="2">
        <v>232702339.03</v>
      </c>
      <c r="D6" s="1" t="s">
        <v>4</v>
      </c>
      <c r="E6" s="2">
        <v>8000000</v>
      </c>
      <c r="H6" s="1" t="s">
        <v>131</v>
      </c>
      <c r="I6">
        <v>103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7</v>
      </c>
    </row>
    <row r="8" spans="1:10" x14ac:dyDescent="0.15">
      <c r="A8" s="1" t="s">
        <v>5</v>
      </c>
      <c r="B8" s="2">
        <v>267000000</v>
      </c>
      <c r="D8" s="1" t="s">
        <v>86</v>
      </c>
      <c r="E8" s="2">
        <v>2283.1999999999998</v>
      </c>
      <c r="G8" s="1"/>
    </row>
    <row r="9" spans="1:10" x14ac:dyDescent="0.15">
      <c r="A9" s="1" t="s">
        <v>82</v>
      </c>
      <c r="B9" s="2">
        <v>5337.49</v>
      </c>
      <c r="D9" s="1" t="s">
        <v>88</v>
      </c>
      <c r="E9" s="3">
        <v>2286</v>
      </c>
      <c r="H9" s="1"/>
    </row>
    <row r="10" spans="1:10" x14ac:dyDescent="0.15">
      <c r="A10" s="1" t="s">
        <v>83</v>
      </c>
      <c r="B10" s="2">
        <v>45000000</v>
      </c>
      <c r="D10" s="1" t="s">
        <v>85</v>
      </c>
      <c r="E10" s="2">
        <f>'20170227'!E10+'20170228'!E8</f>
        <v>446975.80000000016</v>
      </c>
      <c r="G10" s="1"/>
      <c r="H10" s="1" t="s">
        <v>42</v>
      </c>
      <c r="I10" s="3">
        <f>SUMIF(I4:I8,"&gt;=0")</f>
        <v>350</v>
      </c>
    </row>
    <row r="11" spans="1:10" x14ac:dyDescent="0.15">
      <c r="A11" s="1" t="s">
        <v>84</v>
      </c>
      <c r="B11" s="2">
        <f>'20170227'!B11+'20170228'!B9</f>
        <v>792116.85000000009</v>
      </c>
      <c r="E11" s="2"/>
      <c r="G11" s="1"/>
      <c r="H11" s="1" t="s">
        <v>43</v>
      </c>
      <c r="I11" s="3">
        <f>SUM(J4:J7)</f>
        <v>0</v>
      </c>
    </row>
    <row r="12" spans="1:10" x14ac:dyDescent="0.15">
      <c r="A12" s="1" t="s">
        <v>86</v>
      </c>
      <c r="B12" s="18">
        <v>907.39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'20170227'!B13+'20170228'!B12</f>
        <v>99280.170000000013</v>
      </c>
      <c r="E13" s="2"/>
      <c r="G13" s="1"/>
      <c r="H13" s="1" t="s">
        <v>30</v>
      </c>
      <c r="I13" s="2">
        <v>247782840</v>
      </c>
    </row>
    <row r="14" spans="1:10" x14ac:dyDescent="0.15">
      <c r="B14" s="2"/>
      <c r="G14" s="1"/>
      <c r="H14" s="1" t="s">
        <v>31</v>
      </c>
      <c r="I14" s="2">
        <v>0</v>
      </c>
    </row>
    <row r="15" spans="1:10" x14ac:dyDescent="0.15">
      <c r="A15" s="1"/>
      <c r="B15" s="2"/>
      <c r="G15" s="1"/>
      <c r="H15" s="1" t="s">
        <v>32</v>
      </c>
      <c r="I15" s="2">
        <f>I14+I13</f>
        <v>247782840</v>
      </c>
    </row>
    <row r="16" spans="1:10" x14ac:dyDescent="0.15">
      <c r="A16" s="1"/>
      <c r="B16" s="2"/>
      <c r="G16" s="1" t="s">
        <v>5</v>
      </c>
      <c r="H16" s="2"/>
      <c r="I16" s="2">
        <v>43000000</v>
      </c>
    </row>
    <row r="17" spans="1:22" x14ac:dyDescent="0.15">
      <c r="A17" s="6"/>
      <c r="B17" s="2"/>
      <c r="G17" s="1" t="s">
        <v>26</v>
      </c>
      <c r="H17" s="2"/>
      <c r="I17" s="2">
        <v>2472865.16</v>
      </c>
    </row>
    <row r="18" spans="1:22" x14ac:dyDescent="0.15">
      <c r="G18" s="1" t="s">
        <v>12</v>
      </c>
      <c r="H18" s="2"/>
      <c r="I18" s="2">
        <v>49556568</v>
      </c>
    </row>
    <row r="19" spans="1:22" x14ac:dyDescent="0.15">
      <c r="A19" s="2"/>
      <c r="G19" s="1" t="s">
        <v>24</v>
      </c>
      <c r="H19" s="2"/>
      <c r="I19" s="2">
        <f>I18+I17-I16</f>
        <v>9029433.1599999964</v>
      </c>
    </row>
    <row r="20" spans="1:22" x14ac:dyDescent="0.15">
      <c r="D20" s="2"/>
      <c r="G20" s="1" t="s">
        <v>33</v>
      </c>
      <c r="I20" s="2"/>
    </row>
    <row r="21" spans="1:22" x14ac:dyDescent="0.15">
      <c r="G21" s="1"/>
      <c r="H21" s="1" t="s">
        <v>38</v>
      </c>
      <c r="I21" s="2">
        <v>143212.44</v>
      </c>
    </row>
    <row r="22" spans="1:22" x14ac:dyDescent="0.15">
      <c r="G22" s="1"/>
      <c r="H22" s="1" t="s">
        <v>39</v>
      </c>
      <c r="I22" s="2">
        <v>33776.230000000003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385000000</v>
      </c>
      <c r="H25" s="1" t="s">
        <v>19</v>
      </c>
      <c r="I25" s="2">
        <f>SUM(I21:I24)</f>
        <v>182396.64</v>
      </c>
    </row>
    <row r="26" spans="1:22" x14ac:dyDescent="0.15">
      <c r="A26" s="1" t="s">
        <v>71</v>
      </c>
      <c r="B26" s="2">
        <f>B4+E5+I18</f>
        <v>144967329.88999999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728652.61000000022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68</v>
      </c>
      <c r="B33" s="3">
        <v>9099</v>
      </c>
      <c r="D33" s="1" t="s">
        <v>74</v>
      </c>
      <c r="E33" s="2">
        <v>7149098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203</v>
      </c>
      <c r="B34" s="3">
        <v>428</v>
      </c>
      <c r="D34" s="1" t="s">
        <v>75</v>
      </c>
      <c r="E34" s="2">
        <v>6886852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>
        <v>15018</v>
      </c>
      <c r="D35" s="1" t="s">
        <v>76</v>
      </c>
      <c r="E35" s="2">
        <v>90279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17</v>
      </c>
      <c r="B36" s="3">
        <v>1769</v>
      </c>
      <c r="D36" s="1" t="s">
        <v>77</v>
      </c>
      <c r="E36" s="2">
        <v>145316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26314</v>
      </c>
      <c r="D37" s="1" t="s">
        <v>78</v>
      </c>
      <c r="E37" s="2">
        <v>-1536572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2294372</v>
      </c>
    </row>
    <row r="39" spans="1:23" x14ac:dyDescent="0.15">
      <c r="A39" s="1" t="s">
        <v>103</v>
      </c>
      <c r="B39" s="3"/>
      <c r="D39" s="1" t="s">
        <v>80</v>
      </c>
      <c r="E39" s="10">
        <v>85972</v>
      </c>
    </row>
    <row r="40" spans="1:23" s="9" customFormat="1" x14ac:dyDescent="0.15">
      <c r="A40"/>
      <c r="B40"/>
      <c r="D40" s="1" t="s">
        <v>81</v>
      </c>
      <c r="E40" s="2">
        <v>-7117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2"/>
    </row>
    <row r="45" spans="1:23" x14ac:dyDescent="0.1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1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1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1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1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1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1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15">
      <c r="A52" s="16"/>
      <c r="H52" s="32"/>
      <c r="I52" s="33"/>
    </row>
    <row r="53" spans="1:14" x14ac:dyDescent="0.15">
      <c r="A53" s="16"/>
      <c r="H53" s="32"/>
      <c r="I53" s="33"/>
    </row>
    <row r="54" spans="1:14" x14ac:dyDescent="0.15">
      <c r="A54" s="13"/>
      <c r="B54" s="31"/>
      <c r="D54" s="31"/>
      <c r="E54" s="12"/>
      <c r="G54" s="12"/>
      <c r="H54" s="14"/>
      <c r="I54" s="30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16" sqref="B16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2.1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56049845.329999998</v>
      </c>
      <c r="D3" s="1" t="s">
        <v>1</v>
      </c>
      <c r="E3" s="18">
        <v>31823374.850000001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60642453.57</v>
      </c>
      <c r="D4" s="1" t="s">
        <v>11</v>
      </c>
      <c r="E4" s="38">
        <v>21675278.27</v>
      </c>
      <c r="H4" s="1" t="s">
        <v>370</v>
      </c>
      <c r="I4" s="13"/>
      <c r="J4" s="13"/>
    </row>
    <row r="5" spans="1:10" x14ac:dyDescent="0.15">
      <c r="A5" s="1" t="s">
        <v>3</v>
      </c>
      <c r="B5" s="2">
        <v>254871001.52000001</v>
      </c>
      <c r="D5" s="1" t="s">
        <v>12</v>
      </c>
      <c r="E5" s="2">
        <v>10148096.58</v>
      </c>
      <c r="H5" s="1" t="s">
        <v>372</v>
      </c>
      <c r="I5" s="13"/>
      <c r="J5" s="13">
        <v>-3</v>
      </c>
    </row>
    <row r="6" spans="1:10" x14ac:dyDescent="0.15">
      <c r="A6" s="1" t="s">
        <v>11</v>
      </c>
      <c r="B6" s="37">
        <v>187508529.94999999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1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15">
      <c r="A8" s="1" t="s">
        <v>5</v>
      </c>
      <c r="B8" s="2">
        <v>201980000</v>
      </c>
      <c r="D8" s="1" t="s">
        <v>86</v>
      </c>
      <c r="E8" s="18">
        <v>1998.4</v>
      </c>
      <c r="G8" s="1"/>
      <c r="H8" s="1"/>
    </row>
    <row r="9" spans="1:10" x14ac:dyDescent="0.15">
      <c r="A9" s="1" t="s">
        <v>82</v>
      </c>
      <c r="B9" s="2">
        <v>47614.93</v>
      </c>
      <c r="D9" s="1" t="s">
        <v>88</v>
      </c>
      <c r="E9" s="3">
        <v>1279</v>
      </c>
      <c r="H9" s="1"/>
    </row>
    <row r="10" spans="1:10" x14ac:dyDescent="0.15">
      <c r="A10" s="1" t="s">
        <v>83</v>
      </c>
      <c r="B10" s="2">
        <v>143000000</v>
      </c>
      <c r="D10" s="1" t="s">
        <v>85</v>
      </c>
      <c r="E10" s="2">
        <f>'20180118'!E10+'20180119'!E8</f>
        <v>779167.49999999942</v>
      </c>
      <c r="G10" s="1"/>
      <c r="H10" s="1" t="s">
        <v>42</v>
      </c>
      <c r="I10" s="3">
        <f>SUMIF(I4:I9,"&gt;=0")</f>
        <v>0</v>
      </c>
    </row>
    <row r="11" spans="1:10" x14ac:dyDescent="0.15">
      <c r="A11" s="1" t="s">
        <v>84</v>
      </c>
      <c r="B11" s="2">
        <f>'20180118'!B11+'20180119'!B9</f>
        <v>1786917.8</v>
      </c>
      <c r="D11" s="1" t="s">
        <v>381</v>
      </c>
      <c r="E11" s="2">
        <f>E8+'20180118'!E11</f>
        <v>24150.400000000001</v>
      </c>
      <c r="G11" s="1"/>
      <c r="H11" s="1" t="s">
        <v>43</v>
      </c>
      <c r="I11" s="3">
        <f>SUM(J4:J9)</f>
        <v>-3</v>
      </c>
    </row>
    <row r="12" spans="1:10" x14ac:dyDescent="0.15">
      <c r="A12" s="1" t="s">
        <v>86</v>
      </c>
      <c r="B12" s="18">
        <v>333.22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'20180118'!B13+'20180119'!B12</f>
        <v>280710.40999999997</v>
      </c>
      <c r="E13" s="2"/>
      <c r="G13" s="1"/>
      <c r="H13" s="1" t="s">
        <v>30</v>
      </c>
      <c r="I13" s="15">
        <v>0</v>
      </c>
    </row>
    <row r="14" spans="1:10" x14ac:dyDescent="0.15">
      <c r="A14" s="1" t="s">
        <v>333</v>
      </c>
      <c r="B14" s="3"/>
      <c r="G14" s="1"/>
      <c r="H14" s="1" t="s">
        <v>31</v>
      </c>
      <c r="I14" s="15">
        <v>-2813760</v>
      </c>
    </row>
    <row r="15" spans="1:10" x14ac:dyDescent="0.15">
      <c r="A15" s="1" t="s">
        <v>380</v>
      </c>
      <c r="B15" s="2">
        <f>B12+'20180118'!B15</f>
        <v>12220.479999999998</v>
      </c>
      <c r="G15" s="1"/>
      <c r="H15" s="1" t="s">
        <v>32</v>
      </c>
      <c r="I15" s="15">
        <f>I14+I13</f>
        <v>-2813760</v>
      </c>
    </row>
    <row r="16" spans="1:10" x14ac:dyDescent="0.15">
      <c r="A16" s="1" t="s">
        <v>392</v>
      </c>
      <c r="B16" s="2">
        <f>B11-'20180101'!B11</f>
        <v>187450.91999999993</v>
      </c>
      <c r="G16" s="1" t="s">
        <v>5</v>
      </c>
      <c r="H16" s="2"/>
      <c r="I16" s="15">
        <v>-2000000</v>
      </c>
    </row>
    <row r="17" spans="1:14" x14ac:dyDescent="0.15">
      <c r="A17" s="6"/>
      <c r="B17" s="2"/>
      <c r="G17" s="1" t="s">
        <v>26</v>
      </c>
      <c r="H17" s="2"/>
      <c r="I17" s="15">
        <v>11191288.869999999</v>
      </c>
    </row>
    <row r="18" spans="1:14" x14ac:dyDescent="0.15">
      <c r="G18" s="1" t="s">
        <v>12</v>
      </c>
      <c r="H18" s="2"/>
      <c r="I18" s="15">
        <v>420309</v>
      </c>
    </row>
    <row r="19" spans="1:14" x14ac:dyDescent="0.15">
      <c r="A19" s="2"/>
      <c r="G19" s="1" t="s">
        <v>24</v>
      </c>
      <c r="H19" s="2"/>
      <c r="I19" s="15">
        <f>I18+I17-I16</f>
        <v>13611597.869999999</v>
      </c>
    </row>
    <row r="20" spans="1:14" x14ac:dyDescent="0.15">
      <c r="D20" s="2"/>
      <c r="G20" s="1" t="s">
        <v>33</v>
      </c>
      <c r="I20" s="15"/>
    </row>
    <row r="21" spans="1:14" x14ac:dyDescent="0.15">
      <c r="G21" s="1"/>
      <c r="H21" s="1" t="s">
        <v>38</v>
      </c>
      <c r="I21" s="15">
        <v>467093.08</v>
      </c>
      <c r="N21" s="2"/>
    </row>
    <row r="22" spans="1:14" x14ac:dyDescent="0.15">
      <c r="G22" s="1"/>
      <c r="H22" s="1" t="s">
        <v>39</v>
      </c>
      <c r="I22" s="15">
        <v>109640.57</v>
      </c>
    </row>
    <row r="23" spans="1:14" x14ac:dyDescent="0.15">
      <c r="G23" s="1"/>
      <c r="H23" s="1" t="s">
        <v>106</v>
      </c>
      <c r="I23" s="15">
        <v>24054.85</v>
      </c>
      <c r="N23" s="2"/>
    </row>
    <row r="24" spans="1:14" x14ac:dyDescent="0.15">
      <c r="A24" s="8" t="s">
        <v>69</v>
      </c>
      <c r="H24" s="1" t="s">
        <v>107</v>
      </c>
      <c r="I24" s="15">
        <v>11184</v>
      </c>
    </row>
    <row r="25" spans="1:14" x14ac:dyDescent="0.15">
      <c r="A25" s="1" t="s">
        <v>70</v>
      </c>
      <c r="B25" s="2">
        <f>B8+E7+I16+B45</f>
        <v>280980000</v>
      </c>
      <c r="H25" s="1" t="s">
        <v>19</v>
      </c>
      <c r="I25" s="15">
        <f>SUM(I21:I24)</f>
        <v>611972.5</v>
      </c>
    </row>
    <row r="26" spans="1:14" x14ac:dyDescent="0.15">
      <c r="A26" s="1" t="s">
        <v>71</v>
      </c>
      <c r="B26" s="2">
        <f>B4+E5+I18</f>
        <v>71210859.150000006</v>
      </c>
      <c r="G26" s="1"/>
      <c r="H26" s="1" t="s">
        <v>355</v>
      </c>
      <c r="I26" s="2">
        <v>151.21</v>
      </c>
    </row>
    <row r="27" spans="1:14" x14ac:dyDescent="0.15">
      <c r="A27" s="1" t="s">
        <v>90</v>
      </c>
      <c r="B27" s="2">
        <f>$B$13+$E$10+$I$25</f>
        <v>1671850.4099999995</v>
      </c>
      <c r="H27" s="1" t="s">
        <v>382</v>
      </c>
      <c r="I27" s="2">
        <f>I22-'20180102'!I22</f>
        <v>6758.3600000000006</v>
      </c>
    </row>
    <row r="28" spans="1:14" x14ac:dyDescent="0.15">
      <c r="A28" s="1" t="s">
        <v>356</v>
      </c>
      <c r="B28" s="2">
        <f>B12+E8+I26</f>
        <v>2482.83</v>
      </c>
    </row>
    <row r="29" spans="1:14" x14ac:dyDescent="0.15">
      <c r="A29" s="1" t="s">
        <v>383</v>
      </c>
      <c r="B29" s="2">
        <f>B15+E11+I27</f>
        <v>43129.24</v>
      </c>
    </row>
    <row r="30" spans="1:14" x14ac:dyDescent="0.15">
      <c r="G30" s="1"/>
      <c r="H30" s="1"/>
      <c r="I30" s="2"/>
    </row>
    <row r="31" spans="1:14" s="9" customFormat="1" x14ac:dyDescent="0.15">
      <c r="J31"/>
    </row>
    <row r="32" spans="1:14" ht="14.25" x14ac:dyDescent="0.15">
      <c r="A32" s="7" t="s">
        <v>65</v>
      </c>
      <c r="G32" s="7" t="s">
        <v>295</v>
      </c>
    </row>
    <row r="33" spans="1:23" s="9" customFormat="1" x14ac:dyDescent="0.1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6">
        <v>0</v>
      </c>
      <c r="D34" s="1" t="s">
        <v>78</v>
      </c>
      <c r="E34" s="2">
        <v>-92544</v>
      </c>
      <c r="G34" s="16" t="s">
        <v>296</v>
      </c>
      <c r="H34" s="2">
        <f>E40</f>
        <v>17168083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138</v>
      </c>
      <c r="B35" s="36">
        <v>0</v>
      </c>
      <c r="D35" s="1" t="s">
        <v>182</v>
      </c>
      <c r="E35" s="10">
        <v>-268042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6">
        <v>1939</v>
      </c>
      <c r="D36" s="1" t="s">
        <v>80</v>
      </c>
      <c r="E36" s="10">
        <v>-1694</v>
      </c>
      <c r="G36" s="40" t="s">
        <v>298</v>
      </c>
      <c r="H36" s="41">
        <f>H34+H35</f>
        <v>17173240.605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132</v>
      </c>
      <c r="B37" s="36">
        <v>2097</v>
      </c>
      <c r="D37" s="1" t="s">
        <v>81</v>
      </c>
      <c r="E37" s="2">
        <v>-348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15">
      <c r="A38" s="1" t="s">
        <v>19</v>
      </c>
      <c r="B38" s="36">
        <f>SUM(B34:B37)</f>
        <v>4036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15">
      <c r="A39" s="1" t="s">
        <v>102</v>
      </c>
      <c r="B39" s="3"/>
      <c r="D39" s="8" t="s">
        <v>379</v>
      </c>
    </row>
    <row r="40" spans="1:23" x14ac:dyDescent="0.15">
      <c r="A40" s="1" t="s">
        <v>103</v>
      </c>
      <c r="B40" s="3"/>
      <c r="D40" s="1" t="s">
        <v>74</v>
      </c>
      <c r="E40" s="2">
        <v>17168083</v>
      </c>
    </row>
    <row r="41" spans="1:23" s="9" customFormat="1" x14ac:dyDescent="0.15">
      <c r="A41"/>
      <c r="B41"/>
      <c r="D41" s="1" t="s">
        <v>75</v>
      </c>
      <c r="E41" s="2">
        <v>17103025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 s="1" t="s">
        <v>76</v>
      </c>
      <c r="E42" s="2">
        <v>-29015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15">
      <c r="D43" s="1" t="s">
        <v>77</v>
      </c>
      <c r="E43" s="2">
        <v>-46007</v>
      </c>
    </row>
    <row r="44" spans="1:23" x14ac:dyDescent="0.15">
      <c r="A44" s="8" t="s">
        <v>233</v>
      </c>
      <c r="D44" s="1" t="s">
        <v>375</v>
      </c>
      <c r="E44" s="2">
        <v>30467</v>
      </c>
    </row>
    <row r="45" spans="1:23" x14ac:dyDescent="0.15">
      <c r="A45" s="16" t="s">
        <v>5</v>
      </c>
      <c r="B45" s="2">
        <v>1000000</v>
      </c>
      <c r="C45" s="2"/>
      <c r="D45" s="1" t="s">
        <v>376</v>
      </c>
      <c r="E45" s="10">
        <v>-59482</v>
      </c>
    </row>
    <row r="46" spans="1:23" x14ac:dyDescent="0.1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128485</v>
      </c>
    </row>
    <row r="47" spans="1:23" x14ac:dyDescent="0.1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1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1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1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5"/>
  <dimension ref="A1:W56"/>
  <sheetViews>
    <sheetView topLeftCell="A34" zoomScale="80" zoomScaleNormal="80" workbookViewId="0">
      <selection activeCell="E24" sqref="E24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15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82594443.159999996</v>
      </c>
      <c r="D3" s="1" t="s">
        <v>1</v>
      </c>
      <c r="E3" s="2">
        <v>55631728.420000002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32743357.34</v>
      </c>
      <c r="D4" s="1" t="s">
        <v>11</v>
      </c>
      <c r="E4" s="18">
        <v>15237497.73</v>
      </c>
      <c r="H4" s="1" t="s">
        <v>67</v>
      </c>
      <c r="I4">
        <v>228</v>
      </c>
    </row>
    <row r="5" spans="1:10" x14ac:dyDescent="0.15">
      <c r="A5" s="1" t="s">
        <v>3</v>
      </c>
      <c r="B5" s="2">
        <v>118338300.5</v>
      </c>
      <c r="D5" s="1" t="s">
        <v>12</v>
      </c>
      <c r="E5" s="2">
        <v>40394230.689999998</v>
      </c>
      <c r="H5" s="1" t="s">
        <v>201</v>
      </c>
      <c r="I5">
        <v>9</v>
      </c>
    </row>
    <row r="6" spans="1:10" x14ac:dyDescent="0.15">
      <c r="A6" s="1" t="s">
        <v>11</v>
      </c>
      <c r="B6" s="2">
        <v>85594943.159999996</v>
      </c>
      <c r="D6" s="1" t="s">
        <v>4</v>
      </c>
      <c r="E6" s="2">
        <v>8000000</v>
      </c>
      <c r="H6" s="1" t="s">
        <v>131</v>
      </c>
      <c r="I6">
        <v>106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7</v>
      </c>
    </row>
    <row r="8" spans="1:10" x14ac:dyDescent="0.15">
      <c r="A8" s="1" t="s">
        <v>5</v>
      </c>
      <c r="B8" s="2">
        <v>97000000</v>
      </c>
      <c r="D8" s="1" t="s">
        <v>86</v>
      </c>
      <c r="E8" s="2">
        <v>2252.8000000000002</v>
      </c>
      <c r="G8" s="1"/>
    </row>
    <row r="9" spans="1:10" x14ac:dyDescent="0.15">
      <c r="A9" s="1" t="s">
        <v>82</v>
      </c>
      <c r="B9" s="2">
        <v>500</v>
      </c>
      <c r="D9" s="1" t="s">
        <v>88</v>
      </c>
      <c r="E9" s="3">
        <v>2965</v>
      </c>
      <c r="H9" s="1"/>
    </row>
    <row r="10" spans="1:10" x14ac:dyDescent="0.15">
      <c r="A10" s="1" t="s">
        <v>83</v>
      </c>
      <c r="B10" s="2">
        <v>3000000</v>
      </c>
      <c r="D10" s="1" t="s">
        <v>85</v>
      </c>
      <c r="E10" s="2">
        <f>'20170224'!E10+'20170227'!E8</f>
        <v>444692.60000000015</v>
      </c>
      <c r="G10" s="1"/>
      <c r="H10" s="1" t="s">
        <v>42</v>
      </c>
      <c r="I10" s="3">
        <f>SUMIF(I4:I8,"&gt;=0")</f>
        <v>350</v>
      </c>
    </row>
    <row r="11" spans="1:10" x14ac:dyDescent="0.15">
      <c r="A11" s="1" t="s">
        <v>84</v>
      </c>
      <c r="B11" s="2">
        <f>'20170224'!B11+'20170227'!B9</f>
        <v>786779.3600000001</v>
      </c>
      <c r="E11" s="2"/>
      <c r="G11" s="1"/>
      <c r="H11" s="1" t="s">
        <v>43</v>
      </c>
      <c r="I11" s="3">
        <f>SUM(J4:J7)</f>
        <v>0</v>
      </c>
    </row>
    <row r="12" spans="1:10" x14ac:dyDescent="0.15">
      <c r="A12" s="1" t="s">
        <v>86</v>
      </c>
      <c r="B12" s="18">
        <v>743.34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'20170224'!B13+'20170227'!B12</f>
        <v>98372.780000000013</v>
      </c>
      <c r="E13" s="2"/>
      <c r="G13" s="1"/>
      <c r="H13" s="1" t="s">
        <v>30</v>
      </c>
      <c r="I13" s="2">
        <v>249407940</v>
      </c>
    </row>
    <row r="14" spans="1:10" x14ac:dyDescent="0.15">
      <c r="B14" s="2"/>
      <c r="G14" s="1"/>
      <c r="H14" s="1" t="s">
        <v>31</v>
      </c>
      <c r="I14" s="2">
        <v>0</v>
      </c>
    </row>
    <row r="15" spans="1:10" x14ac:dyDescent="0.15">
      <c r="A15" s="1"/>
      <c r="B15" s="2"/>
      <c r="G15" s="1"/>
      <c r="H15" s="1" t="s">
        <v>32</v>
      </c>
      <c r="I15" s="2">
        <f>I14+I13</f>
        <v>249407940</v>
      </c>
    </row>
    <row r="16" spans="1:10" x14ac:dyDescent="0.15">
      <c r="A16" s="1"/>
      <c r="B16" s="2"/>
      <c r="G16" s="1" t="s">
        <v>5</v>
      </c>
      <c r="H16" s="2"/>
      <c r="I16" s="2">
        <v>43000000</v>
      </c>
    </row>
    <row r="17" spans="1:22" x14ac:dyDescent="0.15">
      <c r="A17" s="6"/>
      <c r="B17" s="2"/>
      <c r="G17" s="1" t="s">
        <v>26</v>
      </c>
      <c r="H17" s="2"/>
      <c r="I17" s="2">
        <v>3817188.78</v>
      </c>
    </row>
    <row r="18" spans="1:22" x14ac:dyDescent="0.15">
      <c r="G18" s="1" t="s">
        <v>12</v>
      </c>
      <c r="H18" s="2"/>
      <c r="I18" s="2">
        <v>49847256</v>
      </c>
    </row>
    <row r="19" spans="1:22" x14ac:dyDescent="0.15">
      <c r="A19" s="2"/>
      <c r="G19" s="1" t="s">
        <v>24</v>
      </c>
      <c r="H19" s="2"/>
      <c r="I19" s="2">
        <f>I18+I17-I16</f>
        <v>10664444.780000001</v>
      </c>
    </row>
    <row r="20" spans="1:22" x14ac:dyDescent="0.15">
      <c r="G20" s="1" t="s">
        <v>33</v>
      </c>
      <c r="I20" s="2"/>
    </row>
    <row r="21" spans="1:22" x14ac:dyDescent="0.15">
      <c r="G21" s="1"/>
      <c r="H21" s="1" t="s">
        <v>38</v>
      </c>
      <c r="I21" s="2">
        <v>142507.5</v>
      </c>
    </row>
    <row r="22" spans="1:22" x14ac:dyDescent="0.15">
      <c r="G22" s="1"/>
      <c r="H22" s="1" t="s">
        <v>39</v>
      </c>
      <c r="I22" s="2">
        <v>33613.61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220000000</v>
      </c>
      <c r="H25" s="1" t="s">
        <v>19</v>
      </c>
      <c r="I25" s="2">
        <f>SUM(I21:I24)</f>
        <v>181529.08</v>
      </c>
    </row>
    <row r="26" spans="1:22" x14ac:dyDescent="0.15">
      <c r="A26" s="1" t="s">
        <v>71</v>
      </c>
      <c r="B26" s="2">
        <f>B4+E5+I18</f>
        <v>122984844.03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724594.46000000008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68</v>
      </c>
      <c r="B33" s="3">
        <v>8286</v>
      </c>
      <c r="D33" s="1" t="s">
        <v>74</v>
      </c>
      <c r="E33" s="2">
        <v>7058820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203</v>
      </c>
      <c r="B34" s="3">
        <v>407</v>
      </c>
      <c r="D34" s="1" t="s">
        <v>75</v>
      </c>
      <c r="E34" s="2">
        <v>6741535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>
        <v>14702</v>
      </c>
      <c r="D35" s="1" t="s">
        <v>76</v>
      </c>
      <c r="E35" s="2">
        <v>21511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17</v>
      </c>
      <c r="B36" s="3">
        <v>1749</v>
      </c>
      <c r="D36" s="1" t="s">
        <v>77</v>
      </c>
      <c r="E36" s="2">
        <v>-132975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25144</v>
      </c>
      <c r="D37" s="1" t="s">
        <v>78</v>
      </c>
      <c r="E37" s="2">
        <v>-8797683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2391968</v>
      </c>
    </row>
    <row r="39" spans="1:23" x14ac:dyDescent="0.15">
      <c r="A39" s="1" t="s">
        <v>103</v>
      </c>
      <c r="B39" s="3"/>
      <c r="D39" s="1" t="s">
        <v>80</v>
      </c>
      <c r="E39" s="10">
        <v>87854</v>
      </c>
    </row>
    <row r="40" spans="1:23" s="9" customFormat="1" x14ac:dyDescent="0.15">
      <c r="A40"/>
      <c r="B40"/>
      <c r="D40" s="1" t="s">
        <v>81</v>
      </c>
      <c r="E40" s="2">
        <v>-7138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2"/>
    </row>
    <row r="45" spans="1:23" x14ac:dyDescent="0.1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1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1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1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1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1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1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15">
      <c r="A52" s="16"/>
      <c r="H52" s="32"/>
      <c r="I52" s="33"/>
    </row>
    <row r="53" spans="1:14" x14ac:dyDescent="0.15">
      <c r="A53" s="16"/>
      <c r="H53" s="32"/>
      <c r="I53" s="33"/>
    </row>
    <row r="54" spans="1:14" x14ac:dyDescent="0.15">
      <c r="A54" s="13"/>
      <c r="B54" s="31"/>
      <c r="D54" s="31"/>
      <c r="E54" s="12"/>
      <c r="G54" s="12"/>
      <c r="H54" s="14"/>
      <c r="I54" s="30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6"/>
  <dimension ref="A1:W56"/>
  <sheetViews>
    <sheetView topLeftCell="A46" zoomScale="80" zoomScaleNormal="80" workbookViewId="0">
      <selection activeCell="B20" sqref="B20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15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16061914.699999999</v>
      </c>
      <c r="D3" s="1" t="s">
        <v>1</v>
      </c>
      <c r="E3" s="2">
        <v>54476695.159999996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20261980.280000001</v>
      </c>
      <c r="D4" s="1" t="s">
        <v>11</v>
      </c>
      <c r="E4" s="18">
        <v>19410307.649999999</v>
      </c>
      <c r="H4" s="1" t="s">
        <v>67</v>
      </c>
      <c r="I4">
        <v>209</v>
      </c>
    </row>
    <row r="5" spans="1:10" x14ac:dyDescent="0.15">
      <c r="A5" s="1" t="s">
        <v>3</v>
      </c>
      <c r="B5" s="2">
        <v>51326689.979999997</v>
      </c>
      <c r="D5" s="1" t="s">
        <v>12</v>
      </c>
      <c r="E5" s="2">
        <v>35066387.509999998</v>
      </c>
      <c r="H5" s="1" t="s">
        <v>201</v>
      </c>
      <c r="I5">
        <v>5</v>
      </c>
    </row>
    <row r="6" spans="1:10" x14ac:dyDescent="0.15">
      <c r="A6" s="1" t="s">
        <v>11</v>
      </c>
      <c r="B6" s="2">
        <v>31064709.699999999</v>
      </c>
      <c r="D6" s="1" t="s">
        <v>4</v>
      </c>
      <c r="E6" s="2">
        <v>8000000</v>
      </c>
      <c r="H6" s="1" t="s">
        <v>131</v>
      </c>
      <c r="I6">
        <v>103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5</v>
      </c>
    </row>
    <row r="8" spans="1:10" x14ac:dyDescent="0.15">
      <c r="A8" s="1" t="s">
        <v>5</v>
      </c>
      <c r="B8" s="2">
        <v>30000000</v>
      </c>
      <c r="D8" s="1" t="s">
        <v>86</v>
      </c>
      <c r="E8" s="2">
        <v>2299.1999999999998</v>
      </c>
      <c r="G8" s="1"/>
    </row>
    <row r="9" spans="1:10" x14ac:dyDescent="0.15">
      <c r="A9" s="1" t="s">
        <v>82</v>
      </c>
      <c r="B9" s="2">
        <v>2795</v>
      </c>
      <c r="D9" s="1" t="s">
        <v>88</v>
      </c>
      <c r="E9" s="3">
        <v>2727</v>
      </c>
      <c r="H9" s="1"/>
    </row>
    <row r="10" spans="1:10" x14ac:dyDescent="0.15">
      <c r="A10" s="1" t="s">
        <v>83</v>
      </c>
      <c r="B10" s="2">
        <v>15000000</v>
      </c>
      <c r="D10" s="1" t="s">
        <v>85</v>
      </c>
      <c r="E10" s="2">
        <f>'20170223'!E10+'20170224'!E8</f>
        <v>442439.80000000016</v>
      </c>
      <c r="G10" s="1"/>
      <c r="H10" s="1" t="s">
        <v>42</v>
      </c>
      <c r="I10" s="3">
        <f>SUMIF(I4:I8,"&gt;=0")</f>
        <v>322</v>
      </c>
    </row>
    <row r="11" spans="1:10" x14ac:dyDescent="0.15">
      <c r="A11" s="1" t="s">
        <v>84</v>
      </c>
      <c r="B11" s="2">
        <f>'20170223'!B11+'20170224'!B9</f>
        <v>786279.3600000001</v>
      </c>
      <c r="E11" s="2"/>
      <c r="G11" s="1"/>
      <c r="H11" s="1" t="s">
        <v>43</v>
      </c>
      <c r="I11" s="3">
        <f>SUM(J4:J7)</f>
        <v>0</v>
      </c>
    </row>
    <row r="12" spans="1:10" x14ac:dyDescent="0.15">
      <c r="A12" s="1" t="s">
        <v>86</v>
      </c>
      <c r="B12" s="18">
        <v>413.14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'20170223'!B13+'20170224'!B12</f>
        <v>97629.440000000017</v>
      </c>
      <c r="E13" s="2"/>
      <c r="G13" s="1"/>
      <c r="H13" s="1" t="s">
        <v>30</v>
      </c>
      <c r="I13" s="2">
        <v>229403520</v>
      </c>
    </row>
    <row r="14" spans="1:10" x14ac:dyDescent="0.15">
      <c r="B14" s="2"/>
      <c r="G14" s="1"/>
      <c r="H14" s="1" t="s">
        <v>31</v>
      </c>
      <c r="I14" s="2">
        <v>0</v>
      </c>
    </row>
    <row r="15" spans="1:10" x14ac:dyDescent="0.15">
      <c r="A15" s="1"/>
      <c r="B15" s="2"/>
      <c r="G15" s="1"/>
      <c r="H15" s="1" t="s">
        <v>32</v>
      </c>
      <c r="I15" s="2">
        <f>I14+I13</f>
        <v>229403520</v>
      </c>
    </row>
    <row r="16" spans="1:10" x14ac:dyDescent="0.15">
      <c r="A16" s="1"/>
      <c r="B16" s="2"/>
      <c r="G16" s="1" t="s">
        <v>5</v>
      </c>
      <c r="H16" s="2"/>
      <c r="I16" s="2">
        <v>40000000</v>
      </c>
    </row>
    <row r="17" spans="1:22" x14ac:dyDescent="0.15">
      <c r="A17" s="6"/>
      <c r="B17" s="2"/>
      <c r="G17" s="1" t="s">
        <v>26</v>
      </c>
      <c r="H17" s="2"/>
      <c r="I17" s="2">
        <v>4572537.16</v>
      </c>
    </row>
    <row r="18" spans="1:22" x14ac:dyDescent="0.15">
      <c r="G18" s="1" t="s">
        <v>12</v>
      </c>
      <c r="H18" s="2"/>
      <c r="I18" s="2">
        <v>45848544</v>
      </c>
    </row>
    <row r="19" spans="1:22" x14ac:dyDescent="0.15">
      <c r="A19" s="2"/>
      <c r="G19" s="1" t="s">
        <v>24</v>
      </c>
      <c r="H19" s="2"/>
      <c r="I19" s="2">
        <f>I18+I17-I16</f>
        <v>10421081.159999996</v>
      </c>
    </row>
    <row r="20" spans="1:22" x14ac:dyDescent="0.15">
      <c r="G20" s="1" t="s">
        <v>33</v>
      </c>
      <c r="I20" s="2"/>
    </row>
    <row r="21" spans="1:22" x14ac:dyDescent="0.15">
      <c r="G21" s="1"/>
      <c r="H21" s="1" t="s">
        <v>38</v>
      </c>
      <c r="I21" s="2">
        <v>140373.26</v>
      </c>
    </row>
    <row r="22" spans="1:22" x14ac:dyDescent="0.15">
      <c r="G22" s="1"/>
      <c r="H22" s="1" t="s">
        <v>39</v>
      </c>
      <c r="I22" s="2">
        <v>33121.230000000003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150000000</v>
      </c>
      <c r="H25" s="1" t="s">
        <v>19</v>
      </c>
      <c r="I25" s="2">
        <f>SUM(I21:I24)</f>
        <v>178902.46000000002</v>
      </c>
    </row>
    <row r="26" spans="1:22" x14ac:dyDescent="0.15">
      <c r="A26" s="1" t="s">
        <v>71</v>
      </c>
      <c r="B26" s="2">
        <f>B4+E5+I18</f>
        <v>101176911.78999999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718971.70000000019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68</v>
      </c>
      <c r="B33" s="3">
        <v>6445</v>
      </c>
      <c r="D33" s="1" t="s">
        <v>74</v>
      </c>
      <c r="E33" s="2">
        <v>7037309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203</v>
      </c>
      <c r="B34" s="3">
        <v>296</v>
      </c>
      <c r="D34" s="1" t="s">
        <v>75</v>
      </c>
      <c r="E34" s="2">
        <v>6874511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>
        <v>14475</v>
      </c>
      <c r="D35" s="1" t="s">
        <v>76</v>
      </c>
      <c r="E35" s="2">
        <v>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17</v>
      </c>
      <c r="B36" s="3">
        <v>1719</v>
      </c>
      <c r="D36" s="1" t="s">
        <v>77</v>
      </c>
      <c r="E36" s="2">
        <v>-142121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22935</v>
      </c>
      <c r="D37" s="1" t="s">
        <v>78</v>
      </c>
      <c r="E37" s="2">
        <v>-1703289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2297846</v>
      </c>
    </row>
    <row r="39" spans="1:23" x14ac:dyDescent="0.15">
      <c r="A39" s="1" t="s">
        <v>103</v>
      </c>
      <c r="B39" s="3"/>
      <c r="D39" s="1" t="s">
        <v>80</v>
      </c>
      <c r="E39" s="10">
        <v>71921</v>
      </c>
    </row>
    <row r="40" spans="1:23" s="9" customFormat="1" x14ac:dyDescent="0.15">
      <c r="A40"/>
      <c r="B40"/>
      <c r="D40" s="1" t="s">
        <v>81</v>
      </c>
      <c r="E40" s="2">
        <v>-6888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ht="14.25" x14ac:dyDescent="0.15">
      <c r="A44" s="7"/>
    </row>
    <row r="45" spans="1:23" x14ac:dyDescent="0.1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1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1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1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1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1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1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15">
      <c r="A52" s="16"/>
      <c r="H52" s="32"/>
      <c r="I52" s="33"/>
    </row>
    <row r="53" spans="1:14" x14ac:dyDescent="0.15">
      <c r="A53" s="16"/>
      <c r="H53" s="32"/>
      <c r="I53" s="33"/>
    </row>
    <row r="54" spans="1:14" x14ac:dyDescent="0.15">
      <c r="A54" s="13"/>
      <c r="B54" s="31"/>
      <c r="D54" s="31"/>
      <c r="E54" s="12"/>
      <c r="G54" s="12"/>
      <c r="H54" s="14"/>
      <c r="I54" s="30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7"/>
  <dimension ref="A1:W56"/>
  <sheetViews>
    <sheetView topLeftCell="A28" zoomScale="80" zoomScaleNormal="80" workbookViewId="0">
      <selection activeCell="A42" sqref="A42:J54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15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25242952.739999998</v>
      </c>
      <c r="D3" s="1" t="s">
        <v>1</v>
      </c>
      <c r="E3" s="2">
        <v>48422673.93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11132225.720000001</v>
      </c>
      <c r="D4" s="1" t="s">
        <v>11</v>
      </c>
      <c r="E4" s="18">
        <v>16796548.09</v>
      </c>
      <c r="H4" s="1" t="s">
        <v>67</v>
      </c>
      <c r="I4">
        <v>184</v>
      </c>
    </row>
    <row r="5" spans="1:10" x14ac:dyDescent="0.15">
      <c r="A5" s="1" t="s">
        <v>3</v>
      </c>
      <c r="B5" s="2">
        <v>51376965.960000001</v>
      </c>
      <c r="D5" s="1" t="s">
        <v>12</v>
      </c>
      <c r="E5" s="2">
        <v>32226125.84</v>
      </c>
      <c r="H5" s="1" t="s">
        <v>201</v>
      </c>
      <c r="I5">
        <v>5</v>
      </c>
    </row>
    <row r="6" spans="1:10" x14ac:dyDescent="0.15">
      <c r="A6" s="1" t="s">
        <v>11</v>
      </c>
      <c r="B6" s="2">
        <v>40244740.240000002</v>
      </c>
      <c r="D6" s="1" t="s">
        <v>4</v>
      </c>
      <c r="E6" s="2">
        <v>8000000</v>
      </c>
      <c r="H6" s="1" t="s">
        <v>131</v>
      </c>
      <c r="I6">
        <v>102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2</v>
      </c>
    </row>
    <row r="8" spans="1:10" x14ac:dyDescent="0.15">
      <c r="A8" s="1" t="s">
        <v>5</v>
      </c>
      <c r="B8" s="2">
        <v>30000000</v>
      </c>
      <c r="D8" s="1" t="s">
        <v>86</v>
      </c>
      <c r="E8" s="2">
        <v>1852.8</v>
      </c>
      <c r="G8" s="1"/>
    </row>
    <row r="9" spans="1:10" x14ac:dyDescent="0.15">
      <c r="A9" s="1" t="s">
        <v>82</v>
      </c>
      <c r="B9" s="2">
        <v>1787.5</v>
      </c>
      <c r="D9" s="1" t="s">
        <v>88</v>
      </c>
      <c r="E9" s="3">
        <v>1526</v>
      </c>
      <c r="H9" s="1"/>
    </row>
    <row r="10" spans="1:10" x14ac:dyDescent="0.15">
      <c r="A10" s="1" t="s">
        <v>83</v>
      </c>
      <c r="B10" s="2">
        <v>15000000</v>
      </c>
      <c r="D10" s="1" t="s">
        <v>85</v>
      </c>
      <c r="E10" s="2">
        <f>'20170222'!E10+'20170223'!E8</f>
        <v>440140.60000000015</v>
      </c>
      <c r="G10" s="1"/>
      <c r="H10" s="1" t="s">
        <v>42</v>
      </c>
      <c r="I10" s="3">
        <f>SUMIF(I4:I8,"&gt;=0")</f>
        <v>293</v>
      </c>
    </row>
    <row r="11" spans="1:10" x14ac:dyDescent="0.15">
      <c r="A11" s="1" t="s">
        <v>84</v>
      </c>
      <c r="B11" s="2">
        <f>'20170222'!B11+'20170223'!B9</f>
        <v>783484.3600000001</v>
      </c>
      <c r="E11" s="2"/>
      <c r="G11" s="1"/>
      <c r="H11" s="1" t="s">
        <v>43</v>
      </c>
      <c r="I11" s="3">
        <f>SUM(J4:J7)</f>
        <v>0</v>
      </c>
    </row>
    <row r="12" spans="1:10" x14ac:dyDescent="0.15">
      <c r="A12" s="1" t="s">
        <v>86</v>
      </c>
      <c r="B12" s="18">
        <v>365.55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'20170222'!B13+'20170223'!B12</f>
        <v>97216.300000000017</v>
      </c>
      <c r="E13" s="2"/>
      <c r="G13" s="1"/>
      <c r="H13" s="1" t="s">
        <v>30</v>
      </c>
      <c r="I13" s="2">
        <v>209474520</v>
      </c>
    </row>
    <row r="14" spans="1:10" x14ac:dyDescent="0.15">
      <c r="B14" s="2"/>
      <c r="G14" s="1"/>
      <c r="H14" s="1" t="s">
        <v>31</v>
      </c>
      <c r="I14" s="2">
        <v>0</v>
      </c>
    </row>
    <row r="15" spans="1:10" x14ac:dyDescent="0.15">
      <c r="A15" s="1"/>
      <c r="B15" s="2"/>
      <c r="G15" s="1"/>
      <c r="H15" s="1" t="s">
        <v>32</v>
      </c>
      <c r="I15" s="2">
        <f>I14+I13</f>
        <v>209474520</v>
      </c>
    </row>
    <row r="16" spans="1:10" x14ac:dyDescent="0.15">
      <c r="A16" s="1"/>
      <c r="B16" s="2"/>
      <c r="G16" s="1" t="s">
        <v>5</v>
      </c>
      <c r="H16" s="2"/>
      <c r="I16" s="2">
        <v>40000000</v>
      </c>
    </row>
    <row r="17" spans="1:22" x14ac:dyDescent="0.15">
      <c r="A17" s="6"/>
      <c r="B17" s="2"/>
      <c r="G17" s="1" t="s">
        <v>26</v>
      </c>
      <c r="H17" s="2"/>
      <c r="I17" s="2">
        <v>9450355.3900000006</v>
      </c>
    </row>
    <row r="18" spans="1:22" x14ac:dyDescent="0.15">
      <c r="G18" s="1" t="s">
        <v>12</v>
      </c>
      <c r="H18" s="2"/>
      <c r="I18" s="2">
        <v>41894904</v>
      </c>
    </row>
    <row r="19" spans="1:22" x14ac:dyDescent="0.15">
      <c r="A19" s="2"/>
      <c r="G19" s="1" t="s">
        <v>24</v>
      </c>
      <c r="H19" s="2"/>
      <c r="I19" s="2">
        <f>I18+I17-I16</f>
        <v>11345259.390000001</v>
      </c>
    </row>
    <row r="20" spans="1:22" x14ac:dyDescent="0.15">
      <c r="G20" s="1" t="s">
        <v>33</v>
      </c>
      <c r="I20" s="2"/>
    </row>
    <row r="21" spans="1:22" x14ac:dyDescent="0.15">
      <c r="G21" s="1"/>
      <c r="H21" s="1" t="s">
        <v>38</v>
      </c>
      <c r="I21" s="2">
        <v>138019.89000000001</v>
      </c>
    </row>
    <row r="22" spans="1:22" x14ac:dyDescent="0.15">
      <c r="G22" s="1"/>
      <c r="H22" s="1" t="s">
        <v>39</v>
      </c>
      <c r="I22" s="2">
        <v>32578.29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150000000</v>
      </c>
      <c r="H25" s="1" t="s">
        <v>19</v>
      </c>
      <c r="I25" s="2">
        <f>SUM(I21:I24)</f>
        <v>176006.15000000002</v>
      </c>
    </row>
    <row r="26" spans="1:22" x14ac:dyDescent="0.15">
      <c r="A26" s="1" t="s">
        <v>71</v>
      </c>
      <c r="B26" s="2">
        <f>B4+E5+I18</f>
        <v>85253255.560000002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713363.05000000016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68</v>
      </c>
      <c r="B33" s="3">
        <v>5087</v>
      </c>
      <c r="D33" s="1" t="s">
        <v>74</v>
      </c>
      <c r="E33" s="2">
        <v>7173532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203</v>
      </c>
      <c r="B34" s="3">
        <v>0</v>
      </c>
      <c r="D34" s="1" t="s">
        <v>75</v>
      </c>
      <c r="E34" s="2">
        <v>7127954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>
        <v>14415</v>
      </c>
      <c r="D35" s="1" t="s">
        <v>76</v>
      </c>
      <c r="E35" s="2">
        <v>19142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17</v>
      </c>
      <c r="B36" s="3">
        <v>1512</v>
      </c>
      <c r="D36" s="1" t="s">
        <v>77</v>
      </c>
      <c r="E36" s="2">
        <v>134463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21014</v>
      </c>
      <c r="D37" s="1" t="s">
        <v>78</v>
      </c>
      <c r="E37" s="2">
        <v>-457286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2154706</v>
      </c>
    </row>
    <row r="39" spans="1:23" x14ac:dyDescent="0.15">
      <c r="A39" s="1" t="s">
        <v>103</v>
      </c>
      <c r="B39" s="3"/>
      <c r="D39" s="1" t="s">
        <v>80</v>
      </c>
      <c r="E39" s="10">
        <v>66685</v>
      </c>
    </row>
    <row r="40" spans="1:23" s="9" customFormat="1" x14ac:dyDescent="0.15">
      <c r="A40"/>
      <c r="B40"/>
      <c r="D40" s="1" t="s">
        <v>81</v>
      </c>
      <c r="E40" s="2">
        <v>-7051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ht="14.25" x14ac:dyDescent="0.15">
      <c r="A44" s="7" t="s">
        <v>109</v>
      </c>
    </row>
    <row r="45" spans="1:23" x14ac:dyDescent="0.15">
      <c r="A45" s="16" t="s">
        <v>51</v>
      </c>
      <c r="B45" s="16" t="s">
        <v>52</v>
      </c>
      <c r="C45" s="26"/>
      <c r="D45" s="16" t="s">
        <v>157</v>
      </c>
      <c r="E45" s="28" t="s">
        <v>53</v>
      </c>
      <c r="F45" s="26"/>
      <c r="G45" s="29" t="s">
        <v>54</v>
      </c>
      <c r="H45" s="29" t="s">
        <v>55</v>
      </c>
      <c r="I45" s="29" t="s">
        <v>144</v>
      </c>
    </row>
    <row r="46" spans="1:23" x14ac:dyDescent="0.15">
      <c r="A46" s="2" t="s">
        <v>204</v>
      </c>
      <c r="B46" s="2" t="s">
        <v>210</v>
      </c>
      <c r="C46" s="2"/>
      <c r="D46" s="2" t="s">
        <v>196</v>
      </c>
      <c r="E46" s="15" t="s">
        <v>216</v>
      </c>
      <c r="F46" s="2"/>
      <c r="G46" s="2">
        <v>2.2000000000000002</v>
      </c>
      <c r="H46" s="11">
        <v>2540000</v>
      </c>
      <c r="I46" s="35">
        <v>-5588000</v>
      </c>
    </row>
    <row r="47" spans="1:23" x14ac:dyDescent="0.15">
      <c r="A47" s="2" t="s">
        <v>205</v>
      </c>
      <c r="B47" s="2" t="s">
        <v>211</v>
      </c>
      <c r="C47" s="2"/>
      <c r="D47" s="2" t="s">
        <v>196</v>
      </c>
      <c r="E47" s="15" t="s">
        <v>217</v>
      </c>
      <c r="F47" s="2"/>
      <c r="G47" s="2">
        <v>2.25</v>
      </c>
      <c r="H47" s="11">
        <v>1970000</v>
      </c>
      <c r="I47" s="35">
        <v>-4432500</v>
      </c>
    </row>
    <row r="48" spans="1:23" x14ac:dyDescent="0.15">
      <c r="A48" s="2" t="s">
        <v>206</v>
      </c>
      <c r="B48" s="2" t="s">
        <v>212</v>
      </c>
      <c r="C48" s="2"/>
      <c r="D48" s="2" t="s">
        <v>196</v>
      </c>
      <c r="E48" s="15" t="s">
        <v>218</v>
      </c>
      <c r="F48" s="2"/>
      <c r="G48" s="2">
        <v>2.2999999999999998</v>
      </c>
      <c r="H48" s="11">
        <v>40000</v>
      </c>
      <c r="I48" s="35">
        <v>-92000</v>
      </c>
    </row>
    <row r="49" spans="1:14" x14ac:dyDescent="0.15">
      <c r="A49" s="2" t="s">
        <v>207</v>
      </c>
      <c r="B49" s="2" t="s">
        <v>213</v>
      </c>
      <c r="C49" s="2"/>
      <c r="D49" s="2" t="s">
        <v>196</v>
      </c>
      <c r="E49" s="15" t="s">
        <v>219</v>
      </c>
      <c r="F49" s="2"/>
      <c r="G49" s="2">
        <v>2.4</v>
      </c>
      <c r="H49" s="11">
        <v>-160000</v>
      </c>
      <c r="I49" s="35">
        <v>384000</v>
      </c>
    </row>
    <row r="50" spans="1:14" x14ac:dyDescent="0.15">
      <c r="A50" s="2" t="s">
        <v>208</v>
      </c>
      <c r="B50" s="2" t="s">
        <v>214</v>
      </c>
      <c r="C50" s="2"/>
      <c r="D50" s="2" t="s">
        <v>196</v>
      </c>
      <c r="E50" s="15" t="s">
        <v>220</v>
      </c>
      <c r="F50" s="2"/>
      <c r="G50" s="2">
        <v>2.4500000000000002</v>
      </c>
      <c r="H50" s="11">
        <v>-3270000</v>
      </c>
      <c r="I50" s="35">
        <v>8011500</v>
      </c>
    </row>
    <row r="51" spans="1:14" x14ac:dyDescent="0.15">
      <c r="A51" s="2" t="s">
        <v>209</v>
      </c>
      <c r="B51" s="2" t="s">
        <v>215</v>
      </c>
      <c r="C51" s="2"/>
      <c r="D51" s="2" t="s">
        <v>196</v>
      </c>
      <c r="E51" s="15" t="s">
        <v>221</v>
      </c>
      <c r="F51" s="2"/>
      <c r="G51" s="2">
        <v>2.5</v>
      </c>
      <c r="H51" s="11">
        <v>-2880000</v>
      </c>
      <c r="I51" s="35">
        <v>7200000</v>
      </c>
      <c r="N51" s="10"/>
    </row>
    <row r="52" spans="1:14" x14ac:dyDescent="0.15">
      <c r="A52" s="16" t="s">
        <v>19</v>
      </c>
      <c r="H52" s="32">
        <f>SUM(H46:H51)</f>
        <v>-1760000</v>
      </c>
      <c r="I52" s="33">
        <f>SUM(I46:I51)</f>
        <v>5483000</v>
      </c>
    </row>
    <row r="53" spans="1:14" x14ac:dyDescent="0.15">
      <c r="A53" s="16"/>
      <c r="H53" s="32"/>
      <c r="I53" s="33"/>
    </row>
    <row r="54" spans="1:14" x14ac:dyDescent="0.15">
      <c r="A54" s="13"/>
      <c r="B54" s="31"/>
      <c r="D54" s="31"/>
      <c r="E54" s="12"/>
      <c r="G54" s="12"/>
      <c r="H54" s="14"/>
      <c r="I54" s="30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8"/>
  <dimension ref="A1:W59"/>
  <sheetViews>
    <sheetView topLeftCell="A40" zoomScale="80" zoomScaleNormal="80" workbookViewId="0">
      <selection activeCell="I23" sqref="I23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15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33251889.390000001</v>
      </c>
      <c r="D3" s="1" t="s">
        <v>1</v>
      </c>
      <c r="E3" s="2">
        <v>48093324.119999997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10316153.6</v>
      </c>
      <c r="D4" s="1" t="s">
        <v>11</v>
      </c>
      <c r="E4" s="18">
        <v>16814706.030000001</v>
      </c>
      <c r="H4" s="1" t="s">
        <v>67</v>
      </c>
      <c r="I4">
        <v>185</v>
      </c>
    </row>
    <row r="5" spans="1:10" x14ac:dyDescent="0.15">
      <c r="A5" s="1" t="s">
        <v>3</v>
      </c>
      <c r="B5" s="2">
        <v>55569585.490000002</v>
      </c>
      <c r="D5" s="1" t="s">
        <v>12</v>
      </c>
      <c r="E5" s="2">
        <v>31278618.09</v>
      </c>
      <c r="H5" s="1" t="s">
        <v>201</v>
      </c>
      <c r="I5">
        <v>6</v>
      </c>
    </row>
    <row r="6" spans="1:10" x14ac:dyDescent="0.15">
      <c r="A6" s="1" t="s">
        <v>11</v>
      </c>
      <c r="B6" s="2">
        <v>45253431.890000001</v>
      </c>
      <c r="D6" s="1" t="s">
        <v>4</v>
      </c>
      <c r="E6" s="2">
        <v>8000000</v>
      </c>
      <c r="H6" s="1" t="s">
        <v>131</v>
      </c>
      <c r="I6">
        <v>105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1</v>
      </c>
    </row>
    <row r="8" spans="1:10" x14ac:dyDescent="0.15">
      <c r="A8" s="1" t="s">
        <v>5</v>
      </c>
      <c r="B8" s="2">
        <v>30000000</v>
      </c>
      <c r="D8" s="1" t="s">
        <v>86</v>
      </c>
      <c r="E8" s="2">
        <v>3832</v>
      </c>
      <c r="G8" s="1"/>
    </row>
    <row r="9" spans="1:10" x14ac:dyDescent="0.15">
      <c r="A9" s="1" t="s">
        <v>82</v>
      </c>
      <c r="B9" s="2">
        <v>1542.5</v>
      </c>
      <c r="D9" s="1" t="s">
        <v>88</v>
      </c>
      <c r="E9" s="3">
        <v>2980</v>
      </c>
      <c r="H9" s="1"/>
    </row>
    <row r="10" spans="1:10" x14ac:dyDescent="0.15">
      <c r="A10" s="1" t="s">
        <v>83</v>
      </c>
      <c r="B10" s="2">
        <v>12000000</v>
      </c>
      <c r="D10" s="1" t="s">
        <v>85</v>
      </c>
      <c r="E10" s="2">
        <f>'20170221'!E10+'20170222'!E8</f>
        <v>438287.80000000016</v>
      </c>
      <c r="G10" s="1"/>
      <c r="H10" s="1" t="s">
        <v>42</v>
      </c>
      <c r="I10" s="3">
        <f>SUMIF(I4:I8,"&gt;=0")</f>
        <v>297</v>
      </c>
    </row>
    <row r="11" spans="1:10" x14ac:dyDescent="0.15">
      <c r="A11" s="1" t="s">
        <v>84</v>
      </c>
      <c r="B11" s="2">
        <f>'20170221'!B11+'20170222'!B9</f>
        <v>781696.8600000001</v>
      </c>
      <c r="E11" s="2"/>
      <c r="G11" s="1"/>
      <c r="H11" s="1" t="s">
        <v>43</v>
      </c>
      <c r="I11" s="3">
        <f>SUM(J4:J7)</f>
        <v>0</v>
      </c>
    </row>
    <row r="12" spans="1:10" x14ac:dyDescent="0.15">
      <c r="A12" s="1" t="s">
        <v>86</v>
      </c>
      <c r="B12" s="18">
        <v>393.44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'20170221'!B13+'20170222'!B12</f>
        <v>96850.750000000015</v>
      </c>
      <c r="E13" s="2"/>
      <c r="G13" s="1"/>
      <c r="H13" s="1" t="s">
        <v>30</v>
      </c>
      <c r="I13" s="2">
        <v>212381820</v>
      </c>
    </row>
    <row r="14" spans="1:10" x14ac:dyDescent="0.15">
      <c r="B14" s="2"/>
      <c r="G14" s="1"/>
      <c r="H14" s="1" t="s">
        <v>31</v>
      </c>
      <c r="I14" s="2"/>
    </row>
    <row r="15" spans="1:10" x14ac:dyDescent="0.15">
      <c r="A15" s="1"/>
      <c r="B15" s="2"/>
      <c r="G15" s="1"/>
      <c r="H15" s="1" t="s">
        <v>32</v>
      </c>
      <c r="I15" s="2">
        <f>I14+I13</f>
        <v>212381820</v>
      </c>
    </row>
    <row r="16" spans="1:10" x14ac:dyDescent="0.15">
      <c r="A16" s="1"/>
      <c r="B16" s="2"/>
      <c r="G16" s="1" t="s">
        <v>5</v>
      </c>
      <c r="H16" s="2"/>
      <c r="I16" s="2">
        <v>40000000</v>
      </c>
    </row>
    <row r="17" spans="1:22" x14ac:dyDescent="0.15">
      <c r="A17" s="6"/>
      <c r="B17" s="2"/>
      <c r="G17" s="1" t="s">
        <v>26</v>
      </c>
      <c r="H17" s="2"/>
      <c r="I17" s="2">
        <v>8896557.2200000007</v>
      </c>
    </row>
    <row r="18" spans="1:22" x14ac:dyDescent="0.15">
      <c r="G18" s="1" t="s">
        <v>12</v>
      </c>
      <c r="H18" s="2"/>
      <c r="I18" s="2">
        <v>42489444</v>
      </c>
    </row>
    <row r="19" spans="1:22" x14ac:dyDescent="0.15">
      <c r="A19" s="2"/>
      <c r="G19" s="1" t="s">
        <v>24</v>
      </c>
      <c r="H19" s="2"/>
      <c r="I19" s="2">
        <f>I18+I17-I16</f>
        <v>11386001.219999999</v>
      </c>
    </row>
    <row r="20" spans="1:22" x14ac:dyDescent="0.15">
      <c r="G20" s="1" t="s">
        <v>33</v>
      </c>
      <c r="I20" s="2"/>
    </row>
    <row r="21" spans="1:22" x14ac:dyDescent="0.15">
      <c r="G21" s="1"/>
      <c r="H21" s="1" t="s">
        <v>38</v>
      </c>
      <c r="I21" s="2">
        <v>137309.70000000001</v>
      </c>
    </row>
    <row r="22" spans="1:22" x14ac:dyDescent="0.15">
      <c r="G22" s="1"/>
      <c r="H22" s="1" t="s">
        <v>39</v>
      </c>
      <c r="I22" s="2">
        <v>32414.46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150000000</v>
      </c>
      <c r="H25" s="1" t="s">
        <v>19</v>
      </c>
      <c r="I25" s="2">
        <f>SUM(I21:I24)</f>
        <v>175132.13</v>
      </c>
    </row>
    <row r="26" spans="1:22" x14ac:dyDescent="0.15">
      <c r="A26" s="1" t="s">
        <v>71</v>
      </c>
      <c r="B26" s="2">
        <f>B4+E5+I18</f>
        <v>84084215.689999998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710270.68000000017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154</v>
      </c>
      <c r="B33" s="3">
        <v>2627</v>
      </c>
      <c r="D33" s="1" t="s">
        <v>74</v>
      </c>
      <c r="E33" s="2">
        <v>7154390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68</v>
      </c>
      <c r="B34" s="3">
        <v>4895</v>
      </c>
      <c r="D34" s="1" t="s">
        <v>75</v>
      </c>
      <c r="E34" s="2">
        <v>6993491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>
        <v>14163</v>
      </c>
      <c r="D35" s="1" t="s">
        <v>76</v>
      </c>
      <c r="E35" s="2">
        <v>-56202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17</v>
      </c>
      <c r="B36" s="3">
        <v>1502</v>
      </c>
      <c r="D36" s="1" t="s">
        <v>77</v>
      </c>
      <c r="E36" s="2">
        <v>-274714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23187</v>
      </c>
      <c r="D37" s="1" t="s">
        <v>78</v>
      </c>
      <c r="E37" s="2">
        <v>48000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3704683</v>
      </c>
    </row>
    <row r="39" spans="1:23" x14ac:dyDescent="0.15">
      <c r="A39" s="1" t="s">
        <v>103</v>
      </c>
      <c r="B39" s="3"/>
      <c r="D39" s="1" t="s">
        <v>80</v>
      </c>
      <c r="E39" s="10">
        <v>68532</v>
      </c>
    </row>
    <row r="40" spans="1:23" s="9" customFormat="1" x14ac:dyDescent="0.15">
      <c r="A40"/>
      <c r="B40"/>
      <c r="D40" s="1" t="s">
        <v>81</v>
      </c>
      <c r="E40" s="2">
        <v>-9006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1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1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1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1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1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1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1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1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1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1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15">
      <c r="A56" s="16"/>
      <c r="H56" s="32"/>
      <c r="I56" s="33"/>
    </row>
    <row r="57" spans="1:14" x14ac:dyDescent="0.15">
      <c r="A57" s="13"/>
      <c r="B57" s="31"/>
      <c r="D57" s="31"/>
      <c r="E57" s="12"/>
      <c r="G57" s="12"/>
      <c r="H57" s="14"/>
      <c r="I57" s="30"/>
    </row>
    <row r="58" spans="1:14" x14ac:dyDescent="0.15">
      <c r="A58" s="13"/>
      <c r="B58" s="31"/>
      <c r="D58" s="31"/>
      <c r="E58" s="12"/>
      <c r="G58" s="12"/>
      <c r="H58" s="14"/>
      <c r="I58" s="30"/>
    </row>
    <row r="59" spans="1:14" x14ac:dyDescent="0.1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9"/>
  <dimension ref="A1:W59"/>
  <sheetViews>
    <sheetView zoomScale="80" zoomScaleNormal="80" workbookViewId="0">
      <selection activeCell="A42" sqref="A42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15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26086476.02</v>
      </c>
      <c r="D3" s="1" t="s">
        <v>1</v>
      </c>
      <c r="E3" s="2">
        <v>38391056.75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9486525.5500000007</v>
      </c>
      <c r="D4" s="1" t="s">
        <v>11</v>
      </c>
      <c r="E4" s="18">
        <v>7831448.4100000001</v>
      </c>
      <c r="H4" s="1" t="s">
        <v>67</v>
      </c>
      <c r="I4">
        <v>173</v>
      </c>
    </row>
    <row r="5" spans="1:10" x14ac:dyDescent="0.15">
      <c r="A5" s="1" t="s">
        <v>3</v>
      </c>
      <c r="B5" s="2">
        <v>65577558.380000003</v>
      </c>
      <c r="D5" s="1" t="s">
        <v>12</v>
      </c>
      <c r="E5" s="2">
        <v>30559608.34</v>
      </c>
      <c r="H5" s="1" t="s">
        <v>201</v>
      </c>
      <c r="I5">
        <v>3</v>
      </c>
    </row>
    <row r="6" spans="1:10" x14ac:dyDescent="0.15">
      <c r="A6" s="1" t="s">
        <v>11</v>
      </c>
      <c r="B6" s="2">
        <v>56091032.829999998</v>
      </c>
      <c r="D6" s="1" t="s">
        <v>4</v>
      </c>
      <c r="E6" s="2">
        <v>8000000</v>
      </c>
      <c r="H6" s="1" t="s">
        <v>131</v>
      </c>
      <c r="I6">
        <v>112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4</v>
      </c>
      <c r="J7">
        <v>-1</v>
      </c>
    </row>
    <row r="8" spans="1:10" x14ac:dyDescent="0.15">
      <c r="A8" s="1" t="s">
        <v>5</v>
      </c>
      <c r="B8" s="2">
        <v>40000000</v>
      </c>
      <c r="D8" s="1" t="s">
        <v>86</v>
      </c>
      <c r="E8" s="2">
        <v>5473.6</v>
      </c>
      <c r="G8" s="1"/>
    </row>
    <row r="9" spans="1:10" x14ac:dyDescent="0.15">
      <c r="A9" s="1" t="s">
        <v>82</v>
      </c>
      <c r="B9" s="2">
        <v>4556.8100000000004</v>
      </c>
      <c r="D9" s="1" t="s">
        <v>88</v>
      </c>
      <c r="E9" s="3">
        <v>4019</v>
      </c>
      <c r="H9" s="1"/>
    </row>
    <row r="10" spans="1:10" x14ac:dyDescent="0.15">
      <c r="A10" s="1" t="s">
        <v>83</v>
      </c>
      <c r="B10" s="2">
        <v>30000000</v>
      </c>
      <c r="D10" s="1" t="s">
        <v>85</v>
      </c>
      <c r="E10" s="2">
        <f>'20170220'!E10+'20170221'!E8</f>
        <v>434455.80000000016</v>
      </c>
      <c r="G10" s="1"/>
      <c r="H10" s="1" t="s">
        <v>42</v>
      </c>
      <c r="I10" s="3">
        <f>SUMIF(I4:I8,"&gt;=0")</f>
        <v>292</v>
      </c>
    </row>
    <row r="11" spans="1:10" x14ac:dyDescent="0.15">
      <c r="A11" s="1" t="s">
        <v>84</v>
      </c>
      <c r="B11" s="2">
        <f>'20170220'!B11+'20170221'!B9</f>
        <v>780154.3600000001</v>
      </c>
      <c r="E11" s="2"/>
      <c r="G11" s="1"/>
      <c r="H11" s="1" t="s">
        <v>43</v>
      </c>
      <c r="I11" s="3">
        <f>SUM(J4:J7)</f>
        <v>-1</v>
      </c>
    </row>
    <row r="12" spans="1:10" x14ac:dyDescent="0.15">
      <c r="A12" s="1" t="s">
        <v>86</v>
      </c>
      <c r="B12" s="18">
        <v>1586.22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'20170220'!B13+'20170221'!B12</f>
        <v>96457.310000000012</v>
      </c>
      <c r="E13" s="2"/>
      <c r="G13" s="1"/>
      <c r="H13" s="1" t="s">
        <v>30</v>
      </c>
      <c r="I13" s="2">
        <v>208897800</v>
      </c>
    </row>
    <row r="14" spans="1:10" x14ac:dyDescent="0.15">
      <c r="B14" s="2"/>
      <c r="G14" s="1"/>
      <c r="H14" s="1" t="s">
        <v>31</v>
      </c>
      <c r="I14" s="2">
        <v>-702000</v>
      </c>
    </row>
    <row r="15" spans="1:10" x14ac:dyDescent="0.15">
      <c r="A15" s="1"/>
      <c r="B15" s="2"/>
      <c r="G15" s="1"/>
      <c r="H15" s="1" t="s">
        <v>32</v>
      </c>
      <c r="I15" s="2">
        <f>I14+I13</f>
        <v>208195800</v>
      </c>
    </row>
    <row r="16" spans="1:10" x14ac:dyDescent="0.15">
      <c r="A16" s="1"/>
      <c r="B16" s="2"/>
      <c r="G16" s="1" t="s">
        <v>5</v>
      </c>
      <c r="H16" s="2"/>
      <c r="I16" s="2">
        <v>40000000</v>
      </c>
    </row>
    <row r="17" spans="1:22" x14ac:dyDescent="0.15">
      <c r="A17" s="6"/>
      <c r="B17" s="2"/>
      <c r="G17" s="1" t="s">
        <v>26</v>
      </c>
      <c r="H17" s="2"/>
      <c r="I17" s="2">
        <v>9863509.7699999996</v>
      </c>
    </row>
    <row r="18" spans="1:22" x14ac:dyDescent="0.15">
      <c r="G18" s="1" t="s">
        <v>12</v>
      </c>
      <c r="H18" s="2"/>
      <c r="I18" s="2">
        <v>41779560</v>
      </c>
    </row>
    <row r="19" spans="1:22" x14ac:dyDescent="0.15">
      <c r="A19" s="2"/>
      <c r="G19" s="1" t="s">
        <v>24</v>
      </c>
      <c r="H19" s="2"/>
      <c r="I19" s="2">
        <f>I18+I17-I16</f>
        <v>11643069.769999996</v>
      </c>
    </row>
    <row r="20" spans="1:22" x14ac:dyDescent="0.15">
      <c r="G20" s="1" t="s">
        <v>33</v>
      </c>
      <c r="I20" s="2"/>
    </row>
    <row r="21" spans="1:22" x14ac:dyDescent="0.15">
      <c r="G21" s="1"/>
      <c r="H21" s="1" t="s">
        <v>38</v>
      </c>
      <c r="I21" s="2">
        <v>135452.22</v>
      </c>
    </row>
    <row r="22" spans="1:22" x14ac:dyDescent="0.15">
      <c r="G22" s="1"/>
      <c r="H22" s="1" t="s">
        <v>39</v>
      </c>
      <c r="I22" s="2">
        <v>31985.91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150000000</v>
      </c>
      <c r="H25" s="1" t="s">
        <v>19</v>
      </c>
      <c r="I25" s="2">
        <f>SUM(I21:I24)</f>
        <v>172846.1</v>
      </c>
    </row>
    <row r="26" spans="1:22" x14ac:dyDescent="0.15">
      <c r="A26" s="1" t="s">
        <v>71</v>
      </c>
      <c r="B26" s="2">
        <f>B4+E5+I18</f>
        <v>81825693.890000001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703759.2100000002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154</v>
      </c>
      <c r="B33" s="3">
        <v>2317</v>
      </c>
      <c r="D33" s="1" t="s">
        <v>74</v>
      </c>
      <c r="E33" s="2">
        <v>7210592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68</v>
      </c>
      <c r="B34" s="3">
        <v>4759</v>
      </c>
      <c r="D34" s="1" t="s">
        <v>75</v>
      </c>
      <c r="E34" s="2">
        <v>7268206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>
        <v>14031</v>
      </c>
      <c r="D35" s="1" t="s">
        <v>76</v>
      </c>
      <c r="E35" s="2">
        <v>557327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17</v>
      </c>
      <c r="B36" s="3">
        <v>1358</v>
      </c>
      <c r="D36" s="1" t="s">
        <v>77</v>
      </c>
      <c r="E36" s="2">
        <v>819737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22465</v>
      </c>
      <c r="D37" s="1" t="s">
        <v>78</v>
      </c>
      <c r="E37" s="2">
        <v>1623334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2720108</v>
      </c>
    </row>
    <row r="39" spans="1:23" x14ac:dyDescent="0.15">
      <c r="A39" s="1" t="s">
        <v>103</v>
      </c>
      <c r="B39" s="3"/>
      <c r="D39" s="1" t="s">
        <v>80</v>
      </c>
      <c r="E39" s="10">
        <v>73703</v>
      </c>
    </row>
    <row r="40" spans="1:23" s="9" customFormat="1" x14ac:dyDescent="0.15">
      <c r="A40"/>
      <c r="B40"/>
      <c r="D40" s="1" t="s">
        <v>81</v>
      </c>
      <c r="E40" s="2">
        <v>-8684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1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1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1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1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1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1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1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1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1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1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15">
      <c r="A56" s="16"/>
      <c r="H56" s="32"/>
      <c r="I56" s="33"/>
    </row>
    <row r="57" spans="1:14" x14ac:dyDescent="0.15">
      <c r="A57" s="13"/>
      <c r="B57" s="31"/>
      <c r="D57" s="31"/>
      <c r="E57" s="12"/>
      <c r="G57" s="12"/>
      <c r="H57" s="14"/>
      <c r="I57" s="30"/>
    </row>
    <row r="58" spans="1:14" x14ac:dyDescent="0.15">
      <c r="A58" s="13"/>
      <c r="B58" s="31"/>
      <c r="D58" s="31"/>
      <c r="E58" s="12"/>
      <c r="G58" s="12"/>
      <c r="H58" s="14"/>
      <c r="I58" s="30"/>
    </row>
    <row r="59" spans="1:14" x14ac:dyDescent="0.1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0"/>
  <dimension ref="A1:W59"/>
  <sheetViews>
    <sheetView topLeftCell="A4" zoomScale="80" zoomScaleNormal="80" workbookViewId="0">
      <selection activeCell="B27" sqref="B27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15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19586856.620000001</v>
      </c>
      <c r="D3" s="1" t="s">
        <v>1</v>
      </c>
      <c r="E3" s="2">
        <v>39595980.100000001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40599687.530000001</v>
      </c>
      <c r="D4" s="1" t="s">
        <v>11</v>
      </c>
      <c r="E4" s="18">
        <v>9953549.7699999996</v>
      </c>
      <c r="H4" s="1" t="s">
        <v>200</v>
      </c>
      <c r="I4">
        <v>168</v>
      </c>
    </row>
    <row r="5" spans="1:10" x14ac:dyDescent="0.15">
      <c r="A5" s="1" t="s">
        <v>3</v>
      </c>
      <c r="B5" s="2">
        <v>60186544.149999999</v>
      </c>
      <c r="D5" s="1" t="s">
        <v>12</v>
      </c>
      <c r="E5" s="2">
        <v>29642430.329999998</v>
      </c>
      <c r="H5" s="1" t="s">
        <v>201</v>
      </c>
      <c r="I5">
        <v>0</v>
      </c>
    </row>
    <row r="6" spans="1:10" x14ac:dyDescent="0.15">
      <c r="A6" s="1" t="s">
        <v>11</v>
      </c>
      <c r="B6" s="2">
        <v>19586856.620000001</v>
      </c>
      <c r="D6" s="1" t="s">
        <v>4</v>
      </c>
      <c r="E6" s="2">
        <v>8000000</v>
      </c>
      <c r="H6" s="1" t="s">
        <v>202</v>
      </c>
      <c r="I6">
        <v>110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3</v>
      </c>
    </row>
    <row r="8" spans="1:10" x14ac:dyDescent="0.15">
      <c r="A8" s="1" t="s">
        <v>5</v>
      </c>
      <c r="B8" s="2">
        <v>35000000</v>
      </c>
      <c r="D8" s="1" t="s">
        <v>86</v>
      </c>
      <c r="E8" s="2">
        <v>2843.2</v>
      </c>
      <c r="G8" s="1"/>
    </row>
    <row r="9" spans="1:10" x14ac:dyDescent="0.15">
      <c r="A9" s="1" t="s">
        <v>82</v>
      </c>
      <c r="B9" s="2">
        <v>0</v>
      </c>
      <c r="D9" s="1" t="s">
        <v>88</v>
      </c>
      <c r="E9" s="3">
        <v>2198</v>
      </c>
      <c r="H9" s="1"/>
    </row>
    <row r="10" spans="1:10" x14ac:dyDescent="0.15">
      <c r="A10" s="1" t="s">
        <v>83</v>
      </c>
      <c r="B10" s="2">
        <v>0</v>
      </c>
      <c r="D10" s="1" t="s">
        <v>85</v>
      </c>
      <c r="E10" s="2">
        <f>'20170217'!E10+'20170220'!E8</f>
        <v>428982.20000000019</v>
      </c>
      <c r="G10" s="1"/>
      <c r="H10" s="1" t="s">
        <v>42</v>
      </c>
      <c r="I10" s="3">
        <f>SUMIF(I4:I8,"&gt;=0")</f>
        <v>281</v>
      </c>
    </row>
    <row r="11" spans="1:10" x14ac:dyDescent="0.15">
      <c r="A11" s="1" t="s">
        <v>84</v>
      </c>
      <c r="B11" s="2">
        <f>'20170217'!B11+'20170220'!B9</f>
        <v>775597.55</v>
      </c>
      <c r="E11" s="2"/>
      <c r="G11" s="1"/>
      <c r="H11" s="1" t="s">
        <v>43</v>
      </c>
      <c r="I11" s="3">
        <f>SUM(J4:J7)</f>
        <v>0</v>
      </c>
    </row>
    <row r="12" spans="1:10" x14ac:dyDescent="0.15">
      <c r="A12" s="1" t="s">
        <v>86</v>
      </c>
      <c r="B12" s="18">
        <v>1427.51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'20170217'!B13+'20170220'!B12</f>
        <v>94871.090000000011</v>
      </c>
      <c r="E13" s="2"/>
      <c r="G13" s="1"/>
      <c r="H13" s="1" t="s">
        <v>30</v>
      </c>
      <c r="I13" s="2">
        <v>197923260</v>
      </c>
    </row>
    <row r="14" spans="1:10" x14ac:dyDescent="0.15">
      <c r="B14" s="2"/>
      <c r="G14" s="1"/>
      <c r="H14" s="1" t="s">
        <v>31</v>
      </c>
      <c r="I14" s="2">
        <v>0</v>
      </c>
    </row>
    <row r="15" spans="1:10" x14ac:dyDescent="0.15">
      <c r="A15" s="1"/>
      <c r="B15" s="2"/>
      <c r="G15" s="1"/>
      <c r="H15" s="1" t="s">
        <v>32</v>
      </c>
      <c r="I15" s="2">
        <f>I14+I13</f>
        <v>197923260</v>
      </c>
    </row>
    <row r="16" spans="1:10" x14ac:dyDescent="0.15">
      <c r="A16" s="1"/>
      <c r="B16" s="2"/>
      <c r="G16" s="1" t="s">
        <v>5</v>
      </c>
      <c r="H16" s="2"/>
      <c r="I16" s="2">
        <v>45000000</v>
      </c>
    </row>
    <row r="17" spans="1:22" x14ac:dyDescent="0.15">
      <c r="A17" s="6"/>
      <c r="B17" s="2"/>
      <c r="G17" s="1" t="s">
        <v>26</v>
      </c>
      <c r="H17" s="2"/>
      <c r="I17" s="2">
        <v>14099478</v>
      </c>
    </row>
    <row r="18" spans="1:22" x14ac:dyDescent="0.15">
      <c r="G18" s="1" t="s">
        <v>12</v>
      </c>
      <c r="H18" s="2"/>
      <c r="I18" s="2">
        <v>39662868</v>
      </c>
    </row>
    <row r="19" spans="1:22" x14ac:dyDescent="0.15">
      <c r="A19" s="2"/>
      <c r="G19" s="1" t="s">
        <v>24</v>
      </c>
      <c r="H19" s="2"/>
      <c r="I19" s="2">
        <f>I18+I17-I16</f>
        <v>8762346</v>
      </c>
    </row>
    <row r="20" spans="1:22" x14ac:dyDescent="0.15">
      <c r="G20" s="1" t="s">
        <v>33</v>
      </c>
      <c r="I20" s="2"/>
    </row>
    <row r="21" spans="1:22" x14ac:dyDescent="0.15">
      <c r="G21" s="1"/>
      <c r="H21" s="1" t="s">
        <v>38</v>
      </c>
      <c r="I21" s="2">
        <v>134462.87</v>
      </c>
    </row>
    <row r="22" spans="1:22" x14ac:dyDescent="0.15">
      <c r="G22" s="1"/>
      <c r="H22" s="1" t="s">
        <v>39</v>
      </c>
      <c r="I22" s="2">
        <v>31757.68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150000000</v>
      </c>
      <c r="H25" s="1" t="s">
        <v>19</v>
      </c>
      <c r="I25" s="2">
        <f>SUM(I21:I24)</f>
        <v>171628.52</v>
      </c>
    </row>
    <row r="26" spans="1:22" x14ac:dyDescent="0.15">
      <c r="A26" s="1" t="s">
        <v>71</v>
      </c>
      <c r="B26" s="2">
        <f>B4+E5+I18</f>
        <v>109904985.86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695481.81000000017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154</v>
      </c>
      <c r="B33" s="3">
        <v>2763</v>
      </c>
      <c r="D33" s="1" t="s">
        <v>74</v>
      </c>
      <c r="E33" s="2">
        <v>6654255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68</v>
      </c>
      <c r="B34" s="3">
        <v>4972</v>
      </c>
      <c r="D34" s="1" t="s">
        <v>75</v>
      </c>
      <c r="E34" s="2">
        <v>6449458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>
        <v>13902</v>
      </c>
      <c r="D35" s="1" t="s">
        <v>76</v>
      </c>
      <c r="E35" s="2">
        <v>11826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17</v>
      </c>
      <c r="B36" s="3">
        <v>1331</v>
      </c>
      <c r="D36" s="1" t="s">
        <v>77</v>
      </c>
      <c r="E36" s="2">
        <v>-10773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22968</v>
      </c>
      <c r="D37" s="1" t="s">
        <v>78</v>
      </c>
      <c r="E37" s="2">
        <v>-807941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4771758</v>
      </c>
    </row>
    <row r="39" spans="1:23" x14ac:dyDescent="0.15">
      <c r="A39" s="1" t="s">
        <v>103</v>
      </c>
      <c r="B39" s="3"/>
      <c r="D39" s="1" t="s">
        <v>80</v>
      </c>
      <c r="E39" s="2">
        <v>87791</v>
      </c>
    </row>
    <row r="40" spans="1:23" s="9" customFormat="1" x14ac:dyDescent="0.15">
      <c r="A40"/>
      <c r="B40"/>
      <c r="D40" s="1" t="s">
        <v>81</v>
      </c>
      <c r="E40" s="2">
        <v>-12333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1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1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1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1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1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1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1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1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1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1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15">
      <c r="A56" s="16"/>
      <c r="H56" s="32"/>
      <c r="I56" s="33"/>
    </row>
    <row r="57" spans="1:14" x14ac:dyDescent="0.15">
      <c r="A57" s="13"/>
      <c r="B57" s="31"/>
      <c r="D57" s="31"/>
      <c r="E57" s="12"/>
      <c r="G57" s="12"/>
      <c r="H57" s="14"/>
      <c r="I57" s="30"/>
    </row>
    <row r="58" spans="1:14" x14ac:dyDescent="0.15">
      <c r="A58" s="13"/>
      <c r="B58" s="31"/>
      <c r="D58" s="31"/>
      <c r="E58" s="12"/>
      <c r="G58" s="12"/>
      <c r="H58" s="14"/>
      <c r="I58" s="30"/>
    </row>
    <row r="59" spans="1:14" x14ac:dyDescent="0.1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1"/>
  <dimension ref="A1:W59"/>
  <sheetViews>
    <sheetView zoomScale="80" zoomScaleNormal="80" workbookViewId="0">
      <selection activeCell="B32" sqref="B32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15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21777960.82</v>
      </c>
      <c r="D3" s="1" t="s">
        <v>1</v>
      </c>
      <c r="E3" s="2">
        <v>39857199.770000003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18535450.809999999</v>
      </c>
      <c r="D4" s="1" t="s">
        <v>11</v>
      </c>
      <c r="E4" s="18">
        <v>7305068.1299999999</v>
      </c>
      <c r="H4" s="1" t="s">
        <v>153</v>
      </c>
      <c r="I4">
        <v>152</v>
      </c>
      <c r="J4">
        <v>-2</v>
      </c>
    </row>
    <row r="5" spans="1:10" x14ac:dyDescent="0.15">
      <c r="A5" s="1" t="s">
        <v>3</v>
      </c>
      <c r="B5" s="2">
        <v>60316644.340000004</v>
      </c>
      <c r="D5" s="1" t="s">
        <v>12</v>
      </c>
      <c r="E5" s="2">
        <v>32552131.640000001</v>
      </c>
      <c r="H5" s="1" t="s">
        <v>67</v>
      </c>
      <c r="I5">
        <v>121</v>
      </c>
    </row>
    <row r="6" spans="1:10" x14ac:dyDescent="0.15">
      <c r="A6" s="1" t="s">
        <v>11</v>
      </c>
      <c r="B6" s="2">
        <v>41781193.530000001</v>
      </c>
      <c r="D6" s="1" t="s">
        <v>4</v>
      </c>
      <c r="E6" s="2">
        <v>8000000</v>
      </c>
      <c r="H6" s="1" t="s">
        <v>131</v>
      </c>
      <c r="I6">
        <v>56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</row>
    <row r="8" spans="1:10" x14ac:dyDescent="0.15">
      <c r="A8" s="1" t="s">
        <v>5</v>
      </c>
      <c r="B8" s="2">
        <v>35000000</v>
      </c>
      <c r="D8" s="1" t="s">
        <v>86</v>
      </c>
      <c r="E8" s="2">
        <v>2576</v>
      </c>
      <c r="G8" s="1"/>
    </row>
    <row r="9" spans="1:10" x14ac:dyDescent="0.15">
      <c r="A9" s="1" t="s">
        <v>82</v>
      </c>
      <c r="B9" s="2">
        <v>3232.71</v>
      </c>
      <c r="D9" s="1" t="s">
        <v>88</v>
      </c>
      <c r="E9" s="3">
        <v>2440</v>
      </c>
      <c r="H9" s="1"/>
    </row>
    <row r="10" spans="1:10" x14ac:dyDescent="0.15">
      <c r="A10" s="1" t="s">
        <v>83</v>
      </c>
      <c r="B10" s="2">
        <v>20000000</v>
      </c>
      <c r="D10" s="1" t="s">
        <v>85</v>
      </c>
      <c r="E10" s="2">
        <f>'20170216'!E10+'20170217'!E8</f>
        <v>426139.00000000017</v>
      </c>
      <c r="G10" s="1"/>
      <c r="H10" s="1" t="s">
        <v>42</v>
      </c>
      <c r="I10" s="3">
        <f>SUMIF(I4:I8,"&gt;=0")</f>
        <v>329</v>
      </c>
    </row>
    <row r="11" spans="1:10" x14ac:dyDescent="0.15">
      <c r="A11" s="1" t="s">
        <v>84</v>
      </c>
      <c r="B11" s="2">
        <f>'20170216'!B11+'20170217'!B9</f>
        <v>775597.55</v>
      </c>
      <c r="E11" s="2"/>
      <c r="G11" s="1"/>
      <c r="H11" s="1" t="s">
        <v>43</v>
      </c>
      <c r="I11" s="3">
        <f>SUM(J4:J7)</f>
        <v>-2</v>
      </c>
    </row>
    <row r="12" spans="1:10" x14ac:dyDescent="0.15">
      <c r="A12" s="1" t="s">
        <v>86</v>
      </c>
      <c r="B12" s="18">
        <v>656.81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'20170216'!B13+'20170217'!B12</f>
        <v>93443.580000000016</v>
      </c>
      <c r="E13" s="2"/>
      <c r="G13" s="1"/>
      <c r="H13" s="1" t="s">
        <v>30</v>
      </c>
      <c r="I13" s="2">
        <v>233651580</v>
      </c>
    </row>
    <row r="14" spans="1:10" x14ac:dyDescent="0.15">
      <c r="B14" s="2"/>
      <c r="G14" s="1"/>
      <c r="H14" s="1" t="s">
        <v>31</v>
      </c>
      <c r="I14" s="2">
        <v>-1423320</v>
      </c>
    </row>
    <row r="15" spans="1:10" x14ac:dyDescent="0.15">
      <c r="A15" s="1"/>
      <c r="B15" s="2"/>
      <c r="G15" s="1"/>
      <c r="H15" s="1" t="s">
        <v>32</v>
      </c>
      <c r="I15" s="2">
        <f>I14+I13</f>
        <v>232228260</v>
      </c>
    </row>
    <row r="16" spans="1:10" x14ac:dyDescent="0.15">
      <c r="A16" s="1"/>
      <c r="B16" s="2"/>
      <c r="G16" s="1" t="s">
        <v>5</v>
      </c>
      <c r="H16" s="2"/>
      <c r="I16" s="2">
        <v>45000000</v>
      </c>
    </row>
    <row r="17" spans="1:22" x14ac:dyDescent="0.15">
      <c r="A17" s="6"/>
      <c r="B17" s="2"/>
      <c r="G17" s="1" t="s">
        <v>26</v>
      </c>
      <c r="H17" s="2"/>
      <c r="I17" s="2">
        <v>7763450.46</v>
      </c>
    </row>
    <row r="18" spans="1:22" x14ac:dyDescent="0.15">
      <c r="G18" s="1" t="s">
        <v>12</v>
      </c>
      <c r="H18" s="2"/>
      <c r="I18" s="2">
        <v>46730316</v>
      </c>
    </row>
    <row r="19" spans="1:22" x14ac:dyDescent="0.15">
      <c r="A19" s="2"/>
      <c r="G19" s="1" t="s">
        <v>24</v>
      </c>
      <c r="H19" s="2"/>
      <c r="I19" s="2">
        <f>I18+I17-I16</f>
        <v>9493766.4600000009</v>
      </c>
    </row>
    <row r="20" spans="1:22" x14ac:dyDescent="0.15">
      <c r="G20" s="1" t="s">
        <v>33</v>
      </c>
      <c r="I20" s="2"/>
    </row>
    <row r="21" spans="1:22" x14ac:dyDescent="0.15">
      <c r="G21" s="1"/>
      <c r="H21" s="1" t="s">
        <v>38</v>
      </c>
      <c r="I21" s="2">
        <v>120859.04</v>
      </c>
    </row>
    <row r="22" spans="1:22" x14ac:dyDescent="0.15">
      <c r="G22" s="1"/>
      <c r="H22" s="1" t="s">
        <v>39</v>
      </c>
      <c r="I22" s="2">
        <v>28619.22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150000000</v>
      </c>
      <c r="H25" s="1" t="s">
        <v>19</v>
      </c>
      <c r="I25" s="2">
        <f>SUM(I21:I24)</f>
        <v>154886.23000000001</v>
      </c>
    </row>
    <row r="26" spans="1:22" x14ac:dyDescent="0.15">
      <c r="A26" s="1" t="s">
        <v>71</v>
      </c>
      <c r="B26" s="2">
        <f>B4+E5+I18</f>
        <v>97817898.450000003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674468.81000000017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154</v>
      </c>
      <c r="B33" s="3">
        <v>2962</v>
      </c>
      <c r="D33" s="1" t="s">
        <v>74</v>
      </c>
      <c r="E33" s="2">
        <v>6642430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68</v>
      </c>
      <c r="B34" s="3">
        <v>5525</v>
      </c>
      <c r="D34" s="1" t="s">
        <v>75</v>
      </c>
      <c r="E34" s="2">
        <v>6460231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>
        <v>13864</v>
      </c>
      <c r="D35" s="1" t="s">
        <v>76</v>
      </c>
      <c r="E35" s="2">
        <v>127366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17</v>
      </c>
      <c r="B36" s="3">
        <v>1247</v>
      </c>
      <c r="D36" s="1" t="s">
        <v>77</v>
      </c>
      <c r="E36" s="2">
        <v>261171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23598</v>
      </c>
      <c r="D37" s="1" t="s">
        <v>78</v>
      </c>
      <c r="E37" s="2">
        <v>-354434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3428785</v>
      </c>
    </row>
    <row r="39" spans="1:23" x14ac:dyDescent="0.15">
      <c r="A39" s="1" t="s">
        <v>103</v>
      </c>
      <c r="B39" s="3"/>
      <c r="D39" s="1" t="s">
        <v>80</v>
      </c>
      <c r="E39" s="2">
        <v>81541</v>
      </c>
    </row>
    <row r="40" spans="1:23" s="9" customFormat="1" x14ac:dyDescent="0.15">
      <c r="A40"/>
      <c r="B40"/>
      <c r="D40" s="1" t="s">
        <v>81</v>
      </c>
      <c r="E40" s="2">
        <v>-9331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1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1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1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1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1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1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1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1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1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1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15">
      <c r="A56" s="16"/>
      <c r="H56" s="32"/>
      <c r="I56" s="33"/>
    </row>
    <row r="57" spans="1:14" x14ac:dyDescent="0.15">
      <c r="A57" s="13"/>
      <c r="B57" s="31"/>
      <c r="D57" s="31"/>
      <c r="E57" s="12"/>
      <c r="G57" s="12"/>
      <c r="H57" s="14"/>
      <c r="I57" s="30"/>
    </row>
    <row r="58" spans="1:14" x14ac:dyDescent="0.15">
      <c r="A58" s="13"/>
      <c r="B58" s="31"/>
      <c r="D58" s="31"/>
      <c r="E58" s="12"/>
      <c r="G58" s="12"/>
      <c r="H58" s="14"/>
      <c r="I58" s="30"/>
    </row>
    <row r="59" spans="1:14" x14ac:dyDescent="0.1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2"/>
  <dimension ref="A1:W59"/>
  <sheetViews>
    <sheetView zoomScale="80" zoomScaleNormal="80" workbookViewId="0">
      <selection activeCell="B4" sqref="B4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15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37742181.68</v>
      </c>
      <c r="D3" s="1" t="s">
        <v>1</v>
      </c>
      <c r="E3" s="2">
        <v>39859567.859999999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11544755.310000001</v>
      </c>
      <c r="D4" s="1" t="s">
        <v>11</v>
      </c>
      <c r="E4" s="18">
        <v>8805246.9299999997</v>
      </c>
      <c r="H4" s="1" t="s">
        <v>153</v>
      </c>
      <c r="I4">
        <v>149</v>
      </c>
      <c r="J4">
        <v>-1</v>
      </c>
    </row>
    <row r="5" spans="1:10" x14ac:dyDescent="0.15">
      <c r="A5" s="1" t="s">
        <v>3</v>
      </c>
      <c r="B5" s="2">
        <v>63288284.079999998</v>
      </c>
      <c r="D5" s="1" t="s">
        <v>12</v>
      </c>
      <c r="E5" s="2">
        <v>31054320.93</v>
      </c>
      <c r="H5" s="1" t="s">
        <v>67</v>
      </c>
      <c r="I5">
        <v>118</v>
      </c>
    </row>
    <row r="6" spans="1:10" x14ac:dyDescent="0.15">
      <c r="A6" s="1" t="s">
        <v>11</v>
      </c>
      <c r="B6" s="2">
        <v>51743528.770000003</v>
      </c>
      <c r="D6" s="1" t="s">
        <v>4</v>
      </c>
      <c r="E6" s="2">
        <v>8000000</v>
      </c>
      <c r="H6" s="1" t="s">
        <v>131</v>
      </c>
      <c r="I6">
        <v>57</v>
      </c>
      <c r="J6">
        <v>-2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3</v>
      </c>
    </row>
    <row r="8" spans="1:10" x14ac:dyDescent="0.15">
      <c r="A8" s="1" t="s">
        <v>5</v>
      </c>
      <c r="B8" s="2">
        <v>38000000</v>
      </c>
      <c r="D8" s="1" t="s">
        <v>86</v>
      </c>
      <c r="E8" s="2">
        <v>3507.2</v>
      </c>
      <c r="G8" s="1"/>
    </row>
    <row r="9" spans="1:10" x14ac:dyDescent="0.15">
      <c r="A9" s="1" t="s">
        <v>82</v>
      </c>
      <c r="B9" s="2">
        <v>1347.09</v>
      </c>
      <c r="D9" s="1" t="s">
        <v>88</v>
      </c>
      <c r="E9" s="3">
        <v>3275</v>
      </c>
      <c r="H9" s="1"/>
    </row>
    <row r="10" spans="1:10" x14ac:dyDescent="0.15">
      <c r="A10" s="1" t="s">
        <v>83</v>
      </c>
      <c r="B10" s="2">
        <v>15000000</v>
      </c>
      <c r="D10" s="1" t="s">
        <v>85</v>
      </c>
      <c r="E10" s="2">
        <f>'20170215'!E10+'20170216'!E8</f>
        <v>423563.00000000017</v>
      </c>
      <c r="G10" s="1"/>
      <c r="H10" s="1" t="s">
        <v>42</v>
      </c>
      <c r="I10" s="3">
        <f>SUMIF(I4:I8,"&gt;=0")</f>
        <v>327</v>
      </c>
    </row>
    <row r="11" spans="1:10" x14ac:dyDescent="0.15">
      <c r="A11" s="1" t="s">
        <v>84</v>
      </c>
      <c r="B11" s="2">
        <f>'20170215'!B11+'20170216'!B9</f>
        <v>772364.84000000008</v>
      </c>
      <c r="E11" s="2"/>
      <c r="G11" s="1"/>
      <c r="H11" s="1" t="s">
        <v>43</v>
      </c>
      <c r="I11" s="3">
        <f>SUM(J4:J7)</f>
        <v>-3</v>
      </c>
    </row>
    <row r="12" spans="1:10" x14ac:dyDescent="0.15">
      <c r="A12" s="1" t="s">
        <v>86</v>
      </c>
      <c r="B12" s="18">
        <v>825.2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'20170215'!B13+'20170216'!B12</f>
        <v>92786.770000000019</v>
      </c>
      <c r="E13" s="2"/>
      <c r="G13" s="1"/>
      <c r="H13" s="1" t="s">
        <v>30</v>
      </c>
      <c r="I13" s="2">
        <v>232203000</v>
      </c>
    </row>
    <row r="14" spans="1:10" x14ac:dyDescent="0.15">
      <c r="B14" s="2"/>
      <c r="G14" s="1"/>
      <c r="H14" s="1" t="s">
        <v>31</v>
      </c>
      <c r="I14" s="2">
        <v>-2122260</v>
      </c>
    </row>
    <row r="15" spans="1:10" x14ac:dyDescent="0.15">
      <c r="A15" s="1"/>
      <c r="B15" s="2"/>
      <c r="G15" s="1"/>
      <c r="H15" s="1" t="s">
        <v>32</v>
      </c>
      <c r="I15" s="2">
        <f>I14+I13</f>
        <v>230080740</v>
      </c>
    </row>
    <row r="16" spans="1:10" x14ac:dyDescent="0.15">
      <c r="A16" s="1"/>
      <c r="B16" s="2"/>
      <c r="G16" s="1" t="s">
        <v>5</v>
      </c>
      <c r="H16" s="2"/>
      <c r="I16" s="2">
        <v>42000000</v>
      </c>
    </row>
    <row r="17" spans="1:22" x14ac:dyDescent="0.15">
      <c r="A17" s="6"/>
      <c r="B17" s="2"/>
      <c r="G17" s="1" t="s">
        <v>26</v>
      </c>
      <c r="H17" s="2"/>
      <c r="I17" s="2">
        <v>5027780.68</v>
      </c>
    </row>
    <row r="18" spans="1:22" x14ac:dyDescent="0.15">
      <c r="G18" s="1" t="s">
        <v>12</v>
      </c>
      <c r="H18" s="2"/>
      <c r="I18" s="2">
        <v>46440600</v>
      </c>
    </row>
    <row r="19" spans="1:22" x14ac:dyDescent="0.15">
      <c r="A19" s="2"/>
      <c r="G19" s="1" t="s">
        <v>24</v>
      </c>
      <c r="H19" s="2"/>
      <c r="I19" s="2">
        <f>I18+I17-I16</f>
        <v>9468380.6799999997</v>
      </c>
    </row>
    <row r="20" spans="1:22" x14ac:dyDescent="0.15">
      <c r="G20" s="1" t="s">
        <v>33</v>
      </c>
      <c r="I20" s="2"/>
      <c r="N20" s="2"/>
    </row>
    <row r="21" spans="1:22" x14ac:dyDescent="0.15">
      <c r="G21" s="1"/>
      <c r="H21" s="1" t="s">
        <v>38</v>
      </c>
      <c r="I21" s="2">
        <v>119800.44</v>
      </c>
    </row>
    <row r="22" spans="1:22" x14ac:dyDescent="0.15">
      <c r="G22" s="1"/>
      <c r="H22" s="1" t="s">
        <v>39</v>
      </c>
      <c r="I22" s="2">
        <v>28375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150000000</v>
      </c>
      <c r="H25" s="1" t="s">
        <v>19</v>
      </c>
      <c r="I25" s="2">
        <f>SUM(I21:I24)</f>
        <v>153583.41</v>
      </c>
    </row>
    <row r="26" spans="1:22" x14ac:dyDescent="0.15">
      <c r="A26" s="1" t="s">
        <v>71</v>
      </c>
      <c r="B26" s="2">
        <f>B4+E5+I18</f>
        <v>89039676.24000001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669933.18000000017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154</v>
      </c>
      <c r="B33" s="3">
        <v>3082</v>
      </c>
      <c r="D33" s="1" t="s">
        <v>74</v>
      </c>
      <c r="E33" s="2">
        <v>6515064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68</v>
      </c>
      <c r="B34" s="3">
        <v>5119</v>
      </c>
      <c r="D34" s="1" t="s">
        <v>75</v>
      </c>
      <c r="E34" s="2">
        <v>6199060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>
        <v>13396</v>
      </c>
      <c r="D35" s="1" t="s">
        <v>76</v>
      </c>
      <c r="E35" s="2">
        <v>104899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17</v>
      </c>
      <c r="B36" s="3">
        <v>1153</v>
      </c>
      <c r="D36" s="1" t="s">
        <v>77</v>
      </c>
      <c r="E36" s="2">
        <v>-113323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22750</v>
      </c>
      <c r="D37" s="1" t="s">
        <v>78</v>
      </c>
      <c r="E37" s="2">
        <v>620826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4291867</v>
      </c>
    </row>
    <row r="39" spans="1:23" x14ac:dyDescent="0.15">
      <c r="A39" s="1" t="s">
        <v>103</v>
      </c>
      <c r="B39" s="3"/>
      <c r="D39" s="1" t="s">
        <v>80</v>
      </c>
      <c r="E39" s="2">
        <v>74434</v>
      </c>
    </row>
    <row r="40" spans="1:23" s="9" customFormat="1" x14ac:dyDescent="0.15">
      <c r="A40"/>
      <c r="B40"/>
      <c r="D40" s="1" t="s">
        <v>81</v>
      </c>
      <c r="E40" s="2">
        <v>-10187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1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1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1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1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1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1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1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1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1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1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15">
      <c r="A56" s="16"/>
      <c r="H56" s="32"/>
      <c r="I56" s="33"/>
    </row>
    <row r="57" spans="1:14" x14ac:dyDescent="0.15">
      <c r="A57" s="13"/>
      <c r="B57" s="31"/>
      <c r="D57" s="31"/>
      <c r="E57" s="12"/>
      <c r="G57" s="12"/>
      <c r="H57" s="14"/>
      <c r="I57" s="30"/>
    </row>
    <row r="58" spans="1:14" x14ac:dyDescent="0.15">
      <c r="A58" s="13"/>
      <c r="B58" s="31"/>
      <c r="D58" s="31"/>
      <c r="E58" s="12"/>
      <c r="G58" s="12"/>
      <c r="H58" s="14"/>
      <c r="I58" s="30"/>
    </row>
    <row r="59" spans="1:14" x14ac:dyDescent="0.1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3"/>
  <dimension ref="A1:W59"/>
  <sheetViews>
    <sheetView topLeftCell="F1" zoomScale="80" zoomScaleNormal="80" workbookViewId="0">
      <selection activeCell="H21" sqref="H21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  <col min="14" max="14" width="15.5" bestFit="1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32979926</v>
      </c>
      <c r="D3" s="1" t="s">
        <v>1</v>
      </c>
      <c r="E3" s="2">
        <v>39454432.890000001</v>
      </c>
      <c r="G3" s="1" t="s">
        <v>25</v>
      </c>
      <c r="I3" s="3"/>
    </row>
    <row r="4" spans="1:9" x14ac:dyDescent="0.15">
      <c r="A4" s="1" t="s">
        <v>2</v>
      </c>
      <c r="B4" s="18">
        <v>15297309.57</v>
      </c>
      <c r="D4" s="1" t="s">
        <v>11</v>
      </c>
      <c r="E4" s="18">
        <v>9785972.4000000004</v>
      </c>
      <c r="H4" s="1" t="s">
        <v>153</v>
      </c>
    </row>
    <row r="5" spans="1:9" x14ac:dyDescent="0.15">
      <c r="A5" s="1" t="s">
        <v>3</v>
      </c>
      <c r="B5" s="2">
        <v>63278697.649999999</v>
      </c>
      <c r="D5" s="1" t="s">
        <v>12</v>
      </c>
      <c r="E5" s="2">
        <v>29668460.489999998</v>
      </c>
      <c r="H5" s="1" t="s">
        <v>153</v>
      </c>
      <c r="I5">
        <v>142</v>
      </c>
    </row>
    <row r="6" spans="1:9" x14ac:dyDescent="0.15">
      <c r="A6" s="1" t="s">
        <v>11</v>
      </c>
      <c r="B6" s="2">
        <v>47981388.079999998</v>
      </c>
      <c r="D6" s="1" t="s">
        <v>4</v>
      </c>
      <c r="E6" s="2">
        <v>8000000</v>
      </c>
      <c r="H6" s="1" t="s">
        <v>67</v>
      </c>
      <c r="I6">
        <v>108</v>
      </c>
    </row>
    <row r="7" spans="1:9" x14ac:dyDescent="0.15">
      <c r="A7" s="1" t="s">
        <v>4</v>
      </c>
      <c r="B7" s="2">
        <v>50000000</v>
      </c>
      <c r="D7" s="1" t="s">
        <v>5</v>
      </c>
      <c r="E7" s="18">
        <v>70000000</v>
      </c>
      <c r="H7" s="1" t="s">
        <v>131</v>
      </c>
      <c r="I7">
        <v>57</v>
      </c>
    </row>
    <row r="8" spans="1:9" x14ac:dyDescent="0.15">
      <c r="A8" s="1" t="s">
        <v>5</v>
      </c>
      <c r="B8" s="2">
        <v>38000000</v>
      </c>
      <c r="D8" s="1" t="s">
        <v>86</v>
      </c>
      <c r="E8" s="2">
        <v>2982.4</v>
      </c>
      <c r="G8" s="1"/>
      <c r="H8" s="1" t="s">
        <v>185</v>
      </c>
      <c r="I8">
        <v>3</v>
      </c>
    </row>
    <row r="9" spans="1:9" x14ac:dyDescent="0.15">
      <c r="A9" s="1" t="s">
        <v>82</v>
      </c>
      <c r="B9" s="2">
        <v>1462.08</v>
      </c>
      <c r="D9" s="1" t="s">
        <v>88</v>
      </c>
      <c r="E9" s="3">
        <v>2736</v>
      </c>
      <c r="H9" s="1"/>
    </row>
    <row r="10" spans="1:9" x14ac:dyDescent="0.15">
      <c r="A10" s="1" t="s">
        <v>83</v>
      </c>
      <c r="B10" s="2">
        <v>15000000</v>
      </c>
      <c r="D10" s="1" t="s">
        <v>85</v>
      </c>
      <c r="E10" s="2">
        <f>'20170214'!E10+'20170215'!E8</f>
        <v>420055.80000000016</v>
      </c>
      <c r="G10" s="1"/>
      <c r="H10" s="1" t="s">
        <v>42</v>
      </c>
      <c r="I10" s="3">
        <f>SUMIF(I4:I8,"&gt;=0")</f>
        <v>310</v>
      </c>
    </row>
    <row r="11" spans="1:9" x14ac:dyDescent="0.15">
      <c r="A11" s="1" t="s">
        <v>84</v>
      </c>
      <c r="B11" s="2">
        <f>'20170214'!B11+'20170215'!B9</f>
        <v>771017.75000000012</v>
      </c>
      <c r="E11" s="2"/>
      <c r="G11" s="1"/>
      <c r="H11" s="1" t="s">
        <v>43</v>
      </c>
      <c r="I11" s="3">
        <f>SUMIF(I4:I8,"&lt;=0")</f>
        <v>0</v>
      </c>
    </row>
    <row r="12" spans="1:9" x14ac:dyDescent="0.15">
      <c r="A12" s="1" t="s">
        <v>86</v>
      </c>
      <c r="B12" s="18">
        <v>532.54</v>
      </c>
      <c r="E12" s="2"/>
      <c r="G12" s="1" t="s">
        <v>36</v>
      </c>
      <c r="I12" s="2"/>
    </row>
    <row r="13" spans="1:9" x14ac:dyDescent="0.15">
      <c r="A13" s="1" t="s">
        <v>85</v>
      </c>
      <c r="B13" s="2">
        <f>'20170214'!B13+'20170215'!B12</f>
        <v>91961.570000000022</v>
      </c>
      <c r="E13" s="2"/>
      <c r="G13" s="1"/>
      <c r="H13" s="1" t="s">
        <v>30</v>
      </c>
      <c r="I13" s="2">
        <v>219666540</v>
      </c>
    </row>
    <row r="14" spans="1:9" x14ac:dyDescent="0.15">
      <c r="B14" s="2"/>
      <c r="G14" s="1"/>
      <c r="H14" s="1" t="s">
        <v>31</v>
      </c>
      <c r="I14" s="2">
        <v>0</v>
      </c>
    </row>
    <row r="15" spans="1:9" x14ac:dyDescent="0.15">
      <c r="A15" s="1"/>
      <c r="B15" s="2"/>
      <c r="G15" s="1"/>
      <c r="H15" s="1" t="s">
        <v>32</v>
      </c>
      <c r="I15" s="2">
        <f>I14+I13</f>
        <v>219666540</v>
      </c>
    </row>
    <row r="16" spans="1:9" x14ac:dyDescent="0.15">
      <c r="A16" s="1"/>
      <c r="B16" s="2"/>
      <c r="G16" s="1" t="s">
        <v>5</v>
      </c>
      <c r="H16" s="2"/>
      <c r="I16" s="2">
        <v>42000000</v>
      </c>
    </row>
    <row r="17" spans="1:22" x14ac:dyDescent="0.15">
      <c r="A17" s="6"/>
      <c r="B17" s="2"/>
      <c r="G17" s="1" t="s">
        <v>26</v>
      </c>
      <c r="H17" s="2"/>
      <c r="I17" s="2">
        <v>7087420.1100000003</v>
      </c>
    </row>
    <row r="18" spans="1:22" x14ac:dyDescent="0.15">
      <c r="G18" s="1" t="s">
        <v>12</v>
      </c>
      <c r="H18" s="2"/>
      <c r="I18" s="2">
        <v>43933308</v>
      </c>
    </row>
    <row r="19" spans="1:22" x14ac:dyDescent="0.15">
      <c r="A19" s="2"/>
      <c r="G19" s="1" t="s">
        <v>24</v>
      </c>
      <c r="H19" s="2"/>
      <c r="I19" s="2">
        <f>I18+I17-I16</f>
        <v>9020728.1099999994</v>
      </c>
    </row>
    <row r="20" spans="1:22" x14ac:dyDescent="0.15">
      <c r="G20" s="1" t="s">
        <v>33</v>
      </c>
      <c r="I20" s="2"/>
    </row>
    <row r="21" spans="1:22" x14ac:dyDescent="0.15">
      <c r="G21" s="1"/>
      <c r="H21" s="1" t="s">
        <v>38</v>
      </c>
      <c r="I21" s="2">
        <v>118095.08</v>
      </c>
    </row>
    <row r="22" spans="1:22" x14ac:dyDescent="0.15">
      <c r="G22" s="1"/>
      <c r="H22" s="1" t="s">
        <v>39</v>
      </c>
      <c r="I22" s="2">
        <v>27981.57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150000000</v>
      </c>
      <c r="H25" s="1" t="s">
        <v>19</v>
      </c>
      <c r="I25" s="2">
        <f>SUM(I21:I24)</f>
        <v>151484.62</v>
      </c>
    </row>
    <row r="26" spans="1:22" x14ac:dyDescent="0.15">
      <c r="A26" s="1" t="s">
        <v>71</v>
      </c>
      <c r="B26" s="2">
        <f>B4+E5+I18</f>
        <v>88899078.060000002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663501.99000000022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154</v>
      </c>
      <c r="B33" s="3">
        <v>3793</v>
      </c>
      <c r="D33" s="1" t="s">
        <v>74</v>
      </c>
      <c r="E33" s="2">
        <v>6410164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68</v>
      </c>
      <c r="B34" s="3">
        <v>4932</v>
      </c>
      <c r="D34" s="1" t="s">
        <v>75</v>
      </c>
      <c r="E34" s="2">
        <v>6312383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>
        <v>12322</v>
      </c>
      <c r="D35" s="1" t="s">
        <v>76</v>
      </c>
      <c r="E35" s="2">
        <v>21511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17</v>
      </c>
      <c r="B36" s="3">
        <v>1072</v>
      </c>
      <c r="D36" s="1" t="s">
        <v>77</v>
      </c>
      <c r="E36" s="2">
        <v>-125755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22119</v>
      </c>
      <c r="D37" s="1" t="s">
        <v>78</v>
      </c>
      <c r="E37" s="2">
        <v>-975159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4104507</v>
      </c>
    </row>
    <row r="39" spans="1:23" x14ac:dyDescent="0.15">
      <c r="A39" s="1" t="s">
        <v>103</v>
      </c>
      <c r="B39" s="3"/>
      <c r="D39" s="1" t="s">
        <v>80</v>
      </c>
      <c r="E39" s="2">
        <v>76483</v>
      </c>
    </row>
    <row r="40" spans="1:23" s="9" customFormat="1" x14ac:dyDescent="0.15">
      <c r="A40"/>
      <c r="B40"/>
      <c r="D40" s="1" t="s">
        <v>81</v>
      </c>
      <c r="E40" s="2">
        <v>-9931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1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1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1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1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1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1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1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1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1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1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15">
      <c r="A56" s="16"/>
      <c r="H56" s="32"/>
      <c r="I56" s="33"/>
    </row>
    <row r="57" spans="1:14" x14ac:dyDescent="0.15">
      <c r="A57" s="13"/>
      <c r="B57" s="31"/>
      <c r="D57" s="31"/>
      <c r="E57" s="12"/>
      <c r="G57" s="12"/>
      <c r="H57" s="14"/>
      <c r="I57" s="30"/>
    </row>
    <row r="58" spans="1:14" x14ac:dyDescent="0.15">
      <c r="A58" s="13"/>
      <c r="B58" s="31"/>
      <c r="D58" s="31"/>
      <c r="E58" s="12"/>
      <c r="G58" s="12"/>
      <c r="H58" s="14"/>
      <c r="I58" s="30"/>
    </row>
    <row r="59" spans="1:14" x14ac:dyDescent="0.1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4"/>
  <dimension ref="A1:W59"/>
  <sheetViews>
    <sheetView zoomScale="80" zoomScaleNormal="80" workbookViewId="0">
      <selection activeCell="I23" sqref="I23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  <col min="14" max="14" width="15.5" bestFit="1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36208692.939999998</v>
      </c>
      <c r="D3" s="1" t="s">
        <v>1</v>
      </c>
      <c r="E3" s="2">
        <v>36915906.390000001</v>
      </c>
      <c r="G3" s="1" t="s">
        <v>25</v>
      </c>
      <c r="I3" s="3"/>
    </row>
    <row r="4" spans="1:9" x14ac:dyDescent="0.15">
      <c r="A4" s="1" t="s">
        <v>2</v>
      </c>
      <c r="B4" s="18">
        <v>13106220.970000001</v>
      </c>
      <c r="D4" s="1" t="s">
        <v>11</v>
      </c>
      <c r="E4" s="18">
        <v>7693805.8399999999</v>
      </c>
      <c r="H4" s="1" t="s">
        <v>153</v>
      </c>
    </row>
    <row r="5" spans="1:9" x14ac:dyDescent="0.15">
      <c r="A5" s="1" t="s">
        <v>3</v>
      </c>
      <c r="B5" s="2">
        <v>69316570.430000007</v>
      </c>
      <c r="D5" s="1" t="s">
        <v>12</v>
      </c>
      <c r="E5" s="2">
        <v>28952100.550000001</v>
      </c>
      <c r="H5" s="1" t="s">
        <v>153</v>
      </c>
      <c r="I5">
        <v>125</v>
      </c>
    </row>
    <row r="6" spans="1:9" x14ac:dyDescent="0.15">
      <c r="A6" s="1" t="s">
        <v>11</v>
      </c>
      <c r="B6" s="2">
        <v>56210349.460000001</v>
      </c>
      <c r="D6" s="1" t="s">
        <v>4</v>
      </c>
      <c r="E6" s="2">
        <v>8000000</v>
      </c>
      <c r="H6" s="1" t="s">
        <v>67</v>
      </c>
      <c r="I6">
        <v>108</v>
      </c>
    </row>
    <row r="7" spans="1:9" x14ac:dyDescent="0.15">
      <c r="A7" s="1" t="s">
        <v>4</v>
      </c>
      <c r="B7" s="2">
        <v>50000000</v>
      </c>
      <c r="D7" s="1" t="s">
        <v>5</v>
      </c>
      <c r="E7" s="18">
        <v>67000000</v>
      </c>
      <c r="H7" s="1" t="s">
        <v>131</v>
      </c>
      <c r="I7">
        <v>58</v>
      </c>
    </row>
    <row r="8" spans="1:9" x14ac:dyDescent="0.15">
      <c r="A8" s="1" t="s">
        <v>5</v>
      </c>
      <c r="B8" s="2">
        <v>44000000</v>
      </c>
      <c r="D8" s="1" t="s">
        <v>86</v>
      </c>
      <c r="E8" s="2">
        <v>2704</v>
      </c>
      <c r="G8" s="1"/>
      <c r="H8" s="1" t="s">
        <v>185</v>
      </c>
      <c r="I8">
        <v>2</v>
      </c>
    </row>
    <row r="9" spans="1:9" x14ac:dyDescent="0.15">
      <c r="A9" s="1" t="s">
        <v>82</v>
      </c>
      <c r="B9" s="2">
        <v>1656.52</v>
      </c>
      <c r="D9" s="1" t="s">
        <v>88</v>
      </c>
      <c r="E9" s="3">
        <v>2402</v>
      </c>
      <c r="H9" s="1"/>
    </row>
    <row r="10" spans="1:9" x14ac:dyDescent="0.15">
      <c r="A10" s="1" t="s">
        <v>83</v>
      </c>
      <c r="B10" s="2">
        <v>20000000</v>
      </c>
      <c r="D10" s="1" t="s">
        <v>85</v>
      </c>
      <c r="E10" s="2">
        <f>'20170213'!E10+'20170214'!E8</f>
        <v>417073.40000000014</v>
      </c>
      <c r="G10" s="1"/>
      <c r="H10" s="1" t="s">
        <v>42</v>
      </c>
      <c r="I10" s="3">
        <f>SUMIF(I4:I8,"&gt;=0")</f>
        <v>293</v>
      </c>
    </row>
    <row r="11" spans="1:9" x14ac:dyDescent="0.15">
      <c r="A11" s="1" t="s">
        <v>84</v>
      </c>
      <c r="B11" s="2">
        <f>'20170213'!B11+'20170214'!B9</f>
        <v>769555.67000000016</v>
      </c>
      <c r="E11" s="2"/>
      <c r="G11" s="1"/>
      <c r="H11" s="1" t="s">
        <v>43</v>
      </c>
      <c r="I11" s="3">
        <f>SUMIF(I4:I8,"&lt;=0")</f>
        <v>0</v>
      </c>
    </row>
    <row r="12" spans="1:9" x14ac:dyDescent="0.15">
      <c r="A12" s="1" t="s">
        <v>86</v>
      </c>
      <c r="B12" s="18">
        <v>872.34</v>
      </c>
      <c r="E12" s="2"/>
      <c r="G12" s="1" t="s">
        <v>36</v>
      </c>
      <c r="I12" s="2"/>
    </row>
    <row r="13" spans="1:9" x14ac:dyDescent="0.15">
      <c r="A13" s="1" t="s">
        <v>85</v>
      </c>
      <c r="B13" s="2">
        <f>'20170213'!B13+'20170214'!B12</f>
        <v>91429.030000000028</v>
      </c>
      <c r="E13" s="2"/>
      <c r="G13" s="1"/>
      <c r="H13" s="1" t="s">
        <v>30</v>
      </c>
      <c r="I13" s="2">
        <v>207847920</v>
      </c>
    </row>
    <row r="14" spans="1:9" x14ac:dyDescent="0.15">
      <c r="B14" s="2"/>
      <c r="G14" s="1"/>
      <c r="H14" s="1" t="s">
        <v>31</v>
      </c>
      <c r="I14" s="2">
        <v>0</v>
      </c>
    </row>
    <row r="15" spans="1:9" x14ac:dyDescent="0.15">
      <c r="A15" s="1"/>
      <c r="B15" s="2"/>
      <c r="G15" s="1"/>
      <c r="H15" s="1" t="s">
        <v>32</v>
      </c>
      <c r="I15" s="2">
        <f>I14+I13</f>
        <v>207847920</v>
      </c>
    </row>
    <row r="16" spans="1:9" x14ac:dyDescent="0.15">
      <c r="A16" s="1"/>
      <c r="B16" s="2"/>
      <c r="G16" s="1" t="s">
        <v>5</v>
      </c>
      <c r="H16" s="2"/>
      <c r="I16" s="2">
        <v>39000000</v>
      </c>
    </row>
    <row r="17" spans="1:22" x14ac:dyDescent="0.15">
      <c r="A17" s="6"/>
      <c r="B17" s="2"/>
      <c r="G17" s="1" t="s">
        <v>26</v>
      </c>
      <c r="H17" s="2"/>
      <c r="I17" s="2">
        <v>6693089.9199999999</v>
      </c>
    </row>
    <row r="18" spans="1:22" x14ac:dyDescent="0.15">
      <c r="G18" s="1" t="s">
        <v>12</v>
      </c>
      <c r="H18" s="2"/>
      <c r="I18" s="2">
        <v>41569584</v>
      </c>
    </row>
    <row r="19" spans="1:22" x14ac:dyDescent="0.15">
      <c r="A19" s="2"/>
      <c r="G19" s="1" t="s">
        <v>24</v>
      </c>
      <c r="H19" s="2"/>
      <c r="I19" s="2">
        <f>I18+I17-I16</f>
        <v>9262673.9200000018</v>
      </c>
    </row>
    <row r="20" spans="1:22" x14ac:dyDescent="0.15">
      <c r="G20" s="1" t="s">
        <v>33</v>
      </c>
      <c r="I20" s="2"/>
    </row>
    <row r="21" spans="1:22" x14ac:dyDescent="0.15">
      <c r="G21" s="1"/>
      <c r="H21" s="1" t="s">
        <v>38</v>
      </c>
      <c r="I21" s="2">
        <v>116747.81</v>
      </c>
    </row>
    <row r="22" spans="1:22" x14ac:dyDescent="0.15">
      <c r="G22" s="1"/>
      <c r="H22" s="1" t="s">
        <v>39</v>
      </c>
      <c r="I22" s="2">
        <v>27670.76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150000000</v>
      </c>
      <c r="H25" s="1" t="s">
        <v>19</v>
      </c>
      <c r="I25" s="2">
        <f>SUM(I21:I24)</f>
        <v>149826.54</v>
      </c>
    </row>
    <row r="26" spans="1:22" x14ac:dyDescent="0.15">
      <c r="A26" s="1" t="s">
        <v>71</v>
      </c>
      <c r="B26" s="2">
        <f>B4+E5+I18</f>
        <v>83627905.520000011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658328.9700000002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154</v>
      </c>
      <c r="B33" s="3">
        <v>3484</v>
      </c>
      <c r="D33" s="1" t="s">
        <v>74</v>
      </c>
      <c r="E33" s="2">
        <v>6388723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68</v>
      </c>
      <c r="B34" s="3">
        <v>4879</v>
      </c>
      <c r="D34" s="1" t="s">
        <v>75</v>
      </c>
      <c r="E34" s="2">
        <v>167575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>
        <v>11549</v>
      </c>
      <c r="D35" s="1" t="s">
        <v>76</v>
      </c>
      <c r="E35" s="2">
        <v>6438138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17</v>
      </c>
      <c r="B36" s="3">
        <v>689</v>
      </c>
      <c r="D36" s="1" t="s">
        <v>77</v>
      </c>
      <c r="E36" s="2">
        <v>248691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20601</v>
      </c>
      <c r="D37" s="1" t="s">
        <v>78</v>
      </c>
      <c r="E37" s="2">
        <v>2527728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2624840</v>
      </c>
    </row>
    <row r="39" spans="1:23" x14ac:dyDescent="0.15">
      <c r="A39" s="1" t="s">
        <v>103</v>
      </c>
      <c r="B39" s="3"/>
      <c r="D39" s="1" t="s">
        <v>80</v>
      </c>
      <c r="E39" s="2">
        <v>61496</v>
      </c>
    </row>
    <row r="40" spans="1:23" s="9" customFormat="1" x14ac:dyDescent="0.15">
      <c r="A40"/>
      <c r="B40"/>
      <c r="D40" s="1" t="s">
        <v>81</v>
      </c>
      <c r="E40" s="2">
        <v>-7086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1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1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1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1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1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1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1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1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1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1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15">
      <c r="A56" s="16"/>
      <c r="H56" s="32"/>
      <c r="I56" s="33"/>
    </row>
    <row r="57" spans="1:14" x14ac:dyDescent="0.15">
      <c r="A57" s="13"/>
      <c r="B57" s="31"/>
      <c r="D57" s="31"/>
      <c r="E57" s="12"/>
      <c r="G57" s="12"/>
      <c r="H57" s="14"/>
      <c r="I57" s="30"/>
    </row>
    <row r="58" spans="1:14" x14ac:dyDescent="0.15">
      <c r="A58" s="13"/>
      <c r="B58" s="31"/>
      <c r="D58" s="31"/>
      <c r="E58" s="12"/>
      <c r="G58" s="12"/>
      <c r="H58" s="14"/>
      <c r="I58" s="30"/>
    </row>
    <row r="59" spans="1:14" x14ac:dyDescent="0.1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4" zoomScale="80" zoomScaleNormal="80" workbookViewId="0">
      <selection activeCell="B29" sqref="B29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2.1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28490332.25</v>
      </c>
      <c r="D3" s="1" t="s">
        <v>1</v>
      </c>
      <c r="E3" s="18">
        <v>38516567.490000002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60642453.509999998</v>
      </c>
      <c r="D4" s="1" t="s">
        <v>11</v>
      </c>
      <c r="E4" s="38">
        <v>26390070.329999998</v>
      </c>
      <c r="H4" s="1" t="s">
        <v>370</v>
      </c>
      <c r="I4" s="13"/>
      <c r="J4" s="13"/>
    </row>
    <row r="5" spans="1:10" x14ac:dyDescent="0.15">
      <c r="A5" s="1" t="s">
        <v>3</v>
      </c>
      <c r="B5" s="2">
        <v>248150983.46000001</v>
      </c>
      <c r="D5" s="1" t="s">
        <v>12</v>
      </c>
      <c r="E5" s="2">
        <v>12126497.16</v>
      </c>
      <c r="H5" s="1" t="s">
        <v>372</v>
      </c>
      <c r="I5" s="13"/>
      <c r="J5" s="13"/>
    </row>
    <row r="6" spans="1:10" x14ac:dyDescent="0.15">
      <c r="A6" s="1" t="s">
        <v>11</v>
      </c>
      <c r="B6" s="37">
        <v>187508529.94999999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1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15">
      <c r="A8" s="1" t="s">
        <v>5</v>
      </c>
      <c r="B8" s="2">
        <v>201980000</v>
      </c>
      <c r="D8" s="1" t="s">
        <v>86</v>
      </c>
      <c r="E8" s="18">
        <v>5803.2</v>
      </c>
      <c r="G8" s="1"/>
      <c r="H8" s="1"/>
    </row>
    <row r="9" spans="1:10" x14ac:dyDescent="0.15">
      <c r="A9" s="1" t="s">
        <v>82</v>
      </c>
      <c r="B9" s="2">
        <v>18197.7</v>
      </c>
      <c r="D9" s="1" t="s">
        <v>88</v>
      </c>
      <c r="E9" s="3">
        <v>3972</v>
      </c>
      <c r="H9" s="1"/>
    </row>
    <row r="10" spans="1:10" x14ac:dyDescent="0.15">
      <c r="A10" s="1" t="s">
        <v>83</v>
      </c>
      <c r="B10" s="2">
        <v>132000000</v>
      </c>
      <c r="D10" s="1" t="s">
        <v>85</v>
      </c>
      <c r="E10" s="2">
        <f>'20180117'!E10+'20180118'!E8</f>
        <v>777169.09999999939</v>
      </c>
      <c r="G10" s="1"/>
      <c r="H10" s="1" t="s">
        <v>42</v>
      </c>
      <c r="I10" s="3">
        <f>SUMIF(I4:I9,"&gt;=0")</f>
        <v>0</v>
      </c>
    </row>
    <row r="11" spans="1:10" x14ac:dyDescent="0.15">
      <c r="A11" s="1" t="s">
        <v>84</v>
      </c>
      <c r="B11" s="2">
        <f>'20180117'!B11+'20180118'!B9</f>
        <v>1739302.87</v>
      </c>
      <c r="D11" s="1" t="s">
        <v>381</v>
      </c>
      <c r="E11" s="2">
        <f>E8+'20180117'!E11</f>
        <v>22152</v>
      </c>
      <c r="G11" s="1"/>
      <c r="H11" s="1" t="s">
        <v>43</v>
      </c>
      <c r="I11" s="3">
        <f>SUM(J4:J9)</f>
        <v>0</v>
      </c>
    </row>
    <row r="12" spans="1:10" x14ac:dyDescent="0.15">
      <c r="A12" s="1" t="s">
        <v>86</v>
      </c>
      <c r="B12" s="18">
        <v>1452.64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'20180117'!B13+'20180118'!B12</f>
        <v>280377.19</v>
      </c>
      <c r="E13" s="2"/>
      <c r="G13" s="1"/>
      <c r="H13" s="1" t="s">
        <v>30</v>
      </c>
      <c r="I13" s="15">
        <v>5562480</v>
      </c>
    </row>
    <row r="14" spans="1:10" x14ac:dyDescent="0.15">
      <c r="A14" s="1" t="s">
        <v>333</v>
      </c>
      <c r="B14" s="3"/>
      <c r="G14" s="1"/>
      <c r="H14" s="1" t="s">
        <v>31</v>
      </c>
      <c r="I14" s="15">
        <v>-1854840</v>
      </c>
    </row>
    <row r="15" spans="1:10" x14ac:dyDescent="0.15">
      <c r="A15" s="1" t="s">
        <v>380</v>
      </c>
      <c r="B15" s="2">
        <f>B12+'20180117'!B15</f>
        <v>11887.259999999998</v>
      </c>
      <c r="G15" s="1"/>
      <c r="H15" s="1" t="s">
        <v>32</v>
      </c>
      <c r="I15" s="15">
        <f>I14+I13</f>
        <v>3707640</v>
      </c>
    </row>
    <row r="16" spans="1:10" x14ac:dyDescent="0.15">
      <c r="A16" s="1" t="s">
        <v>392</v>
      </c>
      <c r="B16" s="2">
        <f>B11-'20180101'!B11</f>
        <v>139835.99</v>
      </c>
      <c r="G16" s="1" t="s">
        <v>5</v>
      </c>
      <c r="H16" s="2"/>
      <c r="I16" s="15">
        <v>-2000000</v>
      </c>
    </row>
    <row r="17" spans="1:14" x14ac:dyDescent="0.15">
      <c r="A17" s="6"/>
      <c r="B17" s="2"/>
      <c r="G17" s="1" t="s">
        <v>26</v>
      </c>
      <c r="H17" s="2"/>
      <c r="I17" s="15">
        <v>10733170.08</v>
      </c>
    </row>
    <row r="18" spans="1:14" x14ac:dyDescent="0.15">
      <c r="G18" s="1" t="s">
        <v>12</v>
      </c>
      <c r="H18" s="2"/>
      <c r="I18" s="15">
        <v>834372</v>
      </c>
    </row>
    <row r="19" spans="1:14" x14ac:dyDescent="0.15">
      <c r="A19" s="2"/>
      <c r="G19" s="1" t="s">
        <v>24</v>
      </c>
      <c r="H19" s="2"/>
      <c r="I19" s="15">
        <f>I18+I17-I16</f>
        <v>13567542.08</v>
      </c>
    </row>
    <row r="20" spans="1:14" x14ac:dyDescent="0.15">
      <c r="D20" s="2"/>
      <c r="G20" s="1" t="s">
        <v>33</v>
      </c>
      <c r="I20" s="15"/>
    </row>
    <row r="21" spans="1:14" x14ac:dyDescent="0.15">
      <c r="G21" s="1"/>
      <c r="H21" s="1" t="s">
        <v>38</v>
      </c>
      <c r="I21" s="15">
        <v>466437.69</v>
      </c>
      <c r="N21" s="2"/>
    </row>
    <row r="22" spans="1:14" x14ac:dyDescent="0.15">
      <c r="G22" s="1"/>
      <c r="H22" s="1" t="s">
        <v>39</v>
      </c>
      <c r="I22" s="15">
        <v>109489.36</v>
      </c>
    </row>
    <row r="23" spans="1:14" x14ac:dyDescent="0.15">
      <c r="G23" s="1"/>
      <c r="H23" s="1" t="s">
        <v>106</v>
      </c>
      <c r="I23" s="15">
        <v>24054.85</v>
      </c>
      <c r="N23" s="2"/>
    </row>
    <row r="24" spans="1:14" x14ac:dyDescent="0.15">
      <c r="A24" s="8" t="s">
        <v>69</v>
      </c>
      <c r="H24" s="1" t="s">
        <v>107</v>
      </c>
      <c r="I24" s="15">
        <v>11184</v>
      </c>
    </row>
    <row r="25" spans="1:14" x14ac:dyDescent="0.15">
      <c r="A25" s="1" t="s">
        <v>70</v>
      </c>
      <c r="B25" s="2">
        <f>B8+E7+I16+B45</f>
        <v>280980000</v>
      </c>
      <c r="H25" s="1" t="s">
        <v>19</v>
      </c>
      <c r="I25" s="15">
        <f>SUM(I21:I24)</f>
        <v>611165.9</v>
      </c>
    </row>
    <row r="26" spans="1:14" x14ac:dyDescent="0.15">
      <c r="A26" s="1" t="s">
        <v>71</v>
      </c>
      <c r="B26" s="2">
        <f>B4+E5+I18</f>
        <v>73603322.670000002</v>
      </c>
      <c r="G26" s="1"/>
      <c r="H26" s="1" t="s">
        <v>355</v>
      </c>
      <c r="I26" s="2">
        <v>668.2</v>
      </c>
    </row>
    <row r="27" spans="1:14" x14ac:dyDescent="0.15">
      <c r="A27" s="1" t="s">
        <v>90</v>
      </c>
      <c r="B27" s="2">
        <f>$B$13+$E$10+$I$25</f>
        <v>1668712.1899999995</v>
      </c>
      <c r="H27" s="1" t="s">
        <v>382</v>
      </c>
      <c r="I27" s="2">
        <f>I22-'20180102'!I22</f>
        <v>6607.1499999999942</v>
      </c>
    </row>
    <row r="28" spans="1:14" x14ac:dyDescent="0.15">
      <c r="A28" s="1" t="s">
        <v>356</v>
      </c>
      <c r="B28" s="2">
        <f>B12+E8+I26</f>
        <v>7924.04</v>
      </c>
    </row>
    <row r="29" spans="1:14" x14ac:dyDescent="0.15">
      <c r="A29" s="1" t="s">
        <v>383</v>
      </c>
      <c r="B29" s="2">
        <f>B15+E11+I27</f>
        <v>40646.409999999989</v>
      </c>
    </row>
    <row r="30" spans="1:14" x14ac:dyDescent="0.15">
      <c r="G30" s="1"/>
      <c r="H30" s="1"/>
      <c r="I30" s="2"/>
    </row>
    <row r="31" spans="1:14" s="9" customFormat="1" x14ac:dyDescent="0.15">
      <c r="J31"/>
    </row>
    <row r="32" spans="1:14" ht="14.25" x14ac:dyDescent="0.15">
      <c r="A32" s="7" t="s">
        <v>65</v>
      </c>
      <c r="G32" s="7" t="s">
        <v>295</v>
      </c>
    </row>
    <row r="33" spans="1:23" s="9" customFormat="1" x14ac:dyDescent="0.1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6"/>
      <c r="D34" s="1" t="s">
        <v>78</v>
      </c>
      <c r="E34" s="2">
        <v>-705321</v>
      </c>
      <c r="G34" s="16" t="s">
        <v>296</v>
      </c>
      <c r="H34" s="2">
        <f>E40</f>
        <v>17197098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138</v>
      </c>
      <c r="B35" s="36"/>
      <c r="D35" s="1" t="s">
        <v>182</v>
      </c>
      <c r="E35" s="10">
        <v>-1195309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6"/>
      <c r="D36" s="1" t="s">
        <v>80</v>
      </c>
      <c r="E36" s="10">
        <v>-7903</v>
      </c>
      <c r="G36" s="40" t="s">
        <v>298</v>
      </c>
      <c r="H36" s="41">
        <f>H34+H35</f>
        <v>17202255.605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132</v>
      </c>
      <c r="B37" s="36"/>
      <c r="D37" s="1" t="s">
        <v>81</v>
      </c>
      <c r="E37" s="2">
        <v>6433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15">
      <c r="A38" s="1" t="s">
        <v>19</v>
      </c>
      <c r="B38" s="36">
        <f>SUM(B34:B37)</f>
        <v>0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15">
      <c r="A39" s="1" t="s">
        <v>102</v>
      </c>
      <c r="B39" s="3"/>
      <c r="D39" s="8" t="s">
        <v>379</v>
      </c>
    </row>
    <row r="40" spans="1:23" x14ac:dyDescent="0.15">
      <c r="A40" s="1" t="s">
        <v>103</v>
      </c>
      <c r="B40" s="3"/>
      <c r="D40" s="1" t="s">
        <v>74</v>
      </c>
      <c r="E40" s="2">
        <v>17197098</v>
      </c>
    </row>
    <row r="41" spans="1:23" s="9" customFormat="1" x14ac:dyDescent="0.15">
      <c r="A41"/>
      <c r="B41"/>
      <c r="D41" s="1" t="s">
        <v>75</v>
      </c>
      <c r="E41" s="2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 s="1" t="s">
        <v>76</v>
      </c>
      <c r="E42" s="2">
        <v>-564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15">
      <c r="D43" s="1" t="s">
        <v>77</v>
      </c>
      <c r="E43" s="2"/>
    </row>
    <row r="44" spans="1:23" x14ac:dyDescent="0.15">
      <c r="A44" s="8" t="s">
        <v>233</v>
      </c>
      <c r="D44" s="1" t="s">
        <v>375</v>
      </c>
      <c r="E44" s="2">
        <v>-19538</v>
      </c>
    </row>
    <row r="45" spans="1:23" x14ac:dyDescent="0.15">
      <c r="A45" s="16" t="s">
        <v>5</v>
      </c>
      <c r="B45" s="2">
        <v>1000000</v>
      </c>
      <c r="C45" s="2"/>
      <c r="D45" s="1" t="s">
        <v>376</v>
      </c>
      <c r="E45" s="10">
        <v>18974</v>
      </c>
    </row>
    <row r="46" spans="1:23" x14ac:dyDescent="0.1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157500</v>
      </c>
    </row>
    <row r="47" spans="1:23" x14ac:dyDescent="0.1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1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1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1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5"/>
  <dimension ref="A1:W59"/>
  <sheetViews>
    <sheetView zoomScale="80" zoomScaleNormal="80" workbookViewId="0">
      <selection activeCell="B14" sqref="B14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  <col min="14" max="14" width="15.5" bestFit="1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39700047.850000001</v>
      </c>
      <c r="D3" s="1" t="s">
        <v>1</v>
      </c>
      <c r="E3" s="2">
        <v>33943056.920000002</v>
      </c>
      <c r="G3" s="1" t="s">
        <v>25</v>
      </c>
      <c r="I3" s="3"/>
    </row>
    <row r="4" spans="1:9" x14ac:dyDescent="0.15">
      <c r="A4" s="1" t="s">
        <v>2</v>
      </c>
      <c r="B4" s="18">
        <v>21503776.66</v>
      </c>
      <c r="D4" s="1" t="s">
        <v>11</v>
      </c>
      <c r="E4" s="18">
        <v>5676895.1699999999</v>
      </c>
      <c r="H4" s="1" t="s">
        <v>153</v>
      </c>
    </row>
    <row r="5" spans="1:9" x14ac:dyDescent="0.15">
      <c r="A5" s="1" t="s">
        <v>3</v>
      </c>
      <c r="B5" s="2">
        <v>72204691.459999993</v>
      </c>
      <c r="D5" s="1" t="s">
        <v>12</v>
      </c>
      <c r="E5" s="2">
        <v>28266161.75</v>
      </c>
      <c r="H5" s="1" t="s">
        <v>153</v>
      </c>
      <c r="I5">
        <v>124</v>
      </c>
    </row>
    <row r="6" spans="1:9" x14ac:dyDescent="0.15">
      <c r="A6" s="1" t="s">
        <v>11</v>
      </c>
      <c r="B6" s="2">
        <v>50700914.799999997</v>
      </c>
      <c r="D6" s="1" t="s">
        <v>4</v>
      </c>
      <c r="E6" s="2">
        <v>8000000</v>
      </c>
      <c r="H6" s="1" t="s">
        <v>67</v>
      </c>
      <c r="I6">
        <v>109</v>
      </c>
    </row>
    <row r="7" spans="1:9" x14ac:dyDescent="0.1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52</v>
      </c>
    </row>
    <row r="8" spans="1:9" x14ac:dyDescent="0.15">
      <c r="A8" s="1" t="s">
        <v>5</v>
      </c>
      <c r="B8" s="2">
        <v>47000000</v>
      </c>
      <c r="D8" s="1" t="s">
        <v>86</v>
      </c>
      <c r="E8" s="2">
        <v>462.4</v>
      </c>
      <c r="G8" s="1"/>
      <c r="H8" s="1" t="s">
        <v>185</v>
      </c>
    </row>
    <row r="9" spans="1:9" x14ac:dyDescent="0.15">
      <c r="A9" s="1" t="s">
        <v>82</v>
      </c>
      <c r="B9" s="2">
        <v>866.95</v>
      </c>
      <c r="D9" s="1" t="s">
        <v>88</v>
      </c>
      <c r="E9" s="3">
        <v>445</v>
      </c>
      <c r="H9" s="1"/>
    </row>
    <row r="10" spans="1:9" x14ac:dyDescent="0.15">
      <c r="A10" s="1" t="s">
        <v>83</v>
      </c>
      <c r="B10" s="2">
        <v>11000000</v>
      </c>
      <c r="D10" s="1" t="s">
        <v>85</v>
      </c>
      <c r="E10" s="2">
        <f>'20170210'!E10+'20170213'!E8</f>
        <v>414369.40000000014</v>
      </c>
      <c r="G10" s="1"/>
      <c r="H10" s="1" t="s">
        <v>42</v>
      </c>
      <c r="I10" s="3">
        <f>SUMIF(I4:I8,"&gt;=0")</f>
        <v>285</v>
      </c>
    </row>
    <row r="11" spans="1:9" x14ac:dyDescent="0.15">
      <c r="A11" s="1" t="s">
        <v>84</v>
      </c>
      <c r="B11" s="2">
        <f>'20170210'!B11+'20170213'!B9</f>
        <v>767899.15000000014</v>
      </c>
      <c r="E11" s="2"/>
      <c r="G11" s="1"/>
      <c r="H11" s="1" t="s">
        <v>43</v>
      </c>
      <c r="I11" s="3">
        <f>SUMIF(I4:I8,"&lt;=0")</f>
        <v>0</v>
      </c>
    </row>
    <row r="12" spans="1:9" x14ac:dyDescent="0.15">
      <c r="A12" s="1" t="s">
        <v>86</v>
      </c>
      <c r="B12" s="18">
        <v>164.88</v>
      </c>
      <c r="E12" s="2"/>
      <c r="G12" s="1" t="s">
        <v>36</v>
      </c>
      <c r="I12" s="2"/>
    </row>
    <row r="13" spans="1:9" x14ac:dyDescent="0.15">
      <c r="A13" s="1" t="s">
        <v>85</v>
      </c>
      <c r="B13" s="2">
        <f>'20170210'!B13+'20170213'!B12</f>
        <v>90556.690000000031</v>
      </c>
      <c r="E13" s="2"/>
      <c r="G13" s="1"/>
      <c r="H13" s="1" t="s">
        <v>30</v>
      </c>
      <c r="I13" s="2">
        <v>201528180</v>
      </c>
    </row>
    <row r="14" spans="1:9" x14ac:dyDescent="0.15">
      <c r="B14" s="2"/>
      <c r="G14" s="1"/>
      <c r="H14" s="1" t="s">
        <v>31</v>
      </c>
      <c r="I14" s="2">
        <v>0</v>
      </c>
    </row>
    <row r="15" spans="1:9" x14ac:dyDescent="0.15">
      <c r="A15" s="1"/>
      <c r="B15" s="2"/>
      <c r="G15" s="1"/>
      <c r="H15" s="1" t="s">
        <v>32</v>
      </c>
      <c r="I15" s="2">
        <f>I14+I13</f>
        <v>201528180</v>
      </c>
    </row>
    <row r="16" spans="1:9" x14ac:dyDescent="0.15">
      <c r="A16" s="1"/>
      <c r="B16" s="2"/>
      <c r="G16" s="1" t="s">
        <v>5</v>
      </c>
      <c r="H16" s="2"/>
      <c r="I16" s="2">
        <v>39000000</v>
      </c>
    </row>
    <row r="17" spans="1:22" x14ac:dyDescent="0.15">
      <c r="A17" s="6"/>
      <c r="B17" s="2"/>
      <c r="G17" s="1" t="s">
        <v>26</v>
      </c>
      <c r="H17" s="2"/>
      <c r="I17" s="2">
        <v>7226448.0800000001</v>
      </c>
    </row>
    <row r="18" spans="1:22" x14ac:dyDescent="0.15">
      <c r="G18" s="1" t="s">
        <v>12</v>
      </c>
      <c r="H18" s="2"/>
      <c r="I18" s="2">
        <v>40324932</v>
      </c>
    </row>
    <row r="19" spans="1:22" x14ac:dyDescent="0.15">
      <c r="A19" s="2"/>
      <c r="G19" s="1" t="s">
        <v>24</v>
      </c>
      <c r="H19" s="2"/>
      <c r="I19" s="2">
        <f>I18+I17-I16</f>
        <v>8551380.0799999982</v>
      </c>
    </row>
    <row r="20" spans="1:22" x14ac:dyDescent="0.15">
      <c r="G20" s="1" t="s">
        <v>33</v>
      </c>
      <c r="I20" s="2"/>
    </row>
    <row r="21" spans="1:22" x14ac:dyDescent="0.15">
      <c r="G21" s="1"/>
      <c r="H21" s="1" t="s">
        <v>38</v>
      </c>
      <c r="I21" s="2">
        <v>116044.84</v>
      </c>
    </row>
    <row r="22" spans="1:22" x14ac:dyDescent="0.15">
      <c r="G22" s="1"/>
      <c r="H22" s="1" t="s">
        <v>39</v>
      </c>
      <c r="I22" s="2">
        <v>27504.84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150000000</v>
      </c>
      <c r="H25" s="1" t="s">
        <v>19</v>
      </c>
      <c r="I25" s="2">
        <f>SUM(I21:I24)</f>
        <v>148957.65</v>
      </c>
    </row>
    <row r="26" spans="1:22" x14ac:dyDescent="0.15">
      <c r="A26" s="1" t="s">
        <v>71</v>
      </c>
      <c r="B26" s="2">
        <f>B4+E5+I18</f>
        <v>90094870.409999996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653883.74000000022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154</v>
      </c>
      <c r="B33" s="3">
        <v>3973</v>
      </c>
      <c r="D33" s="1" t="s">
        <v>74</v>
      </c>
      <c r="E33" s="2">
        <v>6221149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68</v>
      </c>
      <c r="B34" s="3">
        <v>4951</v>
      </c>
      <c r="D34" s="1" t="s">
        <v>75</v>
      </c>
      <c r="E34" s="2">
        <v>6189446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>
        <v>10880</v>
      </c>
      <c r="D35" s="1" t="s">
        <v>76</v>
      </c>
      <c r="E35" s="2">
        <v>51957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17</v>
      </c>
      <c r="B36" s="3">
        <v>681</v>
      </c>
      <c r="D36" s="1" t="s">
        <v>77</v>
      </c>
      <c r="E36" s="2">
        <v>164631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20485</v>
      </c>
      <c r="D37" s="1" t="s">
        <v>78</v>
      </c>
      <c r="E37" s="2">
        <v>-108588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2571442</v>
      </c>
    </row>
    <row r="39" spans="1:23" x14ac:dyDescent="0.15">
      <c r="A39" s="1" t="s">
        <v>103</v>
      </c>
      <c r="B39" s="3"/>
      <c r="D39" s="1" t="s">
        <v>80</v>
      </c>
      <c r="E39" s="2">
        <v>68029</v>
      </c>
    </row>
    <row r="40" spans="1:23" s="9" customFormat="1" x14ac:dyDescent="0.15">
      <c r="A40"/>
      <c r="B40"/>
      <c r="D40" s="1" t="s">
        <v>81</v>
      </c>
      <c r="E40" s="2">
        <v>-7276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1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1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1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1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1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1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1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1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1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1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15">
      <c r="A56" s="16"/>
      <c r="H56" s="32"/>
      <c r="I56" s="33"/>
    </row>
    <row r="57" spans="1:14" x14ac:dyDescent="0.15">
      <c r="A57" s="13"/>
      <c r="B57" s="31"/>
      <c r="D57" s="31"/>
      <c r="E57" s="12"/>
      <c r="G57" s="12"/>
      <c r="H57" s="14"/>
      <c r="I57" s="30"/>
    </row>
    <row r="58" spans="1:14" x14ac:dyDescent="0.15">
      <c r="A58" s="13"/>
      <c r="B58" s="31"/>
      <c r="D58" s="31"/>
      <c r="E58" s="12"/>
      <c r="G58" s="12"/>
      <c r="H58" s="14"/>
      <c r="I58" s="30"/>
    </row>
    <row r="59" spans="1:14" x14ac:dyDescent="0.1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6"/>
  <dimension ref="A1:W59"/>
  <sheetViews>
    <sheetView zoomScale="80" zoomScaleNormal="80" workbookViewId="0">
      <selection activeCell="E37" sqref="E37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  <col min="14" max="14" width="15.5" bestFit="1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40053139.810000002</v>
      </c>
      <c r="D3" s="1" t="s">
        <v>1</v>
      </c>
      <c r="E3" s="2">
        <v>33986964.219999999</v>
      </c>
      <c r="G3" s="1" t="s">
        <v>25</v>
      </c>
      <c r="I3" s="3"/>
    </row>
    <row r="4" spans="1:9" x14ac:dyDescent="0.15">
      <c r="A4" s="1" t="s">
        <v>2</v>
      </c>
      <c r="B4" s="18">
        <v>21041612.699999999</v>
      </c>
      <c r="D4" s="1" t="s">
        <v>11</v>
      </c>
      <c r="E4" s="18">
        <v>6734193.2599999998</v>
      </c>
      <c r="H4" s="1" t="s">
        <v>153</v>
      </c>
    </row>
    <row r="5" spans="1:9" x14ac:dyDescent="0.15">
      <c r="A5" s="1" t="s">
        <v>3</v>
      </c>
      <c r="B5" s="2">
        <v>72095825.430000007</v>
      </c>
      <c r="D5" s="1" t="s">
        <v>12</v>
      </c>
      <c r="E5" s="2">
        <v>27252770.960000001</v>
      </c>
      <c r="H5" s="1" t="s">
        <v>153</v>
      </c>
      <c r="I5">
        <v>124</v>
      </c>
    </row>
    <row r="6" spans="1:9" x14ac:dyDescent="0.15">
      <c r="A6" s="1" t="s">
        <v>11</v>
      </c>
      <c r="B6" s="2">
        <v>51054212.729999997</v>
      </c>
      <c r="D6" s="1" t="s">
        <v>4</v>
      </c>
      <c r="E6" s="2">
        <v>8000000</v>
      </c>
      <c r="H6" s="1" t="s">
        <v>67</v>
      </c>
      <c r="I6">
        <v>109</v>
      </c>
    </row>
    <row r="7" spans="1:9" x14ac:dyDescent="0.1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52</v>
      </c>
    </row>
    <row r="8" spans="1:9" x14ac:dyDescent="0.15">
      <c r="A8" s="1" t="s">
        <v>5</v>
      </c>
      <c r="B8" s="2">
        <v>47000000</v>
      </c>
      <c r="D8" s="1" t="s">
        <v>86</v>
      </c>
      <c r="E8" s="2">
        <v>2217.6</v>
      </c>
      <c r="G8" s="1"/>
      <c r="H8" s="1" t="s">
        <v>185</v>
      </c>
    </row>
    <row r="9" spans="1:9" x14ac:dyDescent="0.15">
      <c r="A9" s="1" t="s">
        <v>82</v>
      </c>
      <c r="B9" s="2">
        <v>1072.92</v>
      </c>
      <c r="D9" s="1" t="s">
        <v>88</v>
      </c>
      <c r="E9" s="3">
        <v>2496</v>
      </c>
      <c r="H9" s="1"/>
    </row>
    <row r="10" spans="1:9" x14ac:dyDescent="0.15">
      <c r="A10" s="1" t="s">
        <v>83</v>
      </c>
      <c r="B10" s="2">
        <v>11000000</v>
      </c>
      <c r="D10" s="1" t="s">
        <v>85</v>
      </c>
      <c r="E10" s="2">
        <f>'20170209'!E10+'20170210'!E8</f>
        <v>413907.00000000012</v>
      </c>
      <c r="G10" s="1"/>
      <c r="H10" s="1" t="s">
        <v>42</v>
      </c>
      <c r="I10" s="3">
        <f>SUMIF(I4:I8,"&gt;=0")</f>
        <v>285</v>
      </c>
    </row>
    <row r="11" spans="1:9" x14ac:dyDescent="0.15">
      <c r="A11" s="1" t="s">
        <v>84</v>
      </c>
      <c r="B11" s="2">
        <f>'20170209'!B11+'20170210'!B9</f>
        <v>767032.20000000019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15">
      <c r="A12" s="1" t="s">
        <v>86</v>
      </c>
      <c r="B12" s="18">
        <v>1127.0999999999999</v>
      </c>
      <c r="E12" s="2"/>
      <c r="G12" s="1" t="s">
        <v>36</v>
      </c>
      <c r="I12" s="2"/>
    </row>
    <row r="13" spans="1:9" x14ac:dyDescent="0.15">
      <c r="A13" s="1" t="s">
        <v>85</v>
      </c>
      <c r="B13" s="2">
        <f>'20170209'!B13+'20170210'!B12</f>
        <v>90391.810000000027</v>
      </c>
      <c r="E13" s="2"/>
      <c r="G13" s="1"/>
      <c r="H13" s="1" t="s">
        <v>30</v>
      </c>
      <c r="I13" s="2">
        <v>200623740</v>
      </c>
    </row>
    <row r="14" spans="1:9" x14ac:dyDescent="0.15">
      <c r="B14" s="2"/>
      <c r="G14" s="1"/>
      <c r="H14" s="1" t="s">
        <v>31</v>
      </c>
      <c r="I14" s="2">
        <v>0</v>
      </c>
    </row>
    <row r="15" spans="1:9" x14ac:dyDescent="0.15">
      <c r="A15" s="1"/>
      <c r="B15" s="2"/>
      <c r="G15" s="1"/>
      <c r="H15" s="1" t="s">
        <v>32</v>
      </c>
      <c r="I15" s="2">
        <f>I14+I13</f>
        <v>200623740</v>
      </c>
    </row>
    <row r="16" spans="1:9" x14ac:dyDescent="0.15">
      <c r="A16" s="1"/>
      <c r="B16" s="2"/>
      <c r="G16" s="1" t="s">
        <v>5</v>
      </c>
      <c r="H16" s="2"/>
      <c r="I16" s="2">
        <v>39000000</v>
      </c>
    </row>
    <row r="17" spans="1:22" x14ac:dyDescent="0.15">
      <c r="A17" s="6"/>
      <c r="B17" s="2"/>
      <c r="G17" s="1" t="s">
        <v>26</v>
      </c>
      <c r="H17" s="2"/>
      <c r="I17" s="2">
        <v>6537948.0800000001</v>
      </c>
    </row>
    <row r="18" spans="1:22" x14ac:dyDescent="0.15">
      <c r="G18" s="1" t="s">
        <v>12</v>
      </c>
      <c r="H18" s="2"/>
      <c r="I18" s="2">
        <v>40124748</v>
      </c>
    </row>
    <row r="19" spans="1:22" x14ac:dyDescent="0.15">
      <c r="A19" s="2"/>
      <c r="G19" s="1" t="s">
        <v>24</v>
      </c>
      <c r="H19" s="2"/>
      <c r="I19" s="2">
        <f>I18+I17-I16</f>
        <v>7662696.0799999982</v>
      </c>
    </row>
    <row r="20" spans="1:22" x14ac:dyDescent="0.15">
      <c r="G20" s="1" t="s">
        <v>33</v>
      </c>
      <c r="I20" s="2"/>
    </row>
    <row r="21" spans="1:22" x14ac:dyDescent="0.15">
      <c r="G21" s="1"/>
      <c r="H21" s="1" t="s">
        <v>38</v>
      </c>
      <c r="I21" s="2">
        <v>116044.84</v>
      </c>
    </row>
    <row r="22" spans="1:22" x14ac:dyDescent="0.15">
      <c r="G22" s="1"/>
      <c r="H22" s="1" t="s">
        <v>39</v>
      </c>
      <c r="I22" s="2">
        <v>27504.84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150000000</v>
      </c>
      <c r="H25" s="1" t="s">
        <v>19</v>
      </c>
      <c r="I25" s="2">
        <f>SUM(I21:I24)</f>
        <v>148957.65</v>
      </c>
    </row>
    <row r="26" spans="1:22" x14ac:dyDescent="0.15">
      <c r="A26" s="1" t="s">
        <v>71</v>
      </c>
      <c r="B26" s="2">
        <f>B4+E5+I18</f>
        <v>88419131.659999996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653256.4600000002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154</v>
      </c>
      <c r="B33" s="3">
        <v>3922</v>
      </c>
      <c r="D33" s="1" t="s">
        <v>74</v>
      </c>
      <c r="E33" s="2">
        <v>6169192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68</v>
      </c>
      <c r="B34" s="3">
        <v>4807</v>
      </c>
      <c r="D34" s="1" t="s">
        <v>75</v>
      </c>
      <c r="E34" s="2">
        <v>6024815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>
        <v>10847</v>
      </c>
      <c r="D35" s="1" t="s">
        <v>76</v>
      </c>
      <c r="E35" s="2">
        <v>95639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17</v>
      </c>
      <c r="B36" s="3">
        <v>676</v>
      </c>
      <c r="D36" s="1" t="s">
        <v>77</v>
      </c>
      <c r="E36" s="2">
        <v>-52308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20252</v>
      </c>
      <c r="D37" s="1" t="s">
        <v>78</v>
      </c>
      <c r="E37" s="2">
        <v>491353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2471078</v>
      </c>
    </row>
    <row r="39" spans="1:23" x14ac:dyDescent="0.15">
      <c r="A39" s="1" t="s">
        <v>103</v>
      </c>
      <c r="B39" s="3"/>
      <c r="D39" s="1" t="s">
        <v>80</v>
      </c>
      <c r="E39" s="2">
        <v>72241</v>
      </c>
    </row>
    <row r="40" spans="1:23" s="9" customFormat="1" x14ac:dyDescent="0.15">
      <c r="A40"/>
      <c r="B40"/>
      <c r="D40" s="1" t="s">
        <v>81</v>
      </c>
      <c r="E40" s="2">
        <v>-7033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1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1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1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1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1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1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1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1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1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1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15">
      <c r="A56" s="16"/>
      <c r="H56" s="32"/>
      <c r="I56" s="33"/>
    </row>
    <row r="57" spans="1:14" x14ac:dyDescent="0.15">
      <c r="A57" s="13"/>
      <c r="B57" s="31"/>
      <c r="D57" s="31"/>
      <c r="E57" s="12"/>
      <c r="G57" s="12"/>
      <c r="H57" s="14"/>
      <c r="I57" s="30"/>
    </row>
    <row r="58" spans="1:14" x14ac:dyDescent="0.15">
      <c r="A58" s="13"/>
      <c r="B58" s="31"/>
      <c r="D58" s="31"/>
      <c r="E58" s="12"/>
      <c r="G58" s="12"/>
      <c r="H58" s="14"/>
      <c r="I58" s="30"/>
    </row>
    <row r="59" spans="1:14" x14ac:dyDescent="0.1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7"/>
  <dimension ref="A1:W59"/>
  <sheetViews>
    <sheetView zoomScale="80" zoomScaleNormal="80" workbookViewId="0">
      <selection activeCell="H38" sqref="H38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  <col min="14" max="14" width="15.5" bestFit="1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32762934.629999999</v>
      </c>
      <c r="D3" s="1" t="s">
        <v>1</v>
      </c>
      <c r="E3" s="2">
        <v>33867062.950000003</v>
      </c>
      <c r="G3" s="1" t="s">
        <v>25</v>
      </c>
      <c r="I3" s="3"/>
    </row>
    <row r="4" spans="1:9" x14ac:dyDescent="0.15">
      <c r="A4" s="1" t="s">
        <v>2</v>
      </c>
      <c r="B4" s="18">
        <v>27228356.59</v>
      </c>
      <c r="D4" s="1" t="s">
        <v>11</v>
      </c>
      <c r="E4" s="18">
        <v>9309519.1699999999</v>
      </c>
      <c r="H4" s="1" t="s">
        <v>153</v>
      </c>
    </row>
    <row r="5" spans="1:9" x14ac:dyDescent="0.15">
      <c r="A5" s="1" t="s">
        <v>3</v>
      </c>
      <c r="B5" s="2">
        <v>71992057.170000002</v>
      </c>
      <c r="D5" s="1" t="s">
        <v>12</v>
      </c>
      <c r="E5" s="2">
        <v>24557543.780000001</v>
      </c>
      <c r="H5" s="1" t="s">
        <v>153</v>
      </c>
      <c r="I5">
        <v>110</v>
      </c>
    </row>
    <row r="6" spans="1:9" x14ac:dyDescent="0.15">
      <c r="A6" s="1" t="s">
        <v>11</v>
      </c>
      <c r="B6" s="2">
        <v>44763700.579999998</v>
      </c>
      <c r="D6" s="1" t="s">
        <v>4</v>
      </c>
      <c r="E6" s="2">
        <v>8000000</v>
      </c>
      <c r="H6" s="1" t="s">
        <v>67</v>
      </c>
      <c r="I6">
        <v>104</v>
      </c>
    </row>
    <row r="7" spans="1:9" x14ac:dyDescent="0.1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41</v>
      </c>
    </row>
    <row r="8" spans="1:9" x14ac:dyDescent="0.15">
      <c r="A8" s="1" t="s">
        <v>5</v>
      </c>
      <c r="B8" s="2">
        <v>47000000</v>
      </c>
      <c r="D8" s="1" t="s">
        <v>86</v>
      </c>
      <c r="E8" s="2">
        <v>982.4</v>
      </c>
      <c r="G8" s="1"/>
      <c r="H8" s="1" t="s">
        <v>185</v>
      </c>
    </row>
    <row r="9" spans="1:9" x14ac:dyDescent="0.15">
      <c r="A9" s="1" t="s">
        <v>82</v>
      </c>
      <c r="B9" s="2">
        <v>765.95</v>
      </c>
      <c r="D9" s="1" t="s">
        <v>88</v>
      </c>
      <c r="E9" s="3">
        <v>1076</v>
      </c>
      <c r="H9" s="1"/>
    </row>
    <row r="10" spans="1:9" x14ac:dyDescent="0.15">
      <c r="A10" s="1" t="s">
        <v>83</v>
      </c>
      <c r="B10" s="2">
        <v>12000000</v>
      </c>
      <c r="D10" s="1" t="s">
        <v>85</v>
      </c>
      <c r="E10" s="2">
        <f>'20170208'!E10+'20170209'!E8</f>
        <v>411689.40000000014</v>
      </c>
      <c r="G10" s="1"/>
      <c r="H10" s="1" t="s">
        <v>42</v>
      </c>
      <c r="I10" s="3">
        <f>SUMIF(I4:I8,"&gt;=0")</f>
        <v>255</v>
      </c>
    </row>
    <row r="11" spans="1:9" x14ac:dyDescent="0.15">
      <c r="A11" s="1" t="s">
        <v>84</v>
      </c>
      <c r="B11" s="2">
        <f>'20170208'!B11+'20170209'!B9</f>
        <v>765959.28000000014</v>
      </c>
      <c r="E11" s="2"/>
      <c r="G11" s="1"/>
      <c r="H11" s="1" t="s">
        <v>43</v>
      </c>
      <c r="I11" s="3">
        <f>SUMIF(I4:I8,"&lt;=0")</f>
        <v>0</v>
      </c>
    </row>
    <row r="12" spans="1:9" x14ac:dyDescent="0.15">
      <c r="A12" s="1" t="s">
        <v>86</v>
      </c>
      <c r="B12" s="18">
        <v>389.54</v>
      </c>
      <c r="E12" s="2"/>
      <c r="G12" s="1" t="s">
        <v>36</v>
      </c>
      <c r="I12" s="2"/>
    </row>
    <row r="13" spans="1:9" x14ac:dyDescent="0.15">
      <c r="A13" s="1" t="s">
        <v>85</v>
      </c>
      <c r="B13" s="2">
        <f>'20170208'!B13+'20170209'!B12</f>
        <v>89264.710000000021</v>
      </c>
      <c r="E13" s="2"/>
      <c r="G13" s="1"/>
      <c r="H13" s="1" t="s">
        <v>30</v>
      </c>
      <c r="I13" s="2">
        <v>178714020</v>
      </c>
    </row>
    <row r="14" spans="1:9" x14ac:dyDescent="0.15">
      <c r="B14" s="2"/>
      <c r="G14" s="1"/>
      <c r="H14" s="1" t="s">
        <v>31</v>
      </c>
      <c r="I14" s="2">
        <v>0</v>
      </c>
    </row>
    <row r="15" spans="1:9" x14ac:dyDescent="0.15">
      <c r="A15" s="1"/>
      <c r="B15" s="2"/>
      <c r="G15" s="1"/>
      <c r="H15" s="1" t="s">
        <v>32</v>
      </c>
      <c r="I15" s="2">
        <f>I14+I13</f>
        <v>178714020</v>
      </c>
    </row>
    <row r="16" spans="1:9" x14ac:dyDescent="0.15">
      <c r="A16" s="1"/>
      <c r="B16" s="2"/>
      <c r="G16" s="1" t="s">
        <v>5</v>
      </c>
      <c r="H16" s="2"/>
      <c r="I16" s="2">
        <v>39000000</v>
      </c>
    </row>
    <row r="17" spans="1:22" x14ac:dyDescent="0.15">
      <c r="A17" s="6"/>
      <c r="B17" s="2"/>
      <c r="G17" s="1" t="s">
        <v>26</v>
      </c>
      <c r="H17" s="2"/>
      <c r="I17" s="2">
        <v>10082890.75</v>
      </c>
    </row>
    <row r="18" spans="1:22" x14ac:dyDescent="0.15">
      <c r="G18" s="1" t="s">
        <v>12</v>
      </c>
      <c r="H18" s="2"/>
      <c r="I18" s="2">
        <v>35742804</v>
      </c>
    </row>
    <row r="19" spans="1:22" x14ac:dyDescent="0.15">
      <c r="A19" s="2"/>
      <c r="G19" s="1" t="s">
        <v>24</v>
      </c>
      <c r="H19" s="2"/>
      <c r="I19" s="2">
        <f>I18+I17-I16</f>
        <v>6825694.75</v>
      </c>
    </row>
    <row r="20" spans="1:22" x14ac:dyDescent="0.15">
      <c r="G20" s="1" t="s">
        <v>33</v>
      </c>
      <c r="I20" s="2"/>
    </row>
    <row r="21" spans="1:22" x14ac:dyDescent="0.15">
      <c r="G21" s="1"/>
      <c r="H21" s="1" t="s">
        <v>38</v>
      </c>
      <c r="I21" s="2">
        <v>113936.03</v>
      </c>
    </row>
    <row r="22" spans="1:22" x14ac:dyDescent="0.15">
      <c r="G22" s="1"/>
      <c r="H22" s="1" t="s">
        <v>39</v>
      </c>
      <c r="I22" s="2">
        <v>27007.17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150000000</v>
      </c>
      <c r="H25" s="1" t="s">
        <v>19</v>
      </c>
      <c r="I25" s="2">
        <f>SUM(I21:I24)</f>
        <v>146351.17000000001</v>
      </c>
    </row>
    <row r="26" spans="1:22" x14ac:dyDescent="0.15">
      <c r="A26" s="1" t="s">
        <v>71</v>
      </c>
      <c r="B26" s="2">
        <f>B4+E5+I18</f>
        <v>87528704.370000005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647305.28000000014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154</v>
      </c>
      <c r="B33" s="3">
        <v>3172</v>
      </c>
      <c r="D33" s="1" t="s">
        <v>74</v>
      </c>
      <c r="E33" s="2">
        <v>6073553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68</v>
      </c>
      <c r="B34" s="3">
        <v>4842</v>
      </c>
      <c r="D34" s="1" t="s">
        <v>75</v>
      </c>
      <c r="E34" s="2">
        <v>6077123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>
        <v>10685</v>
      </c>
      <c r="D35" s="1" t="s">
        <v>76</v>
      </c>
      <c r="E35" s="2">
        <v>-112244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17</v>
      </c>
      <c r="B36" s="3">
        <v>513</v>
      </c>
      <c r="D36" s="1" t="s">
        <v>77</v>
      </c>
      <c r="E36" s="2">
        <v>34279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19212</v>
      </c>
      <c r="D37" s="1" t="s">
        <v>78</v>
      </c>
      <c r="E37" s="2">
        <v>89698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3162008</v>
      </c>
    </row>
    <row r="39" spans="1:23" x14ac:dyDescent="0.15">
      <c r="A39" s="1" t="s">
        <v>103</v>
      </c>
      <c r="B39" s="3"/>
      <c r="D39" s="1" t="s">
        <v>80</v>
      </c>
      <c r="E39" s="2">
        <v>79402</v>
      </c>
    </row>
    <row r="40" spans="1:23" s="9" customFormat="1" x14ac:dyDescent="0.15">
      <c r="A40"/>
      <c r="B40"/>
      <c r="D40" s="1" t="s">
        <v>81</v>
      </c>
      <c r="E40" s="2">
        <v>-8373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1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1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1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1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1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1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1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1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1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1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15">
      <c r="A56" s="16"/>
      <c r="H56" s="32"/>
      <c r="I56" s="33"/>
    </row>
    <row r="57" spans="1:14" x14ac:dyDescent="0.15">
      <c r="A57" s="13"/>
      <c r="B57" s="31"/>
      <c r="D57" s="31"/>
      <c r="E57" s="12"/>
      <c r="G57" s="12"/>
      <c r="H57" s="14"/>
      <c r="I57" s="30"/>
    </row>
    <row r="58" spans="1:14" x14ac:dyDescent="0.15">
      <c r="A58" s="13"/>
      <c r="B58" s="31"/>
      <c r="D58" s="31"/>
      <c r="E58" s="12"/>
      <c r="G58" s="12"/>
      <c r="H58" s="14"/>
      <c r="I58" s="30"/>
    </row>
    <row r="59" spans="1:14" x14ac:dyDescent="0.1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8"/>
  <dimension ref="A1:W59"/>
  <sheetViews>
    <sheetView zoomScale="80" zoomScaleNormal="80" workbookViewId="0">
      <selection activeCell="B8" sqref="B8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  <col min="14" max="14" width="15.5" bestFit="1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38994522.840000004</v>
      </c>
      <c r="D3" s="1" t="s">
        <v>1</v>
      </c>
      <c r="E3" s="2">
        <v>34036719.240000002</v>
      </c>
      <c r="G3" s="1" t="s">
        <v>25</v>
      </c>
      <c r="I3" s="3"/>
    </row>
    <row r="4" spans="1:9" x14ac:dyDescent="0.15">
      <c r="A4" s="1" t="s">
        <v>2</v>
      </c>
      <c r="B4" s="18">
        <v>28841235.850000001</v>
      </c>
      <c r="D4" s="1" t="s">
        <v>11</v>
      </c>
      <c r="E4" s="18">
        <v>11126309.73</v>
      </c>
      <c r="H4" s="1" t="s">
        <v>153</v>
      </c>
    </row>
    <row r="5" spans="1:9" x14ac:dyDescent="0.15">
      <c r="A5" s="1" t="s">
        <v>3</v>
      </c>
      <c r="B5" s="2">
        <v>76836334.530000001</v>
      </c>
      <c r="D5" s="1" t="s">
        <v>12</v>
      </c>
      <c r="E5" s="2">
        <v>22910409.510000002</v>
      </c>
      <c r="H5" s="1" t="s">
        <v>153</v>
      </c>
      <c r="I5">
        <v>102</v>
      </c>
    </row>
    <row r="6" spans="1:9" x14ac:dyDescent="0.15">
      <c r="A6" s="1" t="s">
        <v>11</v>
      </c>
      <c r="B6" s="2">
        <v>47995098.68</v>
      </c>
      <c r="D6" s="1" t="s">
        <v>4</v>
      </c>
      <c r="E6" s="2">
        <v>8000000</v>
      </c>
      <c r="H6" s="1" t="s">
        <v>67</v>
      </c>
      <c r="I6">
        <v>103</v>
      </c>
    </row>
    <row r="7" spans="1:9" x14ac:dyDescent="0.1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41</v>
      </c>
    </row>
    <row r="8" spans="1:9" x14ac:dyDescent="0.15">
      <c r="A8" s="1" t="s">
        <v>5</v>
      </c>
      <c r="B8" s="2">
        <v>52000000</v>
      </c>
      <c r="D8" s="1" t="s">
        <v>86</v>
      </c>
      <c r="E8" s="2">
        <v>1422.4</v>
      </c>
      <c r="G8" s="1"/>
      <c r="H8" s="1" t="s">
        <v>185</v>
      </c>
    </row>
    <row r="9" spans="1:9" x14ac:dyDescent="0.15">
      <c r="A9" s="1" t="s">
        <v>82</v>
      </c>
      <c r="B9" s="2">
        <v>575.84</v>
      </c>
      <c r="D9" s="1" t="s">
        <v>88</v>
      </c>
      <c r="E9" s="3">
        <v>1327</v>
      </c>
      <c r="H9" s="1"/>
    </row>
    <row r="10" spans="1:9" x14ac:dyDescent="0.15">
      <c r="A10" s="1" t="s">
        <v>83</v>
      </c>
      <c r="B10" s="2">
        <v>9000000</v>
      </c>
      <c r="D10" s="1" t="s">
        <v>85</v>
      </c>
      <c r="E10" s="2">
        <f>'20170207'!E10+'20170208'!E8</f>
        <v>410707.00000000012</v>
      </c>
      <c r="G10" s="1"/>
      <c r="H10" s="1" t="s">
        <v>42</v>
      </c>
      <c r="I10" s="3">
        <f>SUMIF(I4:I8,"&gt;=0")</f>
        <v>246</v>
      </c>
    </row>
    <row r="11" spans="1:9" x14ac:dyDescent="0.15">
      <c r="A11" s="1" t="s">
        <v>84</v>
      </c>
      <c r="B11" s="2">
        <f>'20170207'!B11+'20170208'!B9</f>
        <v>765193.33000000019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15">
      <c r="A12" s="1" t="s">
        <v>86</v>
      </c>
      <c r="B12" s="18">
        <v>753.98</v>
      </c>
      <c r="E12" s="2"/>
      <c r="G12" s="1" t="s">
        <v>36</v>
      </c>
      <c r="I12" s="2"/>
    </row>
    <row r="13" spans="1:9" x14ac:dyDescent="0.15">
      <c r="A13" s="1" t="s">
        <v>85</v>
      </c>
      <c r="B13" s="2">
        <f>'20170207'!B13+'20170208'!B12</f>
        <v>88875.170000000027</v>
      </c>
      <c r="E13" s="2"/>
      <c r="G13" s="1"/>
      <c r="H13" s="1" t="s">
        <v>30</v>
      </c>
      <c r="I13" s="2">
        <v>171777660</v>
      </c>
    </row>
    <row r="14" spans="1:9" x14ac:dyDescent="0.15">
      <c r="B14" s="2"/>
      <c r="G14" s="1"/>
      <c r="H14" s="1" t="s">
        <v>31</v>
      </c>
      <c r="I14" s="2">
        <v>0</v>
      </c>
    </row>
    <row r="15" spans="1:9" x14ac:dyDescent="0.15">
      <c r="A15" s="1"/>
      <c r="B15" s="2"/>
      <c r="G15" s="1"/>
      <c r="H15" s="1" t="s">
        <v>32</v>
      </c>
      <c r="I15" s="2">
        <f>I14+I13</f>
        <v>171777660</v>
      </c>
    </row>
    <row r="16" spans="1:9" x14ac:dyDescent="0.15">
      <c r="A16" s="1"/>
      <c r="B16" s="2"/>
      <c r="G16" s="1" t="s">
        <v>5</v>
      </c>
      <c r="H16" s="2"/>
      <c r="I16" s="2">
        <v>34000000</v>
      </c>
    </row>
    <row r="17" spans="1:22" x14ac:dyDescent="0.15">
      <c r="A17" s="6"/>
      <c r="B17" s="2"/>
      <c r="G17" s="1" t="s">
        <v>26</v>
      </c>
      <c r="H17" s="2"/>
      <c r="I17" s="2">
        <v>5813314.5599999996</v>
      </c>
    </row>
    <row r="18" spans="1:22" x14ac:dyDescent="0.15">
      <c r="G18" s="1" t="s">
        <v>12</v>
      </c>
      <c r="H18" s="2"/>
      <c r="I18" s="2">
        <v>34355532</v>
      </c>
    </row>
    <row r="19" spans="1:22" x14ac:dyDescent="0.15">
      <c r="A19" s="2"/>
      <c r="G19" s="1" t="s">
        <v>24</v>
      </c>
      <c r="H19" s="2"/>
      <c r="I19" s="2">
        <f>I18+I17-I16</f>
        <v>6168846.5600000024</v>
      </c>
    </row>
    <row r="20" spans="1:22" x14ac:dyDescent="0.15">
      <c r="G20" s="1" t="s">
        <v>33</v>
      </c>
      <c r="I20" s="2"/>
    </row>
    <row r="21" spans="1:22" x14ac:dyDescent="0.15">
      <c r="G21" s="1"/>
      <c r="H21" s="1" t="s">
        <v>38</v>
      </c>
      <c r="I21" s="2">
        <v>113169.85</v>
      </c>
    </row>
    <row r="22" spans="1:22" x14ac:dyDescent="0.15">
      <c r="G22" s="1"/>
      <c r="H22" s="1" t="s">
        <v>39</v>
      </c>
      <c r="I22" s="2">
        <v>26826.36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150000000</v>
      </c>
      <c r="H25" s="1" t="s">
        <v>19</v>
      </c>
      <c r="I25" s="2">
        <f>SUM(I21:I24)</f>
        <v>145404.18000000002</v>
      </c>
    </row>
    <row r="26" spans="1:22" x14ac:dyDescent="0.15">
      <c r="A26" s="1" t="s">
        <v>71</v>
      </c>
      <c r="B26" s="2">
        <f>B4+E5+I18</f>
        <v>86107177.359999999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644986.35000000021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154</v>
      </c>
      <c r="B33" s="3">
        <v>2907</v>
      </c>
      <c r="D33" s="1" t="s">
        <v>74</v>
      </c>
      <c r="E33" s="2">
        <v>6185798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68</v>
      </c>
      <c r="B34" s="3">
        <v>4722</v>
      </c>
      <c r="D34" s="1" t="s">
        <v>75</v>
      </c>
      <c r="E34" s="2">
        <v>6042844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>
        <v>10472</v>
      </c>
      <c r="D35" s="1" t="s">
        <v>76</v>
      </c>
      <c r="E35" s="2">
        <v>87435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17</v>
      </c>
      <c r="B36" s="3">
        <v>517</v>
      </c>
      <c r="D36" s="1" t="s">
        <v>77</v>
      </c>
      <c r="E36" s="2">
        <v>-1812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18618</v>
      </c>
      <c r="D37" s="1" t="s">
        <v>78</v>
      </c>
      <c r="E37" s="2">
        <v>1901050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3134443</v>
      </c>
    </row>
    <row r="39" spans="1:23" x14ac:dyDescent="0.15">
      <c r="A39" s="1" t="s">
        <v>103</v>
      </c>
      <c r="B39" s="3"/>
      <c r="D39" s="1" t="s">
        <v>80</v>
      </c>
      <c r="E39" s="2">
        <v>82513</v>
      </c>
    </row>
    <row r="40" spans="1:23" s="9" customFormat="1" x14ac:dyDescent="0.15">
      <c r="A40"/>
      <c r="B40"/>
      <c r="D40" s="1" t="s">
        <v>81</v>
      </c>
      <c r="E40" s="2">
        <v>-8343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1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1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1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1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1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1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1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1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1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1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15">
      <c r="A56" s="16"/>
      <c r="H56" s="32"/>
      <c r="I56" s="33"/>
    </row>
    <row r="57" spans="1:14" x14ac:dyDescent="0.15">
      <c r="A57" s="13"/>
      <c r="B57" s="31"/>
      <c r="D57" s="31"/>
      <c r="E57" s="12"/>
      <c r="G57" s="12"/>
      <c r="H57" s="14"/>
      <c r="I57" s="30"/>
    </row>
    <row r="58" spans="1:14" x14ac:dyDescent="0.15">
      <c r="A58" s="13"/>
      <c r="B58" s="31"/>
      <c r="D58" s="31"/>
      <c r="E58" s="12"/>
      <c r="G58" s="12"/>
      <c r="H58" s="14"/>
      <c r="I58" s="30"/>
    </row>
    <row r="59" spans="1:14" x14ac:dyDescent="0.1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9"/>
  <dimension ref="A1:W59"/>
  <sheetViews>
    <sheetView zoomScale="80" zoomScaleNormal="80" workbookViewId="0">
      <selection activeCell="A39" sqref="A39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  <col min="14" max="14" width="15.5" bestFit="1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24254212.489999998</v>
      </c>
      <c r="D3" s="1" t="s">
        <v>1</v>
      </c>
      <c r="E3" s="2">
        <v>34018916.600000001</v>
      </c>
      <c r="G3" s="1" t="s">
        <v>25</v>
      </c>
      <c r="I3" s="3"/>
    </row>
    <row r="4" spans="1:9" x14ac:dyDescent="0.15">
      <c r="A4" s="1" t="s">
        <v>2</v>
      </c>
      <c r="B4" s="18">
        <v>29670786.68</v>
      </c>
      <c r="D4" s="1" t="s">
        <v>11</v>
      </c>
      <c r="E4" s="18">
        <v>11312630.58</v>
      </c>
      <c r="H4" s="1" t="s">
        <v>153</v>
      </c>
    </row>
    <row r="5" spans="1:9" x14ac:dyDescent="0.15">
      <c r="A5" s="1" t="s">
        <v>3</v>
      </c>
      <c r="B5" s="2">
        <v>81928004.579999998</v>
      </c>
      <c r="D5" s="1" t="s">
        <v>12</v>
      </c>
      <c r="E5" s="2">
        <v>22706286.02</v>
      </c>
      <c r="H5" s="1" t="s">
        <v>153</v>
      </c>
      <c r="I5">
        <v>88</v>
      </c>
    </row>
    <row r="6" spans="1:9" x14ac:dyDescent="0.15">
      <c r="A6" s="1" t="s">
        <v>11</v>
      </c>
      <c r="B6" s="2">
        <v>52257217.899999999</v>
      </c>
      <c r="D6" s="1" t="s">
        <v>4</v>
      </c>
      <c r="E6" s="2">
        <v>8000000</v>
      </c>
      <c r="H6" s="1" t="s">
        <v>67</v>
      </c>
      <c r="I6">
        <v>100</v>
      </c>
    </row>
    <row r="7" spans="1:9" x14ac:dyDescent="0.1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38</v>
      </c>
    </row>
    <row r="8" spans="1:9" x14ac:dyDescent="0.15">
      <c r="A8" s="1" t="s">
        <v>5</v>
      </c>
      <c r="B8" s="2">
        <v>57000000</v>
      </c>
      <c r="D8" s="1" t="s">
        <v>86</v>
      </c>
      <c r="E8" s="2">
        <v>1147.2</v>
      </c>
      <c r="G8" s="1"/>
      <c r="H8" s="1" t="s">
        <v>185</v>
      </c>
    </row>
    <row r="9" spans="1:9" x14ac:dyDescent="0.15">
      <c r="A9" s="1" t="s">
        <v>82</v>
      </c>
      <c r="B9" s="2">
        <v>3005.41</v>
      </c>
      <c r="D9" s="1" t="s">
        <v>88</v>
      </c>
      <c r="E9" s="3">
        <v>1007</v>
      </c>
      <c r="H9" s="1"/>
    </row>
    <row r="10" spans="1:9" x14ac:dyDescent="0.15">
      <c r="A10" s="1" t="s">
        <v>83</v>
      </c>
      <c r="B10" s="2">
        <v>28000000</v>
      </c>
      <c r="D10" s="1" t="s">
        <v>85</v>
      </c>
      <c r="E10" s="2">
        <f>'20170206'!E10+'20170207'!E8</f>
        <v>409284.60000000009</v>
      </c>
      <c r="G10" s="1"/>
      <c r="H10" s="1" t="s">
        <v>42</v>
      </c>
      <c r="I10" s="3">
        <f>SUMIF(I4:I8,"&gt;=0")</f>
        <v>226</v>
      </c>
    </row>
    <row r="11" spans="1:9" x14ac:dyDescent="0.15">
      <c r="A11" s="1" t="s">
        <v>84</v>
      </c>
      <c r="B11" s="2">
        <f>'20170206'!B11+'20170207'!B9</f>
        <v>764617.49000000022</v>
      </c>
      <c r="E11" s="2"/>
      <c r="G11" s="1"/>
      <c r="H11" s="1" t="s">
        <v>43</v>
      </c>
      <c r="I11" s="3">
        <f>SUMIF(I4:I8,"&lt;=0")</f>
        <v>0</v>
      </c>
    </row>
    <row r="12" spans="1:9" x14ac:dyDescent="0.15">
      <c r="A12" s="1" t="s">
        <v>86</v>
      </c>
      <c r="B12" s="18">
        <v>681.19</v>
      </c>
      <c r="E12" s="2"/>
      <c r="G12" s="1" t="s">
        <v>36</v>
      </c>
      <c r="I12" s="2"/>
    </row>
    <row r="13" spans="1:9" x14ac:dyDescent="0.15">
      <c r="A13" s="1" t="s">
        <v>85</v>
      </c>
      <c r="B13" s="2">
        <f>'20170206'!B13+'20170207'!B12</f>
        <v>88121.190000000031</v>
      </c>
      <c r="E13" s="2"/>
      <c r="G13" s="1"/>
      <c r="H13" s="1" t="s">
        <v>30</v>
      </c>
      <c r="I13" s="2">
        <v>158351400</v>
      </c>
    </row>
    <row r="14" spans="1:9" x14ac:dyDescent="0.15">
      <c r="B14" s="2"/>
      <c r="G14" s="1"/>
      <c r="H14" s="1" t="s">
        <v>31</v>
      </c>
      <c r="I14" s="2">
        <v>0</v>
      </c>
    </row>
    <row r="15" spans="1:9" x14ac:dyDescent="0.15">
      <c r="A15" s="1"/>
      <c r="B15" s="2"/>
      <c r="G15" s="1"/>
      <c r="H15" s="1" t="s">
        <v>32</v>
      </c>
      <c r="I15" s="2">
        <f>I14+I13</f>
        <v>158351400</v>
      </c>
    </row>
    <row r="16" spans="1:9" x14ac:dyDescent="0.15">
      <c r="A16" s="1"/>
      <c r="B16" s="2"/>
      <c r="G16" s="1" t="s">
        <v>5</v>
      </c>
      <c r="H16" s="2"/>
      <c r="I16" s="2">
        <v>29000000</v>
      </c>
    </row>
    <row r="17" spans="1:22" x14ac:dyDescent="0.15">
      <c r="A17" s="6"/>
      <c r="B17" s="2"/>
      <c r="G17" s="1" t="s">
        <v>26</v>
      </c>
      <c r="H17" s="2"/>
      <c r="I17" s="2">
        <v>4074716.09</v>
      </c>
    </row>
    <row r="18" spans="1:22" x14ac:dyDescent="0.15">
      <c r="G18" s="1" t="s">
        <v>12</v>
      </c>
      <c r="H18" s="2"/>
      <c r="I18" s="2">
        <v>31670280</v>
      </c>
    </row>
    <row r="19" spans="1:22" x14ac:dyDescent="0.15">
      <c r="A19" s="2"/>
      <c r="G19" s="1" t="s">
        <v>24</v>
      </c>
      <c r="H19" s="2"/>
      <c r="I19" s="2">
        <f>I18+I17-I16</f>
        <v>6744996.0900000036</v>
      </c>
    </row>
    <row r="20" spans="1:22" x14ac:dyDescent="0.15">
      <c r="G20" s="1" t="s">
        <v>33</v>
      </c>
      <c r="I20" s="2"/>
    </row>
    <row r="21" spans="1:22" x14ac:dyDescent="0.15">
      <c r="G21" s="1"/>
      <c r="H21" s="1" t="s">
        <v>38</v>
      </c>
      <c r="I21" s="2">
        <v>111769.99</v>
      </c>
    </row>
    <row r="22" spans="1:22" x14ac:dyDescent="0.15">
      <c r="G22" s="1"/>
      <c r="H22" s="1" t="s">
        <v>39</v>
      </c>
      <c r="I22" s="2">
        <v>26495.98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150000000</v>
      </c>
      <c r="H25" s="1" t="s">
        <v>19</v>
      </c>
      <c r="I25" s="2">
        <f>SUM(I21:I24)</f>
        <v>143673.94</v>
      </c>
    </row>
    <row r="26" spans="1:22" x14ac:dyDescent="0.15">
      <c r="A26" s="1" t="s">
        <v>71</v>
      </c>
      <c r="B26" s="2">
        <f>B4+E5+I18</f>
        <v>84047352.700000003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641079.73000000021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154</v>
      </c>
      <c r="B33" s="3">
        <v>2302</v>
      </c>
      <c r="D33" s="1" t="s">
        <v>74</v>
      </c>
      <c r="E33" s="2">
        <v>6098432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68</v>
      </c>
      <c r="B34" s="3">
        <v>4535</v>
      </c>
      <c r="D34" s="1" t="s">
        <v>75</v>
      </c>
      <c r="E34" s="2">
        <v>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>
        <v>10473</v>
      </c>
      <c r="D35" s="1" t="s">
        <v>76</v>
      </c>
      <c r="E35" s="2">
        <v>-83808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17</v>
      </c>
      <c r="B36" s="3">
        <v>495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17805</v>
      </c>
      <c r="D37" s="1" t="s">
        <v>78</v>
      </c>
      <c r="E37" s="2">
        <v>568364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2619825</v>
      </c>
    </row>
    <row r="39" spans="1:23" x14ac:dyDescent="0.15">
      <c r="A39" s="1" t="s">
        <v>103</v>
      </c>
      <c r="B39" s="3"/>
      <c r="D39" s="1" t="s">
        <v>80</v>
      </c>
      <c r="E39" s="2">
        <v>78619</v>
      </c>
    </row>
    <row r="40" spans="1:23" s="9" customFormat="1" x14ac:dyDescent="0.15">
      <c r="A40"/>
      <c r="B40"/>
      <c r="D40" s="1" t="s">
        <v>81</v>
      </c>
      <c r="E40" s="2">
        <v>-7190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1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1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1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1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1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1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1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1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1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1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15">
      <c r="A56" s="16"/>
      <c r="H56" s="32"/>
      <c r="I56" s="33"/>
    </row>
    <row r="57" spans="1:14" x14ac:dyDescent="0.15">
      <c r="A57" s="13"/>
      <c r="B57" s="31"/>
      <c r="D57" s="31"/>
      <c r="E57" s="12"/>
      <c r="G57" s="12"/>
      <c r="H57" s="14"/>
      <c r="I57" s="30"/>
    </row>
    <row r="58" spans="1:14" x14ac:dyDescent="0.15">
      <c r="A58" s="13"/>
      <c r="B58" s="31"/>
      <c r="D58" s="31"/>
      <c r="E58" s="12"/>
      <c r="G58" s="12"/>
      <c r="H58" s="14"/>
      <c r="I58" s="30"/>
    </row>
    <row r="59" spans="1:14" x14ac:dyDescent="0.1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0"/>
  <dimension ref="A1:W59"/>
  <sheetViews>
    <sheetView zoomScale="80" zoomScaleNormal="80" workbookViewId="0">
      <selection activeCell="E1" sqref="E1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  <col min="14" max="14" width="15.5" bestFit="1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11843415.6</v>
      </c>
      <c r="D3" s="1" t="s">
        <v>1</v>
      </c>
      <c r="E3" s="2">
        <v>44252531.189999998</v>
      </c>
      <c r="G3" s="1" t="s">
        <v>25</v>
      </c>
      <c r="I3" s="3"/>
    </row>
    <row r="4" spans="1:9" x14ac:dyDescent="0.15">
      <c r="A4" s="1" t="s">
        <v>2</v>
      </c>
      <c r="B4" s="18">
        <v>22063485.5</v>
      </c>
      <c r="D4" s="1" t="s">
        <v>11</v>
      </c>
      <c r="E4" s="18">
        <v>22351770.91</v>
      </c>
      <c r="H4" s="1" t="s">
        <v>153</v>
      </c>
    </row>
    <row r="5" spans="1:9" x14ac:dyDescent="0.15">
      <c r="A5" s="1" t="s">
        <v>3</v>
      </c>
      <c r="B5" s="2">
        <v>71915984.980000004</v>
      </c>
      <c r="D5" s="1" t="s">
        <v>12</v>
      </c>
      <c r="E5" s="2">
        <v>21900760.280000001</v>
      </c>
      <c r="H5" s="1" t="s">
        <v>153</v>
      </c>
      <c r="I5">
        <v>82</v>
      </c>
    </row>
    <row r="6" spans="1:9" x14ac:dyDescent="0.15">
      <c r="A6" s="1" t="s">
        <v>11</v>
      </c>
      <c r="B6" s="2">
        <v>49852499.479999997</v>
      </c>
      <c r="D6" s="1" t="s">
        <v>4</v>
      </c>
      <c r="E6" s="2">
        <v>8000000</v>
      </c>
      <c r="H6" s="1" t="s">
        <v>67</v>
      </c>
      <c r="I6">
        <v>97</v>
      </c>
    </row>
    <row r="7" spans="1:9" x14ac:dyDescent="0.1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  <c r="I7">
        <v>40</v>
      </c>
    </row>
    <row r="8" spans="1:9" x14ac:dyDescent="0.15">
      <c r="A8" s="1" t="s">
        <v>5</v>
      </c>
      <c r="B8" s="2">
        <v>47000000</v>
      </c>
      <c r="D8" s="1" t="s">
        <v>86</v>
      </c>
      <c r="E8" s="2">
        <v>2324.8000000000002</v>
      </c>
      <c r="G8" s="1"/>
      <c r="H8" s="1" t="s">
        <v>185</v>
      </c>
    </row>
    <row r="9" spans="1:9" x14ac:dyDescent="0.15">
      <c r="A9" s="1" t="s">
        <v>82</v>
      </c>
      <c r="B9" s="2">
        <v>9083.8799999999992</v>
      </c>
      <c r="D9" s="1" t="s">
        <v>88</v>
      </c>
      <c r="E9" s="3">
        <v>1927</v>
      </c>
      <c r="H9" s="1"/>
    </row>
    <row r="10" spans="1:9" x14ac:dyDescent="0.15">
      <c r="A10" s="1" t="s">
        <v>83</v>
      </c>
      <c r="B10" s="2">
        <v>38000000</v>
      </c>
      <c r="D10" s="1" t="s">
        <v>85</v>
      </c>
      <c r="E10" s="2">
        <f>'20170203'!E10+'20170206'!E8</f>
        <v>408137.40000000008</v>
      </c>
      <c r="G10" s="1"/>
      <c r="H10" s="1" t="s">
        <v>42</v>
      </c>
      <c r="I10" s="3">
        <f>SUMIF(I4:I8,"&gt;=0")</f>
        <v>219</v>
      </c>
    </row>
    <row r="11" spans="1:9" x14ac:dyDescent="0.15">
      <c r="A11" s="1" t="s">
        <v>84</v>
      </c>
      <c r="B11" s="2">
        <f>'20170203'!B11+'20170206'!B9</f>
        <v>761612.08000000019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15">
      <c r="A12" s="1" t="s">
        <v>86</v>
      </c>
      <c r="B12" s="18">
        <v>808.2</v>
      </c>
      <c r="E12" s="2"/>
      <c r="G12" s="1" t="s">
        <v>36</v>
      </c>
      <c r="I12" s="2"/>
    </row>
    <row r="13" spans="1:9" x14ac:dyDescent="0.15">
      <c r="A13" s="1" t="s">
        <v>85</v>
      </c>
      <c r="B13" s="2">
        <f>'20170203'!B13+'20170206'!B12</f>
        <v>87440.000000000029</v>
      </c>
      <c r="E13" s="2"/>
      <c r="G13" s="1"/>
      <c r="H13" s="1" t="s">
        <v>30</v>
      </c>
      <c r="I13" s="2">
        <v>153544080</v>
      </c>
    </row>
    <row r="14" spans="1:9" x14ac:dyDescent="0.15">
      <c r="B14" s="2"/>
      <c r="G14" s="1"/>
      <c r="H14" s="1" t="s">
        <v>31</v>
      </c>
      <c r="I14" s="2">
        <v>0</v>
      </c>
    </row>
    <row r="15" spans="1:9" x14ac:dyDescent="0.15">
      <c r="A15" s="1"/>
      <c r="B15" s="2"/>
      <c r="G15" s="1"/>
      <c r="H15" s="1" t="s">
        <v>32</v>
      </c>
      <c r="I15" s="2">
        <f>I14+I13</f>
        <v>153544080</v>
      </c>
    </row>
    <row r="16" spans="1:9" x14ac:dyDescent="0.15">
      <c r="A16" s="1"/>
      <c r="B16" s="2"/>
      <c r="G16" s="1" t="s">
        <v>5</v>
      </c>
      <c r="H16" s="2"/>
      <c r="I16" s="2">
        <v>29000000</v>
      </c>
    </row>
    <row r="17" spans="1:22" x14ac:dyDescent="0.15">
      <c r="A17" s="6"/>
      <c r="B17" s="2"/>
      <c r="G17" s="1" t="s">
        <v>26</v>
      </c>
      <c r="H17" s="2"/>
      <c r="I17" s="2">
        <v>5154957.25</v>
      </c>
    </row>
    <row r="18" spans="1:22" x14ac:dyDescent="0.15">
      <c r="G18" s="1" t="s">
        <v>12</v>
      </c>
      <c r="H18" s="2"/>
      <c r="I18" s="2">
        <v>30708816</v>
      </c>
    </row>
    <row r="19" spans="1:22" x14ac:dyDescent="0.15">
      <c r="A19" s="2"/>
      <c r="G19" s="1" t="s">
        <v>24</v>
      </c>
      <c r="H19" s="2"/>
      <c r="I19" s="2">
        <f>I18+I17-I16</f>
        <v>6863773.25</v>
      </c>
    </row>
    <row r="20" spans="1:22" x14ac:dyDescent="0.15">
      <c r="G20" s="1" t="s">
        <v>33</v>
      </c>
      <c r="I20" s="2"/>
    </row>
    <row r="21" spans="1:22" x14ac:dyDescent="0.15">
      <c r="G21" s="1"/>
      <c r="H21" s="1" t="s">
        <v>38</v>
      </c>
      <c r="I21" s="2">
        <v>110718.45</v>
      </c>
    </row>
    <row r="22" spans="1:22" x14ac:dyDescent="0.15">
      <c r="G22" s="1"/>
      <c r="H22" s="1" t="s">
        <v>39</v>
      </c>
      <c r="I22" s="2">
        <v>26247.82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150000000</v>
      </c>
      <c r="H25" s="1" t="s">
        <v>19</v>
      </c>
      <c r="I25" s="2">
        <f>SUM(I21:I24)</f>
        <v>142374.24</v>
      </c>
    </row>
    <row r="26" spans="1:22" x14ac:dyDescent="0.15">
      <c r="A26" s="1" t="s">
        <v>71</v>
      </c>
      <c r="B26" s="2">
        <f>B4+E5+I18</f>
        <v>74673061.780000001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637951.64000000013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154</v>
      </c>
      <c r="B33" s="3">
        <v>2199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179</v>
      </c>
      <c r="B34" s="3">
        <v>4294</v>
      </c>
      <c r="D34" s="1" t="s">
        <v>75</v>
      </c>
      <c r="E34" s="2"/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>
        <v>10188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187</v>
      </c>
      <c r="B36" s="3">
        <v>387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17068</v>
      </c>
      <c r="D37" s="1" t="s">
        <v>78</v>
      </c>
      <c r="E37" s="2"/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/>
    </row>
    <row r="39" spans="1:23" x14ac:dyDescent="0.15">
      <c r="A39" s="1" t="s">
        <v>103</v>
      </c>
      <c r="B39" s="3"/>
      <c r="D39" s="1" t="s">
        <v>80</v>
      </c>
      <c r="E39" s="2"/>
    </row>
    <row r="40" spans="1:23" s="9" customFormat="1" x14ac:dyDescent="0.15">
      <c r="A40"/>
      <c r="B40"/>
      <c r="D40" s="1" t="s">
        <v>81</v>
      </c>
      <c r="E40" s="2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1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1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1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1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1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1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1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1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1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1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15">
      <c r="A56" s="16"/>
      <c r="H56" s="32"/>
      <c r="I56" s="33"/>
    </row>
    <row r="57" spans="1:14" x14ac:dyDescent="0.15">
      <c r="A57" s="13"/>
      <c r="B57" s="31"/>
      <c r="D57" s="31"/>
      <c r="E57" s="12"/>
      <c r="G57" s="12"/>
      <c r="H57" s="14"/>
      <c r="I57" s="30"/>
    </row>
    <row r="58" spans="1:14" x14ac:dyDescent="0.15">
      <c r="A58" s="13"/>
      <c r="B58" s="31"/>
      <c r="D58" s="31"/>
      <c r="E58" s="12"/>
      <c r="G58" s="12"/>
      <c r="H58" s="14"/>
      <c r="I58" s="30"/>
    </row>
    <row r="59" spans="1:14" x14ac:dyDescent="0.1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4"/>
  <dimension ref="A1:W59"/>
  <sheetViews>
    <sheetView zoomScale="80" zoomScaleNormal="80" workbookViewId="0">
      <selection activeCell="A18" sqref="A18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  <col min="14" max="14" width="15.5" bestFit="1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/>
      <c r="D3" s="1" t="s">
        <v>1</v>
      </c>
      <c r="E3" s="2"/>
      <c r="G3" s="1" t="s">
        <v>25</v>
      </c>
      <c r="I3" s="3"/>
    </row>
    <row r="4" spans="1:9" x14ac:dyDescent="0.15">
      <c r="A4" s="1" t="s">
        <v>2</v>
      </c>
      <c r="B4" s="18"/>
      <c r="D4" s="1" t="s">
        <v>11</v>
      </c>
      <c r="E4" s="18"/>
      <c r="H4" s="1" t="s">
        <v>153</v>
      </c>
    </row>
    <row r="5" spans="1:9" x14ac:dyDescent="0.15">
      <c r="A5" s="1" t="s">
        <v>3</v>
      </c>
      <c r="B5" s="2"/>
      <c r="D5" s="1" t="s">
        <v>12</v>
      </c>
      <c r="E5" s="2"/>
      <c r="H5" s="1" t="s">
        <v>153</v>
      </c>
    </row>
    <row r="6" spans="1:9" x14ac:dyDescent="0.15">
      <c r="A6" s="1" t="s">
        <v>11</v>
      </c>
      <c r="B6" s="2"/>
      <c r="D6" s="1" t="s">
        <v>4</v>
      </c>
      <c r="E6" s="2">
        <v>8000000</v>
      </c>
      <c r="H6" s="1" t="s">
        <v>67</v>
      </c>
    </row>
    <row r="7" spans="1:9" x14ac:dyDescent="0.1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</row>
    <row r="8" spans="1:9" x14ac:dyDescent="0.15">
      <c r="A8" s="1" t="s">
        <v>5</v>
      </c>
      <c r="B8" s="2">
        <v>47000000</v>
      </c>
      <c r="D8" s="1" t="s">
        <v>86</v>
      </c>
      <c r="E8" s="2"/>
      <c r="G8" s="1"/>
      <c r="H8" s="1" t="s">
        <v>185</v>
      </c>
    </row>
    <row r="9" spans="1:9" x14ac:dyDescent="0.15">
      <c r="A9" s="1" t="s">
        <v>82</v>
      </c>
      <c r="B9" s="2">
        <v>11547.5</v>
      </c>
      <c r="D9" s="1" t="s">
        <v>88</v>
      </c>
      <c r="E9" s="3"/>
      <c r="H9" s="1"/>
    </row>
    <row r="10" spans="1:9" x14ac:dyDescent="0.15">
      <c r="A10" s="1" t="s">
        <v>83</v>
      </c>
      <c r="B10" s="2">
        <v>33000000</v>
      </c>
      <c r="D10" s="1" t="s">
        <v>85</v>
      </c>
      <c r="E10" s="2">
        <f>'20170126'!E10+'20170203'!E8</f>
        <v>405812.60000000009</v>
      </c>
      <c r="G10" s="1"/>
      <c r="H10" s="1" t="s">
        <v>42</v>
      </c>
      <c r="I10" s="3">
        <f>SUMIF(I4:I8,"&gt;=0")</f>
        <v>0</v>
      </c>
    </row>
    <row r="11" spans="1:9" x14ac:dyDescent="0.15">
      <c r="A11" s="1" t="s">
        <v>84</v>
      </c>
      <c r="B11" s="2">
        <f>'20170126'!B11+'20170203'!B9</f>
        <v>752528.20000000019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15">
      <c r="A12" s="1" t="s">
        <v>86</v>
      </c>
      <c r="B12" s="18">
        <v>314.72000000000003</v>
      </c>
      <c r="E12" s="2"/>
      <c r="G12" s="1" t="s">
        <v>36</v>
      </c>
      <c r="I12" s="2"/>
    </row>
    <row r="13" spans="1:9" x14ac:dyDescent="0.15">
      <c r="A13" s="1" t="s">
        <v>85</v>
      </c>
      <c r="B13" s="2">
        <f>'20170126'!B13+'20170203'!B12</f>
        <v>86631.800000000032</v>
      </c>
      <c r="E13" s="2"/>
      <c r="G13" s="1"/>
      <c r="H13" s="1" t="s">
        <v>30</v>
      </c>
      <c r="I13" s="2"/>
    </row>
    <row r="14" spans="1:9" x14ac:dyDescent="0.15">
      <c r="B14" s="2"/>
      <c r="G14" s="1"/>
      <c r="H14" s="1" t="s">
        <v>31</v>
      </c>
      <c r="I14" s="2"/>
    </row>
    <row r="15" spans="1:9" x14ac:dyDescent="0.15">
      <c r="A15" s="1"/>
      <c r="B15" s="2"/>
      <c r="G15" s="1"/>
      <c r="H15" s="1" t="s">
        <v>32</v>
      </c>
      <c r="I15" s="2">
        <f>I14+I13</f>
        <v>0</v>
      </c>
    </row>
    <row r="16" spans="1:9" x14ac:dyDescent="0.15">
      <c r="A16" s="1"/>
      <c r="B16" s="2"/>
      <c r="G16" s="1" t="s">
        <v>5</v>
      </c>
      <c r="H16" s="2"/>
      <c r="I16" s="2">
        <v>29000000</v>
      </c>
    </row>
    <row r="17" spans="1:22" x14ac:dyDescent="0.15">
      <c r="A17" s="6"/>
      <c r="B17" s="2"/>
      <c r="G17" s="1" t="s">
        <v>26</v>
      </c>
      <c r="H17" s="2"/>
      <c r="I17" s="2"/>
    </row>
    <row r="18" spans="1:22" x14ac:dyDescent="0.15">
      <c r="G18" s="1" t="s">
        <v>12</v>
      </c>
      <c r="H18" s="2"/>
      <c r="I18" s="2"/>
    </row>
    <row r="19" spans="1:22" x14ac:dyDescent="0.15">
      <c r="A19" s="2"/>
      <c r="G19" s="1" t="s">
        <v>24</v>
      </c>
      <c r="H19" s="2"/>
      <c r="I19" s="2">
        <f>I18+I17-I16</f>
        <v>-29000000</v>
      </c>
    </row>
    <row r="20" spans="1:22" x14ac:dyDescent="0.15">
      <c r="G20" s="1" t="s">
        <v>33</v>
      </c>
      <c r="I20" s="2"/>
    </row>
    <row r="21" spans="1:22" x14ac:dyDescent="0.15">
      <c r="G21" s="1"/>
      <c r="H21" s="1" t="s">
        <v>38</v>
      </c>
      <c r="I21" s="2">
        <v>109240.15</v>
      </c>
    </row>
    <row r="22" spans="1:22" x14ac:dyDescent="0.15">
      <c r="G22" s="1"/>
      <c r="H22" s="1" t="s">
        <v>39</v>
      </c>
      <c r="I22" s="2">
        <v>25898.94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150000000</v>
      </c>
      <c r="H25" s="1" t="s">
        <v>19</v>
      </c>
      <c r="I25" s="2">
        <f>SUM(I21:I24)</f>
        <v>140547.06</v>
      </c>
    </row>
    <row r="26" spans="1:22" x14ac:dyDescent="0.15">
      <c r="A26" s="1" t="s">
        <v>71</v>
      </c>
      <c r="B26" s="2">
        <f>B4+E5+I18</f>
        <v>0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632991.4600000002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154</v>
      </c>
      <c r="B33" s="3">
        <v>1698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179</v>
      </c>
      <c r="B34" s="3">
        <v>3826</v>
      </c>
      <c r="D34" s="1" t="s">
        <v>75</v>
      </c>
      <c r="E34" s="2"/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>
        <v>9998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187</v>
      </c>
      <c r="B36" s="3">
        <v>139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15661</v>
      </c>
      <c r="D37" s="1" t="s">
        <v>78</v>
      </c>
      <c r="E37" s="2"/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/>
    </row>
    <row r="39" spans="1:23" x14ac:dyDescent="0.15">
      <c r="A39" s="1" t="s">
        <v>103</v>
      </c>
      <c r="B39" s="3"/>
      <c r="D39" s="1" t="s">
        <v>80</v>
      </c>
      <c r="E39" s="2"/>
    </row>
    <row r="40" spans="1:23" s="9" customFormat="1" x14ac:dyDescent="0.15">
      <c r="A40"/>
      <c r="B40"/>
      <c r="D40" s="1" t="s">
        <v>81</v>
      </c>
      <c r="E40" s="2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1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1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1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1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1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1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1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1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1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1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15">
      <c r="A56" s="16"/>
      <c r="H56" s="32"/>
      <c r="I56" s="33"/>
    </row>
    <row r="57" spans="1:14" x14ac:dyDescent="0.15">
      <c r="A57" s="13"/>
      <c r="B57" s="31"/>
      <c r="D57" s="31"/>
      <c r="E57" s="12"/>
      <c r="G57" s="12"/>
      <c r="H57" s="14"/>
      <c r="I57" s="30"/>
    </row>
    <row r="58" spans="1:14" x14ac:dyDescent="0.15">
      <c r="A58" s="13"/>
      <c r="B58" s="31"/>
      <c r="D58" s="31"/>
      <c r="E58" s="12"/>
      <c r="G58" s="12"/>
      <c r="H58" s="14"/>
      <c r="I58" s="30"/>
    </row>
    <row r="59" spans="1:14" x14ac:dyDescent="0.1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W59"/>
  <sheetViews>
    <sheetView zoomScale="80" zoomScaleNormal="80" workbookViewId="0">
      <selection activeCell="A45" sqref="A45:I56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  <col min="14" max="14" width="15.5" bestFit="1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9554552.7300000004</v>
      </c>
      <c r="D3" s="1" t="s">
        <v>1</v>
      </c>
      <c r="E3" s="2">
        <v>36676581.289999999</v>
      </c>
      <c r="G3" s="1" t="s">
        <v>25</v>
      </c>
      <c r="I3" s="3"/>
    </row>
    <row r="4" spans="1:9" x14ac:dyDescent="0.15">
      <c r="A4" s="1" t="s">
        <v>2</v>
      </c>
      <c r="B4" s="18">
        <v>7451820.4900000002</v>
      </c>
      <c r="D4" s="1" t="s">
        <v>11</v>
      </c>
      <c r="E4" s="18">
        <v>16345118.439999999</v>
      </c>
      <c r="H4" s="1" t="s">
        <v>153</v>
      </c>
      <c r="I4">
        <v>57</v>
      </c>
    </row>
    <row r="5" spans="1:9" x14ac:dyDescent="0.15">
      <c r="A5" s="1" t="s">
        <v>3</v>
      </c>
      <c r="B5" s="2">
        <v>72033187.489999995</v>
      </c>
      <c r="D5" s="1" t="s">
        <v>12</v>
      </c>
      <c r="E5" s="2">
        <v>20327064.449999999</v>
      </c>
      <c r="H5" s="1" t="s">
        <v>186</v>
      </c>
      <c r="I5">
        <v>-1</v>
      </c>
    </row>
    <row r="6" spans="1:9" x14ac:dyDescent="0.15">
      <c r="A6" s="1" t="s">
        <v>11</v>
      </c>
      <c r="B6" s="2">
        <v>64581367</v>
      </c>
      <c r="D6" s="1" t="s">
        <v>4</v>
      </c>
      <c r="E6" s="2">
        <v>8000000</v>
      </c>
      <c r="H6" s="1" t="s">
        <v>67</v>
      </c>
      <c r="I6">
        <v>94</v>
      </c>
    </row>
    <row r="7" spans="1:9" x14ac:dyDescent="0.1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  <c r="I7">
        <v>37</v>
      </c>
    </row>
    <row r="8" spans="1:9" x14ac:dyDescent="0.15">
      <c r="A8" s="1" t="s">
        <v>5</v>
      </c>
      <c r="B8" s="2">
        <v>47000000</v>
      </c>
      <c r="D8" s="1" t="s">
        <v>86</v>
      </c>
      <c r="E8" s="2">
        <v>3206.4</v>
      </c>
      <c r="G8" s="1"/>
      <c r="H8" s="1" t="s">
        <v>185</v>
      </c>
      <c r="I8">
        <v>0</v>
      </c>
    </row>
    <row r="9" spans="1:9" x14ac:dyDescent="0.15">
      <c r="A9" s="1" t="s">
        <v>82</v>
      </c>
      <c r="B9" s="2">
        <v>26814.27</v>
      </c>
      <c r="D9" s="1" t="s">
        <v>88</v>
      </c>
      <c r="E9" s="3">
        <v>2440</v>
      </c>
      <c r="H9" s="1"/>
    </row>
    <row r="10" spans="1:9" x14ac:dyDescent="0.15">
      <c r="A10" s="1" t="s">
        <v>83</v>
      </c>
      <c r="B10" s="2">
        <v>55000000</v>
      </c>
      <c r="D10" s="1" t="s">
        <v>85</v>
      </c>
      <c r="E10" s="2">
        <f>'20170125'!E10+'20170126'!E8</f>
        <v>405812.60000000009</v>
      </c>
      <c r="G10" s="1"/>
      <c r="H10" s="1" t="s">
        <v>42</v>
      </c>
      <c r="I10" s="3">
        <f>SUMIF(I4:I8,"&gt;=0")</f>
        <v>188</v>
      </c>
    </row>
    <row r="11" spans="1:9" x14ac:dyDescent="0.15">
      <c r="A11" s="1" t="s">
        <v>84</v>
      </c>
      <c r="B11" s="2">
        <f>'20170125'!B11+'20170126'!B9</f>
        <v>740980.70000000019</v>
      </c>
      <c r="E11" s="2"/>
      <c r="G11" s="1"/>
      <c r="H11" s="1" t="s">
        <v>43</v>
      </c>
      <c r="I11" s="3">
        <f>SUMIF(I4:I8,"&lt;=0")</f>
        <v>-1</v>
      </c>
    </row>
    <row r="12" spans="1:9" x14ac:dyDescent="0.15">
      <c r="A12" s="1" t="s">
        <v>86</v>
      </c>
      <c r="B12" s="18">
        <v>440.19</v>
      </c>
      <c r="E12" s="2"/>
      <c r="G12" s="1" t="s">
        <v>36</v>
      </c>
      <c r="I12" s="2"/>
    </row>
    <row r="13" spans="1:9" x14ac:dyDescent="0.15">
      <c r="A13" s="1" t="s">
        <v>85</v>
      </c>
      <c r="B13" s="2">
        <f>'20170125'!B13+'20170126'!B12</f>
        <v>86317.080000000031</v>
      </c>
      <c r="E13" s="2"/>
      <c r="G13" s="1"/>
      <c r="H13" s="1" t="s">
        <v>30</v>
      </c>
      <c r="I13" s="2">
        <v>132506940</v>
      </c>
    </row>
    <row r="14" spans="1:9" x14ac:dyDescent="0.15">
      <c r="B14" s="2"/>
      <c r="G14" s="1"/>
      <c r="H14" s="1" t="s">
        <v>31</v>
      </c>
      <c r="I14" s="2">
        <v>-706920</v>
      </c>
    </row>
    <row r="15" spans="1:9" x14ac:dyDescent="0.15">
      <c r="A15" s="1"/>
      <c r="B15" s="2"/>
      <c r="G15" s="1"/>
      <c r="H15" s="1" t="s">
        <v>32</v>
      </c>
      <c r="I15" s="2">
        <f>I14+I13</f>
        <v>131800020</v>
      </c>
    </row>
    <row r="16" spans="1:9" x14ac:dyDescent="0.15">
      <c r="A16" s="1"/>
      <c r="B16" s="2"/>
      <c r="G16" s="1" t="s">
        <v>5</v>
      </c>
      <c r="H16" s="2"/>
      <c r="I16" s="2">
        <v>29000000</v>
      </c>
    </row>
    <row r="17" spans="1:22" x14ac:dyDescent="0.15">
      <c r="A17" s="6"/>
      <c r="B17" s="2"/>
      <c r="G17" s="1" t="s">
        <v>26</v>
      </c>
      <c r="H17" s="2"/>
      <c r="I17" s="2">
        <v>10180449.310000001</v>
      </c>
    </row>
    <row r="18" spans="1:22" x14ac:dyDescent="0.15">
      <c r="G18" s="1" t="s">
        <v>12</v>
      </c>
      <c r="H18" s="2"/>
      <c r="I18" s="2">
        <v>26501388</v>
      </c>
    </row>
    <row r="19" spans="1:22" x14ac:dyDescent="0.15">
      <c r="A19" s="2"/>
      <c r="G19" s="1" t="s">
        <v>24</v>
      </c>
      <c r="H19" s="2"/>
      <c r="I19" s="2">
        <f>I18+I17-I16</f>
        <v>7681837.3100000024</v>
      </c>
    </row>
    <row r="20" spans="1:22" x14ac:dyDescent="0.15">
      <c r="G20" s="1" t="s">
        <v>33</v>
      </c>
      <c r="I20" s="2"/>
    </row>
    <row r="21" spans="1:22" x14ac:dyDescent="0.15">
      <c r="G21" s="1"/>
      <c r="H21" s="1" t="s">
        <v>38</v>
      </c>
      <c r="I21" s="2">
        <v>108319.95</v>
      </c>
    </row>
    <row r="22" spans="1:22" x14ac:dyDescent="0.15">
      <c r="G22" s="1"/>
      <c r="H22" s="1" t="s">
        <v>39</v>
      </c>
      <c r="I22" s="2">
        <v>25681.759999999998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150000000</v>
      </c>
      <c r="H25" s="1" t="s">
        <v>19</v>
      </c>
      <c r="I25" s="2">
        <f>SUM(I21:I24)</f>
        <v>139409.68</v>
      </c>
    </row>
    <row r="26" spans="1:22" x14ac:dyDescent="0.15">
      <c r="A26" s="1" t="s">
        <v>71</v>
      </c>
      <c r="B26" s="2">
        <f>B4+E5+I18</f>
        <v>54280272.939999998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631539.3600000001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154</v>
      </c>
      <c r="B33" s="3">
        <v>1319</v>
      </c>
      <c r="D33" s="1" t="s">
        <v>74</v>
      </c>
      <c r="E33" s="2">
        <v>6316684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179</v>
      </c>
      <c r="B34" s="3">
        <v>3672</v>
      </c>
      <c r="D34" s="1" t="s">
        <v>75</v>
      </c>
      <c r="E34" s="2">
        <v>6244065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>
        <v>9648</v>
      </c>
      <c r="D35" s="1" t="s">
        <v>76</v>
      </c>
      <c r="E35" s="2">
        <v>22183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187</v>
      </c>
      <c r="B36" s="3">
        <v>0</v>
      </c>
      <c r="D36" s="1" t="s">
        <v>77</v>
      </c>
      <c r="E36" s="2">
        <v>22183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14639</v>
      </c>
      <c r="D37" s="1" t="s">
        <v>78</v>
      </c>
      <c r="E37" s="2">
        <v>-176344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356545</v>
      </c>
    </row>
    <row r="39" spans="1:23" x14ac:dyDescent="0.15">
      <c r="A39" s="1" t="s">
        <v>103</v>
      </c>
      <c r="B39" s="3"/>
      <c r="D39" s="1" t="s">
        <v>80</v>
      </c>
      <c r="E39" s="2">
        <v>27717</v>
      </c>
    </row>
    <row r="40" spans="1:23" s="9" customFormat="1" x14ac:dyDescent="0.15">
      <c r="A40"/>
      <c r="B40"/>
      <c r="D40" s="1" t="s">
        <v>81</v>
      </c>
      <c r="E40" s="2">
        <v>-1077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16"/>
      <c r="B44" s="16"/>
      <c r="C44" s="26"/>
      <c r="D44" s="16"/>
      <c r="E44" s="28"/>
      <c r="F44" s="26"/>
      <c r="G44" s="29"/>
      <c r="H44" s="29"/>
      <c r="I44" s="29"/>
    </row>
    <row r="45" spans="1:23" ht="14.25" x14ac:dyDescent="0.15">
      <c r="A45" s="7" t="s">
        <v>109</v>
      </c>
    </row>
    <row r="46" spans="1:23" x14ac:dyDescent="0.15">
      <c r="A46" s="16" t="s">
        <v>110</v>
      </c>
      <c r="B46" s="16" t="s">
        <v>111</v>
      </c>
      <c r="C46" s="26"/>
      <c r="D46" s="16" t="s">
        <v>157</v>
      </c>
      <c r="E46" s="28" t="s">
        <v>112</v>
      </c>
      <c r="F46" s="26"/>
      <c r="G46" s="29" t="s">
        <v>113</v>
      </c>
      <c r="H46" s="29" t="s">
        <v>143</v>
      </c>
      <c r="I46" s="29" t="s">
        <v>144</v>
      </c>
    </row>
    <row r="47" spans="1:23" x14ac:dyDescent="0.15">
      <c r="A47" s="13">
        <v>10000751</v>
      </c>
      <c r="B47" s="13" t="s">
        <v>188</v>
      </c>
      <c r="C47" s="13"/>
      <c r="D47" s="13" t="s">
        <v>196</v>
      </c>
      <c r="E47" s="12">
        <v>0</v>
      </c>
      <c r="F47" s="13"/>
      <c r="G47" s="12">
        <v>2.3479999999999999</v>
      </c>
      <c r="H47" s="12">
        <v>0</v>
      </c>
      <c r="I47" s="12">
        <v>0</v>
      </c>
    </row>
    <row r="48" spans="1:23" x14ac:dyDescent="0.15">
      <c r="A48" s="13">
        <v>10000751</v>
      </c>
      <c r="B48" s="13" t="s">
        <v>188</v>
      </c>
      <c r="C48" s="13"/>
      <c r="D48" s="13" t="s">
        <v>197</v>
      </c>
      <c r="E48" s="12">
        <v>0</v>
      </c>
      <c r="F48" s="13"/>
      <c r="G48" s="12">
        <v>2.3479999999999999</v>
      </c>
      <c r="H48" s="12">
        <v>0</v>
      </c>
      <c r="I48" s="12">
        <v>0</v>
      </c>
    </row>
    <row r="49" spans="1:14" x14ac:dyDescent="0.15">
      <c r="A49" s="13">
        <v>10000757</v>
      </c>
      <c r="B49" s="13" t="s">
        <v>189</v>
      </c>
      <c r="C49" s="13"/>
      <c r="D49" s="13" t="s">
        <v>196</v>
      </c>
      <c r="E49" s="12">
        <v>158</v>
      </c>
      <c r="F49" s="13"/>
      <c r="G49" s="12">
        <v>2.3969999999999998</v>
      </c>
      <c r="H49" s="14">
        <v>-1614760</v>
      </c>
      <c r="I49" s="30">
        <v>3870579.72</v>
      </c>
    </row>
    <row r="50" spans="1:14" x14ac:dyDescent="0.15">
      <c r="A50" s="13">
        <v>10000758</v>
      </c>
      <c r="B50" s="13" t="s">
        <v>190</v>
      </c>
      <c r="C50" s="13"/>
      <c r="D50" s="13" t="s">
        <v>196</v>
      </c>
      <c r="E50" s="12">
        <v>67</v>
      </c>
      <c r="F50" s="13"/>
      <c r="G50" s="12">
        <v>2.4460000000000002</v>
      </c>
      <c r="H50" s="14">
        <v>-684740</v>
      </c>
      <c r="I50" s="30">
        <v>1674874.04</v>
      </c>
    </row>
    <row r="51" spans="1:14" x14ac:dyDescent="0.15">
      <c r="A51" s="13">
        <v>10000762</v>
      </c>
      <c r="B51" s="13" t="s">
        <v>191</v>
      </c>
      <c r="C51" s="13"/>
      <c r="D51" s="13" t="s">
        <v>196</v>
      </c>
      <c r="E51" s="12">
        <v>75</v>
      </c>
      <c r="F51" s="13"/>
      <c r="G51" s="12">
        <v>2.4950000000000001</v>
      </c>
      <c r="H51" s="14">
        <v>-766500</v>
      </c>
      <c r="I51" s="30">
        <v>1912417.5</v>
      </c>
      <c r="N51" s="10"/>
    </row>
    <row r="52" spans="1:14" x14ac:dyDescent="0.15">
      <c r="A52" s="13">
        <v>10000778</v>
      </c>
      <c r="B52" s="13" t="s">
        <v>192</v>
      </c>
      <c r="C52" s="13"/>
      <c r="D52" s="13" t="s">
        <v>196</v>
      </c>
      <c r="E52" s="12">
        <v>0</v>
      </c>
      <c r="F52" s="13"/>
      <c r="G52" s="12">
        <v>2.35</v>
      </c>
      <c r="H52" s="12">
        <v>0</v>
      </c>
      <c r="I52" s="12">
        <v>0</v>
      </c>
    </row>
    <row r="53" spans="1:14" x14ac:dyDescent="0.15">
      <c r="A53" s="13">
        <v>10000784</v>
      </c>
      <c r="B53" s="13" t="s">
        <v>193</v>
      </c>
      <c r="C53" s="13"/>
      <c r="D53" s="13" t="s">
        <v>196</v>
      </c>
      <c r="E53" s="12">
        <v>0</v>
      </c>
      <c r="F53" s="13"/>
      <c r="G53" s="12">
        <v>2.4</v>
      </c>
      <c r="H53" s="12">
        <v>0</v>
      </c>
      <c r="I53" s="12">
        <v>0</v>
      </c>
    </row>
    <row r="54" spans="1:14" x14ac:dyDescent="0.15">
      <c r="A54" s="13">
        <v>10000810</v>
      </c>
      <c r="B54" s="13" t="s">
        <v>194</v>
      </c>
      <c r="C54" s="13"/>
      <c r="D54" s="13" t="s">
        <v>196</v>
      </c>
      <c r="E54" s="12">
        <v>8</v>
      </c>
      <c r="F54" s="13"/>
      <c r="G54" s="12">
        <v>2.5499999999999998</v>
      </c>
      <c r="H54" s="14">
        <v>-80000</v>
      </c>
      <c r="I54" s="30">
        <v>204000</v>
      </c>
    </row>
    <row r="55" spans="1:14" x14ac:dyDescent="0.15">
      <c r="A55" s="13">
        <v>10000825</v>
      </c>
      <c r="B55" s="13" t="s">
        <v>195</v>
      </c>
      <c r="C55" s="13"/>
      <c r="D55" s="13" t="s">
        <v>197</v>
      </c>
      <c r="E55" s="12">
        <v>1</v>
      </c>
      <c r="F55" s="13"/>
      <c r="G55" s="12">
        <v>2.2000000000000002</v>
      </c>
      <c r="H55" s="14">
        <v>-10000</v>
      </c>
      <c r="I55" s="30">
        <v>22000</v>
      </c>
    </row>
    <row r="56" spans="1:14" x14ac:dyDescent="0.15">
      <c r="A56" s="16" t="s">
        <v>152</v>
      </c>
      <c r="H56" s="32">
        <f>SUM(H47:H55)</f>
        <v>-3156000</v>
      </c>
      <c r="I56" s="33">
        <f>SUM(I47:I55)</f>
        <v>7683871.2599999998</v>
      </c>
    </row>
    <row r="57" spans="1:14" x14ac:dyDescent="0.15">
      <c r="A57" s="13"/>
      <c r="B57" s="31"/>
      <c r="D57" s="31"/>
      <c r="E57" s="12"/>
      <c r="G57" s="12"/>
      <c r="H57" s="14"/>
      <c r="I57" s="30"/>
    </row>
    <row r="58" spans="1:14" x14ac:dyDescent="0.15">
      <c r="A58" s="13"/>
      <c r="B58" s="31"/>
      <c r="D58" s="31"/>
      <c r="E58" s="12"/>
      <c r="G58" s="12"/>
      <c r="H58" s="14"/>
      <c r="I58" s="30"/>
    </row>
    <row r="59" spans="1:14" x14ac:dyDescent="0.1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W58"/>
  <sheetViews>
    <sheetView zoomScale="80" zoomScaleNormal="80" workbookViewId="0">
      <selection activeCell="A11" sqref="A11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  <col min="14" max="14" width="15.5" bestFit="1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14319473.92</v>
      </c>
      <c r="D3" s="1" t="s">
        <v>1</v>
      </c>
      <c r="E3" s="2">
        <v>36677640.979999997</v>
      </c>
      <c r="G3" s="1" t="s">
        <v>25</v>
      </c>
      <c r="I3" s="3"/>
    </row>
    <row r="4" spans="1:9" x14ac:dyDescent="0.15">
      <c r="A4" s="1" t="s">
        <v>2</v>
      </c>
      <c r="B4" s="18">
        <v>61325470.32</v>
      </c>
      <c r="D4" s="1" t="s">
        <v>11</v>
      </c>
      <c r="E4" s="18">
        <v>12323891.689999999</v>
      </c>
      <c r="H4" s="1" t="s">
        <v>153</v>
      </c>
      <c r="I4">
        <v>55</v>
      </c>
    </row>
    <row r="5" spans="1:9" x14ac:dyDescent="0.15">
      <c r="A5" s="1" t="s">
        <v>3</v>
      </c>
      <c r="B5" s="2">
        <v>79381756.700000003</v>
      </c>
      <c r="D5" s="1" t="s">
        <v>12</v>
      </c>
      <c r="E5" s="2">
        <v>24353749.289999999</v>
      </c>
      <c r="H5" s="1" t="s">
        <v>67</v>
      </c>
      <c r="I5">
        <v>97</v>
      </c>
    </row>
    <row r="6" spans="1:9" x14ac:dyDescent="0.15">
      <c r="A6" s="1" t="s">
        <v>11</v>
      </c>
      <c r="B6" s="2">
        <v>61325470.32</v>
      </c>
      <c r="D6" s="1" t="s">
        <v>4</v>
      </c>
      <c r="E6" s="2">
        <v>8000000</v>
      </c>
      <c r="H6" s="1" t="s">
        <v>131</v>
      </c>
      <c r="I6">
        <v>33</v>
      </c>
    </row>
    <row r="7" spans="1:9" x14ac:dyDescent="0.15">
      <c r="A7" s="1" t="s">
        <v>4</v>
      </c>
      <c r="B7" s="2">
        <v>50000000</v>
      </c>
      <c r="D7" s="1" t="s">
        <v>5</v>
      </c>
      <c r="E7" s="18">
        <v>74000000</v>
      </c>
      <c r="H7" s="1" t="s">
        <v>185</v>
      </c>
      <c r="I7">
        <v>0</v>
      </c>
    </row>
    <row r="8" spans="1:9" x14ac:dyDescent="0.15">
      <c r="A8" s="1" t="s">
        <v>5</v>
      </c>
      <c r="B8" s="2">
        <v>47000000</v>
      </c>
      <c r="D8" s="1" t="s">
        <v>86</v>
      </c>
      <c r="E8" s="2">
        <v>2136</v>
      </c>
      <c r="G8" s="1"/>
    </row>
    <row r="9" spans="1:9" x14ac:dyDescent="0.15">
      <c r="A9" s="1" t="s">
        <v>82</v>
      </c>
      <c r="B9" s="2">
        <v>5996.4</v>
      </c>
      <c r="D9" s="1" t="s">
        <v>88</v>
      </c>
      <c r="E9" s="3">
        <v>1495</v>
      </c>
      <c r="H9" s="1"/>
    </row>
    <row r="10" spans="1:9" x14ac:dyDescent="0.15">
      <c r="A10" s="1" t="s">
        <v>83</v>
      </c>
      <c r="B10" s="2">
        <v>47000000</v>
      </c>
      <c r="D10" s="1" t="s">
        <v>85</v>
      </c>
      <c r="E10" s="2">
        <f>'20170124'!E10+'20170125'!E8</f>
        <v>402606.20000000007</v>
      </c>
      <c r="G10" s="1"/>
      <c r="H10" s="1" t="s">
        <v>42</v>
      </c>
      <c r="I10" s="3">
        <f>SUMIF(I4:I7,"&gt;=0")</f>
        <v>185</v>
      </c>
    </row>
    <row r="11" spans="1:9" x14ac:dyDescent="0.15">
      <c r="A11" s="1" t="s">
        <v>84</v>
      </c>
      <c r="B11" s="2">
        <f>'20170124'!B11+'20170125'!B9</f>
        <v>714166.43000000017</v>
      </c>
      <c r="E11" s="2"/>
      <c r="G11" s="1"/>
      <c r="H11" s="1" t="s">
        <v>43</v>
      </c>
      <c r="I11" s="3">
        <f>SUMIF(I4:I7,"&lt;=0")</f>
        <v>0</v>
      </c>
    </row>
    <row r="12" spans="1:9" x14ac:dyDescent="0.15">
      <c r="A12" s="1" t="s">
        <v>86</v>
      </c>
      <c r="B12" s="18">
        <v>583.25</v>
      </c>
      <c r="E12" s="2"/>
      <c r="G12" s="1" t="s">
        <v>36</v>
      </c>
      <c r="I12" s="2"/>
    </row>
    <row r="13" spans="1:9" x14ac:dyDescent="0.15">
      <c r="A13" s="1" t="s">
        <v>85</v>
      </c>
      <c r="B13" s="2">
        <f>'20170124'!B13+'20170125'!B12</f>
        <v>85876.890000000029</v>
      </c>
      <c r="E13" s="2"/>
      <c r="G13" s="1"/>
      <c r="H13" s="1" t="s">
        <v>30</v>
      </c>
      <c r="I13" s="2">
        <v>130241040</v>
      </c>
    </row>
    <row r="14" spans="1:9" x14ac:dyDescent="0.15">
      <c r="B14" s="2"/>
      <c r="G14" s="1"/>
      <c r="H14" s="1" t="s">
        <v>31</v>
      </c>
      <c r="I14" s="2">
        <v>0</v>
      </c>
    </row>
    <row r="15" spans="1:9" x14ac:dyDescent="0.15">
      <c r="A15" s="1"/>
      <c r="B15" s="2"/>
      <c r="G15" s="1"/>
      <c r="H15" s="1" t="s">
        <v>32</v>
      </c>
      <c r="I15" s="2">
        <f>I14+I13</f>
        <v>130241040</v>
      </c>
    </row>
    <row r="16" spans="1:9" x14ac:dyDescent="0.15">
      <c r="A16" s="1"/>
      <c r="B16" s="2"/>
      <c r="G16" s="1" t="s">
        <v>5</v>
      </c>
      <c r="H16" s="2"/>
      <c r="I16" s="2">
        <v>29000000</v>
      </c>
    </row>
    <row r="17" spans="1:22" x14ac:dyDescent="0.15">
      <c r="A17" s="6"/>
      <c r="B17" s="2"/>
      <c r="G17" s="1" t="s">
        <v>26</v>
      </c>
      <c r="H17" s="2"/>
      <c r="I17" s="2">
        <v>10461250.710000001</v>
      </c>
    </row>
    <row r="18" spans="1:22" x14ac:dyDescent="0.15">
      <c r="G18" s="1" t="s">
        <v>12</v>
      </c>
      <c r="H18" s="2"/>
      <c r="I18" s="2">
        <v>26015988</v>
      </c>
    </row>
    <row r="19" spans="1:22" x14ac:dyDescent="0.15">
      <c r="A19" s="2"/>
      <c r="G19" s="1" t="s">
        <v>24</v>
      </c>
      <c r="H19" s="2"/>
      <c r="I19" s="2">
        <f>I18+I17-I16</f>
        <v>7477238.7100000009</v>
      </c>
    </row>
    <row r="20" spans="1:22" x14ac:dyDescent="0.15">
      <c r="G20" s="1" t="s">
        <v>33</v>
      </c>
      <c r="I20" s="2"/>
    </row>
    <row r="21" spans="1:22" x14ac:dyDescent="0.15">
      <c r="G21" s="1"/>
      <c r="H21" s="1" t="s">
        <v>38</v>
      </c>
      <c r="I21" s="2">
        <v>107619.01</v>
      </c>
    </row>
    <row r="22" spans="1:22" x14ac:dyDescent="0.15">
      <c r="G22" s="1"/>
      <c r="H22" s="1" t="s">
        <v>39</v>
      </c>
      <c r="I22" s="2">
        <v>25516.36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150000000</v>
      </c>
      <c r="H25" s="1" t="s">
        <v>19</v>
      </c>
      <c r="I25" s="2">
        <f>SUM(I21:I24)</f>
        <v>138543.34</v>
      </c>
    </row>
    <row r="26" spans="1:22" x14ac:dyDescent="0.15">
      <c r="A26" s="1" t="s">
        <v>71</v>
      </c>
      <c r="B26" s="2">
        <f>B4+E5+I18</f>
        <v>111695207.61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627026.43000000005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138</v>
      </c>
      <c r="B33" s="3">
        <v>5042</v>
      </c>
      <c r="D33" s="1" t="s">
        <v>74</v>
      </c>
      <c r="E33" s="2">
        <v>6135244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154</v>
      </c>
      <c r="B34" s="3">
        <v>1091</v>
      </c>
      <c r="D34" s="1" t="s">
        <v>75</v>
      </c>
      <c r="E34" s="2">
        <v>6221882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3381</v>
      </c>
      <c r="D35" s="1" t="s">
        <v>76</v>
      </c>
      <c r="E35" s="2">
        <v>104385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">
        <v>9541</v>
      </c>
      <c r="D36" s="1" t="s">
        <v>77</v>
      </c>
      <c r="E36" s="2">
        <v>245409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19055</v>
      </c>
      <c r="D37" s="1" t="s">
        <v>78</v>
      </c>
      <c r="E37" s="2">
        <v>-628001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2688886</v>
      </c>
    </row>
    <row r="39" spans="1:23" x14ac:dyDescent="0.15">
      <c r="A39" s="1" t="s">
        <v>103</v>
      </c>
      <c r="B39" s="3"/>
      <c r="D39" s="1" t="s">
        <v>80</v>
      </c>
      <c r="E39" s="2">
        <v>29021</v>
      </c>
    </row>
    <row r="40" spans="1:23" s="9" customFormat="1" x14ac:dyDescent="0.15">
      <c r="A40"/>
      <c r="B40"/>
      <c r="D40" s="1" t="s">
        <v>81</v>
      </c>
      <c r="E40" s="2">
        <v>-6194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15">
      <c r="A45" s="13"/>
      <c r="B45" s="31"/>
      <c r="D45" s="31"/>
      <c r="E45" s="12"/>
      <c r="G45" s="12"/>
      <c r="H45" s="14"/>
      <c r="I45" s="30"/>
    </row>
    <row r="46" spans="1:23" x14ac:dyDescent="0.15">
      <c r="A46" s="13"/>
      <c r="B46" s="31"/>
      <c r="D46" s="31"/>
      <c r="E46" s="12"/>
      <c r="G46" s="12"/>
      <c r="H46" s="14"/>
      <c r="I46" s="30"/>
    </row>
    <row r="47" spans="1:23" x14ac:dyDescent="0.15">
      <c r="A47" s="13"/>
      <c r="B47" s="31"/>
      <c r="D47" s="31"/>
      <c r="E47" s="12"/>
      <c r="G47" s="12"/>
      <c r="H47" s="14"/>
      <c r="I47" s="30"/>
    </row>
    <row r="48" spans="1:23" x14ac:dyDescent="0.15">
      <c r="A48" s="13"/>
      <c r="B48" s="31"/>
      <c r="D48" s="31"/>
      <c r="E48" s="12"/>
      <c r="G48" s="12"/>
      <c r="H48" s="14"/>
      <c r="I48" s="30"/>
    </row>
    <row r="49" spans="1:14" x14ac:dyDescent="0.15">
      <c r="A49" s="13"/>
      <c r="B49" s="31"/>
      <c r="D49" s="31"/>
      <c r="E49" s="12"/>
      <c r="G49" s="12"/>
      <c r="H49" s="14"/>
      <c r="I49" s="30"/>
    </row>
    <row r="50" spans="1:14" x14ac:dyDescent="0.15">
      <c r="A50" s="13"/>
      <c r="B50" s="31"/>
      <c r="D50" s="31"/>
      <c r="E50" s="12"/>
      <c r="G50" s="12"/>
      <c r="H50" s="14"/>
      <c r="I50" s="30"/>
    </row>
    <row r="51" spans="1:14" x14ac:dyDescent="0.15">
      <c r="A51" s="13"/>
      <c r="B51" s="31"/>
      <c r="D51" s="31"/>
      <c r="E51" s="12"/>
      <c r="G51" s="12"/>
      <c r="H51" s="14"/>
      <c r="I51" s="30"/>
      <c r="N51" s="10"/>
    </row>
    <row r="52" spans="1:14" x14ac:dyDescent="0.15">
      <c r="A52" s="13"/>
      <c r="B52" s="31"/>
      <c r="D52" s="31"/>
      <c r="E52" s="12"/>
      <c r="G52" s="12"/>
      <c r="H52" s="14"/>
      <c r="I52" s="30"/>
    </row>
    <row r="53" spans="1:14" x14ac:dyDescent="0.15">
      <c r="A53" s="13"/>
      <c r="B53" s="31"/>
      <c r="D53" s="31"/>
      <c r="E53" s="12"/>
      <c r="G53" s="12"/>
      <c r="H53" s="14"/>
      <c r="I53" s="30"/>
    </row>
    <row r="54" spans="1:14" x14ac:dyDescent="0.15">
      <c r="A54" s="13"/>
      <c r="B54" s="31"/>
      <c r="D54" s="31"/>
      <c r="E54" s="12"/>
      <c r="G54" s="12"/>
      <c r="H54" s="14"/>
      <c r="I54" s="30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  <row r="57" spans="1:14" x14ac:dyDescent="0.15">
      <c r="A57" s="13"/>
      <c r="B57" s="31"/>
      <c r="D57" s="31"/>
      <c r="E57" s="12"/>
      <c r="G57" s="12"/>
      <c r="H57" s="14"/>
      <c r="I57" s="30"/>
    </row>
    <row r="58" spans="1:14" x14ac:dyDescent="0.1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W58"/>
  <sheetViews>
    <sheetView zoomScale="80" zoomScaleNormal="80" workbookViewId="0">
      <selection activeCell="E4" sqref="E4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  <col min="14" max="14" width="15.5" bestFit="1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44252841.130000003</v>
      </c>
      <c r="D3" s="1" t="s">
        <v>1</v>
      </c>
      <c r="E3" s="2">
        <v>36986437.555</v>
      </c>
      <c r="G3" s="1" t="s">
        <v>25</v>
      </c>
      <c r="I3" s="3"/>
    </row>
    <row r="4" spans="1:9" x14ac:dyDescent="0.15">
      <c r="A4" s="1" t="s">
        <v>2</v>
      </c>
      <c r="B4" s="18">
        <v>26100532.359999999</v>
      </c>
      <c r="D4" s="1" t="s">
        <v>11</v>
      </c>
      <c r="E4" s="18">
        <v>10794335.52</v>
      </c>
      <c r="H4" s="1" t="s">
        <v>153</v>
      </c>
      <c r="I4">
        <v>54</v>
      </c>
    </row>
    <row r="5" spans="1:9" x14ac:dyDescent="0.15">
      <c r="A5" s="1" t="s">
        <v>3</v>
      </c>
      <c r="B5" s="2">
        <v>79354832.230000004</v>
      </c>
      <c r="D5" s="1" t="s">
        <v>12</v>
      </c>
      <c r="E5" s="2">
        <v>26192102.030000001</v>
      </c>
      <c r="H5" s="1" t="s">
        <v>67</v>
      </c>
      <c r="I5">
        <v>97</v>
      </c>
    </row>
    <row r="6" spans="1:9" x14ac:dyDescent="0.15">
      <c r="A6" s="1" t="s">
        <v>11</v>
      </c>
      <c r="B6" s="2">
        <v>53254299.869999997</v>
      </c>
      <c r="D6" s="1" t="s">
        <v>4</v>
      </c>
      <c r="E6" s="2">
        <v>8000000</v>
      </c>
      <c r="H6" s="1" t="s">
        <v>184</v>
      </c>
      <c r="I6">
        <v>33</v>
      </c>
    </row>
    <row r="7" spans="1:9" x14ac:dyDescent="0.15">
      <c r="A7" s="1" t="s">
        <v>4</v>
      </c>
      <c r="B7" s="2">
        <v>50000000</v>
      </c>
      <c r="D7" s="1" t="s">
        <v>5</v>
      </c>
      <c r="E7" s="18">
        <v>74000000</v>
      </c>
      <c r="H7" s="1" t="s">
        <v>185</v>
      </c>
      <c r="I7">
        <v>0</v>
      </c>
    </row>
    <row r="8" spans="1:9" x14ac:dyDescent="0.15">
      <c r="A8" s="1" t="s">
        <v>5</v>
      </c>
      <c r="B8" s="2">
        <v>47000000</v>
      </c>
      <c r="D8" s="1" t="s">
        <v>86</v>
      </c>
      <c r="E8" s="2">
        <v>2366.4</v>
      </c>
      <c r="G8" s="1"/>
    </row>
    <row r="9" spans="1:9" x14ac:dyDescent="0.15">
      <c r="A9" s="1" t="s">
        <v>82</v>
      </c>
      <c r="B9" s="2">
        <v>1458.74</v>
      </c>
      <c r="D9" s="1" t="s">
        <v>88</v>
      </c>
      <c r="E9" s="3">
        <v>1990</v>
      </c>
      <c r="H9" s="1"/>
    </row>
    <row r="10" spans="1:9" x14ac:dyDescent="0.15">
      <c r="A10" s="1" t="s">
        <v>83</v>
      </c>
      <c r="B10" s="2">
        <v>9000000</v>
      </c>
      <c r="D10" s="1" t="s">
        <v>85</v>
      </c>
      <c r="E10" s="2">
        <f>'20170123'!E10+'20170124'!E8</f>
        <v>400470.20000000007</v>
      </c>
      <c r="G10" s="1"/>
      <c r="H10" s="1" t="s">
        <v>42</v>
      </c>
      <c r="I10" s="3">
        <f>SUMIF(I4:I7,"&gt;=0")</f>
        <v>184</v>
      </c>
    </row>
    <row r="11" spans="1:9" x14ac:dyDescent="0.15">
      <c r="A11" s="1" t="s">
        <v>84</v>
      </c>
      <c r="B11" s="2">
        <f>'20170123'!B11+'20170124'!B9</f>
        <v>708170.03000000014</v>
      </c>
      <c r="E11" s="2"/>
      <c r="G11" s="1"/>
      <c r="H11" s="1" t="s">
        <v>43</v>
      </c>
      <c r="I11" s="3">
        <f>SUMIF(I4:I7,"&lt;=0")</f>
        <v>0</v>
      </c>
    </row>
    <row r="12" spans="1:9" x14ac:dyDescent="0.15">
      <c r="A12" s="1" t="s">
        <v>86</v>
      </c>
      <c r="B12" s="18">
        <v>664.89</v>
      </c>
      <c r="E12" s="2"/>
      <c r="G12" s="1" t="s">
        <v>36</v>
      </c>
      <c r="I12" s="2"/>
    </row>
    <row r="13" spans="1:9" x14ac:dyDescent="0.15">
      <c r="A13" s="1" t="s">
        <v>85</v>
      </c>
      <c r="B13" s="2">
        <f>'20170123'!B13+'20170124'!B12</f>
        <v>85293.640000000029</v>
      </c>
      <c r="E13" s="2"/>
      <c r="G13" s="1"/>
      <c r="H13" s="1" t="s">
        <v>30</v>
      </c>
      <c r="I13" s="2">
        <v>129047520</v>
      </c>
    </row>
    <row r="14" spans="1:9" x14ac:dyDescent="0.15">
      <c r="B14" s="2"/>
      <c r="G14" s="1"/>
      <c r="H14" s="1" t="s">
        <v>31</v>
      </c>
      <c r="I14" s="2">
        <v>0</v>
      </c>
    </row>
    <row r="15" spans="1:9" x14ac:dyDescent="0.15">
      <c r="A15" s="1"/>
      <c r="B15" s="2"/>
      <c r="G15" s="1"/>
      <c r="H15" s="1" t="s">
        <v>32</v>
      </c>
      <c r="I15" s="2">
        <f>I14+I13</f>
        <v>129047520</v>
      </c>
    </row>
    <row r="16" spans="1:9" x14ac:dyDescent="0.15">
      <c r="A16" s="1"/>
      <c r="B16" s="2"/>
      <c r="G16" s="1" t="s">
        <v>5</v>
      </c>
      <c r="H16" s="2"/>
      <c r="I16" s="2">
        <v>29000000</v>
      </c>
    </row>
    <row r="17" spans="1:22" x14ac:dyDescent="0.15">
      <c r="A17" s="6"/>
      <c r="B17" s="2"/>
      <c r="G17" s="1" t="s">
        <v>26</v>
      </c>
      <c r="H17" s="2"/>
      <c r="I17" s="2">
        <v>10177362.6</v>
      </c>
    </row>
    <row r="18" spans="1:22" x14ac:dyDescent="0.15">
      <c r="G18" s="1" t="s">
        <v>12</v>
      </c>
      <c r="H18" s="2"/>
      <c r="I18" s="2">
        <v>25809504</v>
      </c>
    </row>
    <row r="19" spans="1:22" x14ac:dyDescent="0.15">
      <c r="A19" s="2"/>
      <c r="G19" s="1" t="s">
        <v>24</v>
      </c>
      <c r="H19" s="2"/>
      <c r="I19" s="2">
        <f>I18+I17-I16</f>
        <v>6986866.6000000015</v>
      </c>
    </row>
    <row r="20" spans="1:22" x14ac:dyDescent="0.15">
      <c r="G20" s="1" t="s">
        <v>33</v>
      </c>
      <c r="I20" s="2"/>
    </row>
    <row r="21" spans="1:22" x14ac:dyDescent="0.15">
      <c r="G21" s="1"/>
      <c r="H21" s="1" t="s">
        <v>38</v>
      </c>
      <c r="I21" s="2">
        <v>107407.64</v>
      </c>
    </row>
    <row r="22" spans="1:22" x14ac:dyDescent="0.15">
      <c r="G22" s="1"/>
      <c r="H22" s="1" t="s">
        <v>39</v>
      </c>
      <c r="I22" s="2">
        <v>25466.47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150000000</v>
      </c>
      <c r="H25" s="1" t="s">
        <v>19</v>
      </c>
      <c r="I25" s="2">
        <f>SUM(I21:I24)</f>
        <v>138282.07999999999</v>
      </c>
    </row>
    <row r="26" spans="1:22" x14ac:dyDescent="0.15">
      <c r="A26" s="1" t="s">
        <v>71</v>
      </c>
      <c r="B26" s="2">
        <f>B4+E5+I18</f>
        <v>78102138.390000001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624045.92000000004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138</v>
      </c>
      <c r="B33" s="3">
        <v>5852</v>
      </c>
      <c r="D33" s="1" t="s">
        <v>74</v>
      </c>
      <c r="E33" s="2">
        <v>6031038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154</v>
      </c>
      <c r="B34" s="3">
        <v>1082</v>
      </c>
      <c r="D34" s="1" t="s">
        <v>75</v>
      </c>
      <c r="E34" s="2">
        <v>5976473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3367</v>
      </c>
      <c r="D35" s="1" t="s">
        <v>76</v>
      </c>
      <c r="E35" s="2">
        <v>-280001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">
        <v>9581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19882</v>
      </c>
      <c r="D37" s="1" t="s">
        <v>78</v>
      </c>
      <c r="E37" s="2">
        <v>-1561488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1942382</v>
      </c>
    </row>
    <row r="39" spans="1:23" x14ac:dyDescent="0.15">
      <c r="A39" s="1" t="s">
        <v>103</v>
      </c>
      <c r="B39" s="3"/>
      <c r="D39" s="1" t="s">
        <v>80</v>
      </c>
      <c r="E39" s="2">
        <v>27553</v>
      </c>
    </row>
    <row r="40" spans="1:23" s="9" customFormat="1" x14ac:dyDescent="0.15">
      <c r="A40"/>
      <c r="B40"/>
      <c r="D40" s="1" t="s">
        <v>81</v>
      </c>
      <c r="E40" s="2">
        <v>-5143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15">
      <c r="A45" s="13"/>
      <c r="B45" s="31"/>
      <c r="D45" s="31"/>
      <c r="E45" s="12"/>
      <c r="G45" s="12"/>
      <c r="H45" s="14"/>
      <c r="I45" s="30"/>
    </row>
    <row r="46" spans="1:23" x14ac:dyDescent="0.15">
      <c r="A46" s="13"/>
      <c r="B46" s="31"/>
      <c r="D46" s="31"/>
      <c r="E46" s="12"/>
      <c r="G46" s="12"/>
      <c r="H46" s="14"/>
      <c r="I46" s="30"/>
    </row>
    <row r="47" spans="1:23" x14ac:dyDescent="0.15">
      <c r="A47" s="13"/>
      <c r="B47" s="31"/>
      <c r="D47" s="31"/>
      <c r="E47" s="12"/>
      <c r="G47" s="12"/>
      <c r="H47" s="14"/>
      <c r="I47" s="30"/>
    </row>
    <row r="48" spans="1:23" x14ac:dyDescent="0.15">
      <c r="A48" s="13"/>
      <c r="B48" s="31"/>
      <c r="D48" s="31"/>
      <c r="E48" s="12"/>
      <c r="G48" s="12"/>
      <c r="H48" s="14"/>
      <c r="I48" s="30"/>
    </row>
    <row r="49" spans="1:14" x14ac:dyDescent="0.15">
      <c r="A49" s="13"/>
      <c r="B49" s="31"/>
      <c r="D49" s="31"/>
      <c r="E49" s="12"/>
      <c r="G49" s="12"/>
      <c r="H49" s="14"/>
      <c r="I49" s="30"/>
    </row>
    <row r="50" spans="1:14" x14ac:dyDescent="0.15">
      <c r="A50" s="13"/>
      <c r="B50" s="31"/>
      <c r="D50" s="31"/>
      <c r="E50" s="12"/>
      <c r="G50" s="12"/>
      <c r="H50" s="14"/>
      <c r="I50" s="30"/>
    </row>
    <row r="51" spans="1:14" x14ac:dyDescent="0.15">
      <c r="A51" s="13"/>
      <c r="B51" s="31"/>
      <c r="D51" s="31"/>
      <c r="E51" s="12"/>
      <c r="G51" s="12"/>
      <c r="H51" s="14"/>
      <c r="I51" s="30"/>
      <c r="N51" s="10"/>
    </row>
    <row r="52" spans="1:14" x14ac:dyDescent="0.15">
      <c r="A52" s="13"/>
      <c r="B52" s="31"/>
      <c r="D52" s="31"/>
      <c r="E52" s="12"/>
      <c r="G52" s="12"/>
      <c r="H52" s="14"/>
      <c r="I52" s="30"/>
    </row>
    <row r="53" spans="1:14" x14ac:dyDescent="0.15">
      <c r="A53" s="13"/>
      <c r="B53" s="31"/>
      <c r="D53" s="31"/>
      <c r="E53" s="12"/>
      <c r="G53" s="12"/>
      <c r="H53" s="14"/>
      <c r="I53" s="30"/>
    </row>
    <row r="54" spans="1:14" x14ac:dyDescent="0.15">
      <c r="A54" s="13"/>
      <c r="B54" s="31"/>
      <c r="D54" s="31"/>
      <c r="E54" s="12"/>
      <c r="G54" s="12"/>
      <c r="H54" s="14"/>
      <c r="I54" s="30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  <row r="57" spans="1:14" x14ac:dyDescent="0.15">
      <c r="A57" s="13"/>
      <c r="B57" s="31"/>
      <c r="D57" s="31"/>
      <c r="E57" s="12"/>
      <c r="G57" s="12"/>
      <c r="H57" s="14"/>
      <c r="I57" s="30"/>
    </row>
    <row r="58" spans="1:14" x14ac:dyDescent="0.1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16" sqref="B16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2.1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24203055.09</v>
      </c>
      <c r="D3" s="1" t="s">
        <v>1</v>
      </c>
      <c r="E3" s="18">
        <v>42179928.490000002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89431449.840000004</v>
      </c>
      <c r="D4" s="1" t="s">
        <v>11</v>
      </c>
      <c r="E4" s="38">
        <v>21277414.809999999</v>
      </c>
      <c r="H4" s="1" t="s">
        <v>370</v>
      </c>
      <c r="I4" s="13">
        <v>7</v>
      </c>
      <c r="J4" s="13"/>
    </row>
    <row r="5" spans="1:10" x14ac:dyDescent="0.15">
      <c r="A5" s="1" t="s">
        <v>3</v>
      </c>
      <c r="B5" s="2">
        <v>238646389.83000001</v>
      </c>
      <c r="D5" s="1" t="s">
        <v>12</v>
      </c>
      <c r="E5" s="2">
        <v>27682117.260000002</v>
      </c>
      <c r="H5" s="1" t="s">
        <v>372</v>
      </c>
      <c r="I5" s="13"/>
      <c r="J5" s="13">
        <v>-1</v>
      </c>
    </row>
    <row r="6" spans="1:10" x14ac:dyDescent="0.15">
      <c r="A6" s="1" t="s">
        <v>11</v>
      </c>
      <c r="B6" s="37">
        <v>149214939.99000001</v>
      </c>
      <c r="D6" s="1" t="s">
        <v>4</v>
      </c>
      <c r="E6" s="2">
        <v>11000000</v>
      </c>
      <c r="H6" s="1" t="s">
        <v>323</v>
      </c>
      <c r="I6" s="13">
        <v>5</v>
      </c>
      <c r="J6" s="13">
        <v>-6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10</v>
      </c>
      <c r="J7" s="13"/>
    </row>
    <row r="8" spans="1:10" x14ac:dyDescent="0.15">
      <c r="A8" s="1" t="s">
        <v>5</v>
      </c>
      <c r="B8" s="2">
        <v>192980000</v>
      </c>
      <c r="D8" s="1" t="s">
        <v>86</v>
      </c>
      <c r="E8" s="18">
        <v>3507.2</v>
      </c>
      <c r="G8" s="1"/>
      <c r="H8" s="1"/>
    </row>
    <row r="9" spans="1:10" x14ac:dyDescent="0.15">
      <c r="A9" s="1" t="s">
        <v>82</v>
      </c>
      <c r="B9" s="2">
        <v>11884.9</v>
      </c>
      <c r="D9" s="1" t="s">
        <v>88</v>
      </c>
      <c r="E9" s="3">
        <v>2192</v>
      </c>
      <c r="H9" s="1"/>
    </row>
    <row r="10" spans="1:10" x14ac:dyDescent="0.15">
      <c r="A10" s="1" t="s">
        <v>83</v>
      </c>
      <c r="B10" s="2">
        <v>125000000</v>
      </c>
      <c r="D10" s="1" t="s">
        <v>85</v>
      </c>
      <c r="E10" s="2">
        <f>'20180116'!E10+'20180117'!E8</f>
        <v>771365.89999999944</v>
      </c>
      <c r="G10" s="1"/>
      <c r="H10" s="1" t="s">
        <v>42</v>
      </c>
      <c r="I10" s="3">
        <f>SUMIF(I4:I9,"&gt;=0")</f>
        <v>22</v>
      </c>
    </row>
    <row r="11" spans="1:10" x14ac:dyDescent="0.15">
      <c r="A11" s="1" t="s">
        <v>84</v>
      </c>
      <c r="B11" s="2">
        <f>'20180116'!B11+'20180117'!B9</f>
        <v>1721105.1700000002</v>
      </c>
      <c r="D11" s="1" t="s">
        <v>381</v>
      </c>
      <c r="E11" s="2">
        <f>E8+'20180116'!E11</f>
        <v>16348.8</v>
      </c>
      <c r="G11" s="1"/>
      <c r="H11" s="1" t="s">
        <v>43</v>
      </c>
      <c r="I11" s="3">
        <f>SUM(J4:J9)</f>
        <v>-7</v>
      </c>
    </row>
    <row r="12" spans="1:10" x14ac:dyDescent="0.15">
      <c r="A12" s="1" t="s">
        <v>86</v>
      </c>
      <c r="B12" s="18">
        <v>1319.67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'20180116'!B13+'20180117'!B12</f>
        <v>278924.55</v>
      </c>
      <c r="E13" s="2"/>
      <c r="G13" s="1"/>
      <c r="H13" s="1" t="s">
        <v>30</v>
      </c>
      <c r="I13" s="15">
        <v>20430480</v>
      </c>
    </row>
    <row r="14" spans="1:10" x14ac:dyDescent="0.15">
      <c r="A14" s="1" t="s">
        <v>333</v>
      </c>
      <c r="B14" s="3"/>
      <c r="G14" s="1"/>
      <c r="H14" s="1" t="s">
        <v>31</v>
      </c>
      <c r="I14" s="15">
        <v>-6508980</v>
      </c>
    </row>
    <row r="15" spans="1:10" x14ac:dyDescent="0.15">
      <c r="A15" s="1" t="s">
        <v>380</v>
      </c>
      <c r="B15" s="2">
        <f>B12+'20180116'!B15</f>
        <v>10434.619999999999</v>
      </c>
      <c r="G15" s="1"/>
      <c r="H15" s="1" t="s">
        <v>32</v>
      </c>
      <c r="I15" s="15">
        <f>I14+I13</f>
        <v>13921500</v>
      </c>
    </row>
    <row r="16" spans="1:10" x14ac:dyDescent="0.15">
      <c r="A16" s="1" t="s">
        <v>392</v>
      </c>
      <c r="B16" s="2">
        <f>B11-'20180101'!B11</f>
        <v>121638.29000000004</v>
      </c>
      <c r="G16" s="1" t="s">
        <v>5</v>
      </c>
      <c r="H16" s="2"/>
      <c r="I16" s="15">
        <v>7000000</v>
      </c>
    </row>
    <row r="17" spans="1:14" x14ac:dyDescent="0.15">
      <c r="A17" s="6"/>
      <c r="B17" s="2"/>
      <c r="G17" s="1" t="s">
        <v>26</v>
      </c>
      <c r="H17" s="2"/>
      <c r="I17" s="15">
        <v>17336341.280000001</v>
      </c>
    </row>
    <row r="18" spans="1:14" x14ac:dyDescent="0.15">
      <c r="G18" s="1" t="s">
        <v>12</v>
      </c>
      <c r="H18" s="2"/>
      <c r="I18" s="15">
        <v>3046158</v>
      </c>
    </row>
    <row r="19" spans="1:14" x14ac:dyDescent="0.15">
      <c r="A19" s="2"/>
      <c r="G19" s="1" t="s">
        <v>24</v>
      </c>
      <c r="H19" s="2"/>
      <c r="I19" s="15">
        <f>I18+I17-I16</f>
        <v>13382499.280000001</v>
      </c>
    </row>
    <row r="20" spans="1:14" x14ac:dyDescent="0.15">
      <c r="D20" s="2"/>
      <c r="G20" s="1" t="s">
        <v>33</v>
      </c>
      <c r="I20" s="15"/>
    </row>
    <row r="21" spans="1:14" x14ac:dyDescent="0.15">
      <c r="G21" s="1"/>
      <c r="H21" s="1" t="s">
        <v>38</v>
      </c>
      <c r="I21" s="15">
        <v>463541.26</v>
      </c>
      <c r="N21" s="2"/>
    </row>
    <row r="22" spans="1:14" x14ac:dyDescent="0.15">
      <c r="G22" s="1"/>
      <c r="H22" s="1" t="s">
        <v>39</v>
      </c>
      <c r="I22" s="15">
        <v>108821.16</v>
      </c>
    </row>
    <row r="23" spans="1:14" x14ac:dyDescent="0.15">
      <c r="G23" s="1"/>
      <c r="H23" s="1" t="s">
        <v>106</v>
      </c>
      <c r="I23" s="15">
        <v>24054.85</v>
      </c>
      <c r="N23" s="2"/>
    </row>
    <row r="24" spans="1:14" x14ac:dyDescent="0.15">
      <c r="A24" s="8" t="s">
        <v>69</v>
      </c>
      <c r="H24" s="1" t="s">
        <v>107</v>
      </c>
      <c r="I24" s="15">
        <v>11184</v>
      </c>
    </row>
    <row r="25" spans="1:14" x14ac:dyDescent="0.15">
      <c r="A25" s="1" t="s">
        <v>70</v>
      </c>
      <c r="B25" s="2">
        <f>B8+E7+I16+B45</f>
        <v>280980000</v>
      </c>
      <c r="H25" s="1" t="s">
        <v>19</v>
      </c>
      <c r="I25" s="15">
        <f>SUM(I21:I24)</f>
        <v>607601.27</v>
      </c>
    </row>
    <row r="26" spans="1:14" x14ac:dyDescent="0.15">
      <c r="A26" s="1" t="s">
        <v>71</v>
      </c>
      <c r="B26" s="2">
        <f>B4+E5+I18</f>
        <v>120159725.10000001</v>
      </c>
      <c r="G26" s="1"/>
      <c r="H26" s="1" t="s">
        <v>355</v>
      </c>
      <c r="I26" s="2">
        <v>593.83000000000004</v>
      </c>
    </row>
    <row r="27" spans="1:14" x14ac:dyDescent="0.15">
      <c r="A27" s="1" t="s">
        <v>90</v>
      </c>
      <c r="B27" s="2">
        <f>$B$13+$E$10+$I$25</f>
        <v>1657891.7199999995</v>
      </c>
      <c r="H27" s="1" t="s">
        <v>382</v>
      </c>
      <c r="I27" s="2">
        <f>I22-'20180102'!I22</f>
        <v>5938.9499999999971</v>
      </c>
    </row>
    <row r="28" spans="1:14" x14ac:dyDescent="0.15">
      <c r="A28" s="1" t="s">
        <v>356</v>
      </c>
      <c r="B28" s="2">
        <f>B12+E8+I26</f>
        <v>5420.7</v>
      </c>
    </row>
    <row r="29" spans="1:14" x14ac:dyDescent="0.15">
      <c r="A29" s="1" t="s">
        <v>383</v>
      </c>
      <c r="B29" s="2">
        <f>B15+E11+I27</f>
        <v>32722.369999999995</v>
      </c>
    </row>
    <row r="30" spans="1:14" x14ac:dyDescent="0.15">
      <c r="G30" s="1"/>
      <c r="H30" s="1"/>
      <c r="I30" s="2"/>
    </row>
    <row r="31" spans="1:14" s="9" customFormat="1" x14ac:dyDescent="0.15">
      <c r="J31"/>
    </row>
    <row r="32" spans="1:14" ht="14.25" x14ac:dyDescent="0.15">
      <c r="A32" s="7" t="s">
        <v>65</v>
      </c>
      <c r="G32" s="7" t="s">
        <v>295</v>
      </c>
    </row>
    <row r="33" spans="1:23" s="9" customFormat="1" x14ac:dyDescent="0.1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6">
        <v>1458</v>
      </c>
      <c r="D34" s="1" t="s">
        <v>78</v>
      </c>
      <c r="E34" s="2">
        <v>-2219262</v>
      </c>
      <c r="G34" s="16" t="s">
        <v>296</v>
      </c>
      <c r="H34" s="2">
        <f>E40</f>
        <v>17197662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138</v>
      </c>
      <c r="B35" s="36">
        <v>365</v>
      </c>
      <c r="D35" s="1" t="s">
        <v>182</v>
      </c>
      <c r="E35" s="10">
        <v>-1619064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6">
        <v>3142</v>
      </c>
      <c r="D36" s="1" t="s">
        <v>80</v>
      </c>
      <c r="E36" s="10">
        <v>-45282</v>
      </c>
      <c r="G36" s="40" t="s">
        <v>298</v>
      </c>
      <c r="H36" s="41">
        <f>H34+H35</f>
        <v>17202819.605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132</v>
      </c>
      <c r="B37" s="36">
        <v>2576</v>
      </c>
      <c r="D37" s="1" t="s">
        <v>81</v>
      </c>
      <c r="E37" s="2">
        <v>7525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15">
      <c r="A38" s="1" t="s">
        <v>19</v>
      </c>
      <c r="B38" s="36">
        <f>SUM(B34:B37)</f>
        <v>7541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15">
      <c r="A39" s="1" t="s">
        <v>102</v>
      </c>
      <c r="B39" s="3"/>
      <c r="D39" s="8" t="s">
        <v>379</v>
      </c>
    </row>
    <row r="40" spans="1:23" x14ac:dyDescent="0.15">
      <c r="A40" s="1" t="s">
        <v>103</v>
      </c>
      <c r="B40" s="3"/>
      <c r="D40" s="1" t="s">
        <v>74</v>
      </c>
      <c r="E40" s="2">
        <v>17197662</v>
      </c>
    </row>
    <row r="41" spans="1:23" s="9" customFormat="1" x14ac:dyDescent="0.15">
      <c r="A41"/>
      <c r="B41"/>
      <c r="D41" s="1" t="s">
        <v>75</v>
      </c>
      <c r="E41" s="2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 s="1" t="s">
        <v>76</v>
      </c>
      <c r="E42" s="2">
        <v>-66884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15">
      <c r="D43" s="1" t="s">
        <v>77</v>
      </c>
      <c r="E43" s="2"/>
    </row>
    <row r="44" spans="1:23" x14ac:dyDescent="0.15">
      <c r="A44" s="8" t="s">
        <v>233</v>
      </c>
      <c r="D44" s="1" t="s">
        <v>375</v>
      </c>
      <c r="E44" s="2">
        <v>-55548</v>
      </c>
    </row>
    <row r="45" spans="1:23" x14ac:dyDescent="0.15">
      <c r="A45" s="16" t="s">
        <v>5</v>
      </c>
      <c r="B45" s="2">
        <v>1000000</v>
      </c>
      <c r="C45" s="2"/>
      <c r="D45" s="1" t="s">
        <v>376</v>
      </c>
      <c r="E45" s="10">
        <v>-11336</v>
      </c>
    </row>
    <row r="46" spans="1:23" x14ac:dyDescent="0.1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158064</v>
      </c>
    </row>
    <row r="47" spans="1:23" x14ac:dyDescent="0.1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1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1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1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W58"/>
  <sheetViews>
    <sheetView zoomScale="80" zoomScaleNormal="80" workbookViewId="0">
      <selection activeCell="O19" sqref="O19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  <col min="14" max="14" width="15.5" bestFit="1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21630534.91</v>
      </c>
      <c r="D3" s="1" t="s">
        <v>1</v>
      </c>
      <c r="E3" s="2">
        <v>36967126.310000002</v>
      </c>
      <c r="G3" s="1" t="s">
        <v>25</v>
      </c>
      <c r="I3" s="3"/>
    </row>
    <row r="4" spans="1:9" x14ac:dyDescent="0.15">
      <c r="A4" s="1" t="s">
        <v>2</v>
      </c>
      <c r="B4" s="18">
        <v>18734613.93</v>
      </c>
      <c r="D4" s="1" t="s">
        <v>11</v>
      </c>
      <c r="E4" s="18">
        <v>10405019.02</v>
      </c>
      <c r="H4" s="1" t="s">
        <v>137</v>
      </c>
    </row>
    <row r="5" spans="1:9" x14ac:dyDescent="0.15">
      <c r="A5" s="1" t="s">
        <v>3</v>
      </c>
      <c r="B5" s="2">
        <v>79372381.75</v>
      </c>
      <c r="D5" s="1" t="s">
        <v>12</v>
      </c>
      <c r="E5" s="2">
        <v>26562107.289999999</v>
      </c>
      <c r="H5" s="1" t="s">
        <v>153</v>
      </c>
      <c r="I5">
        <v>55</v>
      </c>
    </row>
    <row r="6" spans="1:9" x14ac:dyDescent="0.15">
      <c r="A6" s="1" t="s">
        <v>11</v>
      </c>
      <c r="B6" s="2">
        <v>60637767.82</v>
      </c>
      <c r="D6" s="1" t="s">
        <v>4</v>
      </c>
      <c r="E6" s="2">
        <v>8000000</v>
      </c>
      <c r="H6" s="1" t="s">
        <v>67</v>
      </c>
      <c r="I6">
        <v>-1</v>
      </c>
    </row>
    <row r="7" spans="1:9" x14ac:dyDescent="0.15">
      <c r="A7" s="1" t="s">
        <v>4</v>
      </c>
      <c r="B7" s="2">
        <v>50000000</v>
      </c>
      <c r="D7" s="1" t="s">
        <v>5</v>
      </c>
      <c r="E7" s="18">
        <v>74000000</v>
      </c>
      <c r="H7" s="1" t="s">
        <v>67</v>
      </c>
      <c r="I7">
        <v>92</v>
      </c>
    </row>
    <row r="8" spans="1:9" x14ac:dyDescent="0.15">
      <c r="A8" s="1" t="s">
        <v>5</v>
      </c>
      <c r="B8" s="2">
        <v>47000000</v>
      </c>
      <c r="D8" s="1" t="s">
        <v>86</v>
      </c>
      <c r="E8" s="2">
        <v>2209.6</v>
      </c>
      <c r="G8" s="1"/>
      <c r="H8" s="1" t="s">
        <v>131</v>
      </c>
      <c r="I8">
        <v>33</v>
      </c>
    </row>
    <row r="9" spans="1:9" x14ac:dyDescent="0.15">
      <c r="A9" s="1" t="s">
        <v>82</v>
      </c>
      <c r="B9" s="2">
        <v>7232.91</v>
      </c>
      <c r="D9" s="1" t="s">
        <v>88</v>
      </c>
      <c r="E9" s="3">
        <v>2058</v>
      </c>
      <c r="H9" s="1"/>
    </row>
    <row r="10" spans="1:9" x14ac:dyDescent="0.15">
      <c r="A10" s="1" t="s">
        <v>83</v>
      </c>
      <c r="B10" s="2">
        <v>39000000</v>
      </c>
      <c r="D10" s="1" t="s">
        <v>85</v>
      </c>
      <c r="E10" s="2">
        <f>'20170120'!E10+'20170123'!E8</f>
        <v>398103.80000000005</v>
      </c>
      <c r="G10" s="1"/>
      <c r="H10" s="1" t="s">
        <v>42</v>
      </c>
      <c r="I10" s="3">
        <f>SUMIF(I1:I9,"&gt;=0")</f>
        <v>180</v>
      </c>
    </row>
    <row r="11" spans="1:9" x14ac:dyDescent="0.15">
      <c r="A11" s="1" t="s">
        <v>84</v>
      </c>
      <c r="B11" s="2">
        <f>'20170120'!B11+'20170123'!B9</f>
        <v>706711.29000000015</v>
      </c>
      <c r="E11" s="2"/>
      <c r="G11" s="1"/>
      <c r="H11" s="1" t="s">
        <v>43</v>
      </c>
      <c r="I11" s="3">
        <f>SUMIF(I1:I9,"&lt;=0")</f>
        <v>-1</v>
      </c>
    </row>
    <row r="12" spans="1:9" x14ac:dyDescent="0.15">
      <c r="A12" s="1" t="s">
        <v>86</v>
      </c>
      <c r="B12" s="18">
        <v>723.12</v>
      </c>
      <c r="E12" s="2"/>
      <c r="G12" s="1" t="s">
        <v>36</v>
      </c>
      <c r="I12" s="2"/>
    </row>
    <row r="13" spans="1:9" x14ac:dyDescent="0.15">
      <c r="A13" s="1" t="s">
        <v>85</v>
      </c>
      <c r="B13" s="2">
        <f>'20170120'!B13+'20170123'!B12</f>
        <v>84628.750000000029</v>
      </c>
      <c r="E13" s="2"/>
      <c r="G13" s="1"/>
      <c r="H13" s="1" t="s">
        <v>30</v>
      </c>
      <c r="I13" s="2">
        <v>126616020</v>
      </c>
    </row>
    <row r="14" spans="1:9" x14ac:dyDescent="0.15">
      <c r="B14" s="2"/>
      <c r="G14" s="1"/>
      <c r="H14" s="1" t="s">
        <v>31</v>
      </c>
      <c r="I14" s="2">
        <v>-704904</v>
      </c>
    </row>
    <row r="15" spans="1:9" x14ac:dyDescent="0.15">
      <c r="A15" s="1"/>
      <c r="B15" s="2"/>
      <c r="G15" s="1"/>
      <c r="H15" s="1" t="s">
        <v>32</v>
      </c>
      <c r="I15" s="2">
        <f>I14+I13</f>
        <v>125911116</v>
      </c>
    </row>
    <row r="16" spans="1:9" x14ac:dyDescent="0.15">
      <c r="A16" s="1"/>
      <c r="B16" s="2"/>
      <c r="G16" s="1" t="s">
        <v>5</v>
      </c>
      <c r="H16" s="2"/>
      <c r="I16" s="2">
        <v>29000000</v>
      </c>
    </row>
    <row r="17" spans="1:22" x14ac:dyDescent="0.15">
      <c r="A17" s="6"/>
      <c r="B17" s="2"/>
      <c r="G17" s="1" t="s">
        <v>26</v>
      </c>
      <c r="H17" s="2"/>
      <c r="I17" s="2">
        <v>11095991.43</v>
      </c>
    </row>
    <row r="18" spans="1:22" x14ac:dyDescent="0.15">
      <c r="G18" s="1" t="s">
        <v>12</v>
      </c>
      <c r="H18" s="2"/>
      <c r="I18" s="2">
        <v>25259244</v>
      </c>
    </row>
    <row r="19" spans="1:22" x14ac:dyDescent="0.15">
      <c r="A19" s="2"/>
      <c r="G19" s="1" t="s">
        <v>24</v>
      </c>
      <c r="H19" s="2"/>
      <c r="I19" s="2">
        <f>I18+I17-I16</f>
        <v>7355235.4299999997</v>
      </c>
    </row>
    <row r="20" spans="1:22" x14ac:dyDescent="0.15">
      <c r="G20" s="1" t="s">
        <v>33</v>
      </c>
      <c r="I20" s="2"/>
    </row>
    <row r="21" spans="1:22" x14ac:dyDescent="0.15">
      <c r="G21" s="1"/>
      <c r="H21" s="1" t="s">
        <v>38</v>
      </c>
      <c r="I21" s="2">
        <v>106635.98</v>
      </c>
    </row>
    <row r="22" spans="1:22" x14ac:dyDescent="0.15">
      <c r="G22" s="1"/>
      <c r="H22" s="1" t="s">
        <v>39</v>
      </c>
      <c r="I22" s="2">
        <v>25283.64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150000000</v>
      </c>
      <c r="H25" s="1" t="s">
        <v>19</v>
      </c>
      <c r="I25" s="2">
        <f>SUM(I21:I24)</f>
        <v>137327.59</v>
      </c>
    </row>
    <row r="26" spans="1:22" x14ac:dyDescent="0.15">
      <c r="A26" s="1" t="s">
        <v>71</v>
      </c>
      <c r="B26" s="2">
        <f>B4+E5+I18</f>
        <v>70555965.219999999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620060.14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138</v>
      </c>
      <c r="B33" s="3">
        <v>6388</v>
      </c>
      <c r="D33" s="1" t="s">
        <v>74</v>
      </c>
      <c r="E33" s="2">
        <v>6311759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154</v>
      </c>
      <c r="B34" s="3">
        <v>861</v>
      </c>
      <c r="D34" s="1" t="s">
        <v>75</v>
      </c>
      <c r="E34" s="2">
        <v>6145161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3557</v>
      </c>
      <c r="D35" s="1" t="s">
        <v>76</v>
      </c>
      <c r="E35" s="2">
        <v>319374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">
        <v>9136</v>
      </c>
      <c r="D36" s="1" t="s">
        <v>77</v>
      </c>
      <c r="E36" s="2">
        <v>343535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19942</v>
      </c>
      <c r="D37" s="1" t="s">
        <v>78</v>
      </c>
      <c r="E37" s="2">
        <v>-2203378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1753451</v>
      </c>
    </row>
    <row r="39" spans="1:23" x14ac:dyDescent="0.15">
      <c r="A39" s="1" t="s">
        <v>103</v>
      </c>
      <c r="B39" s="3"/>
      <c r="D39" s="1" t="s">
        <v>80</v>
      </c>
      <c r="E39" s="2">
        <v>26190</v>
      </c>
    </row>
    <row r="40" spans="1:23" s="9" customFormat="1" x14ac:dyDescent="0.15">
      <c r="A40"/>
      <c r="B40"/>
      <c r="D40" s="1" t="s">
        <v>81</v>
      </c>
      <c r="E40" s="2">
        <v>-4861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15">
      <c r="A45" s="13"/>
      <c r="B45" s="31"/>
      <c r="D45" s="31"/>
      <c r="E45" s="12"/>
      <c r="G45" s="12"/>
      <c r="H45" s="14"/>
      <c r="I45" s="30"/>
    </row>
    <row r="46" spans="1:23" x14ac:dyDescent="0.15">
      <c r="A46" s="13"/>
      <c r="B46" s="31"/>
      <c r="D46" s="31"/>
      <c r="E46" s="12"/>
      <c r="G46" s="12"/>
      <c r="H46" s="14"/>
      <c r="I46" s="30"/>
    </row>
    <row r="47" spans="1:23" x14ac:dyDescent="0.15">
      <c r="A47" s="13"/>
      <c r="B47" s="31"/>
      <c r="D47" s="31"/>
      <c r="E47" s="12"/>
      <c r="G47" s="12"/>
      <c r="H47" s="14"/>
      <c r="I47" s="30"/>
    </row>
    <row r="48" spans="1:23" x14ac:dyDescent="0.15">
      <c r="A48" s="13"/>
      <c r="B48" s="31"/>
      <c r="D48" s="31"/>
      <c r="E48" s="12"/>
      <c r="G48" s="12"/>
      <c r="H48" s="14"/>
      <c r="I48" s="30"/>
    </row>
    <row r="49" spans="1:14" x14ac:dyDescent="0.15">
      <c r="A49" s="13"/>
      <c r="B49" s="31"/>
      <c r="D49" s="31"/>
      <c r="E49" s="12"/>
      <c r="G49" s="12"/>
      <c r="H49" s="14"/>
      <c r="I49" s="30"/>
    </row>
    <row r="50" spans="1:14" x14ac:dyDescent="0.15">
      <c r="A50" s="13"/>
      <c r="B50" s="31"/>
      <c r="D50" s="31"/>
      <c r="E50" s="12"/>
      <c r="G50" s="12"/>
      <c r="H50" s="14"/>
      <c r="I50" s="30"/>
    </row>
    <row r="51" spans="1:14" x14ac:dyDescent="0.15">
      <c r="A51" s="13"/>
      <c r="B51" s="31"/>
      <c r="D51" s="31"/>
      <c r="E51" s="12"/>
      <c r="G51" s="12"/>
      <c r="H51" s="14"/>
      <c r="I51" s="30"/>
      <c r="N51" s="10"/>
    </row>
    <row r="52" spans="1:14" x14ac:dyDescent="0.15">
      <c r="A52" s="13"/>
      <c r="B52" s="31"/>
      <c r="D52" s="31"/>
      <c r="E52" s="12"/>
      <c r="G52" s="12"/>
      <c r="H52" s="14"/>
      <c r="I52" s="30"/>
    </row>
    <row r="53" spans="1:14" x14ac:dyDescent="0.15">
      <c r="A53" s="13"/>
      <c r="B53" s="31"/>
      <c r="D53" s="31"/>
      <c r="E53" s="12"/>
      <c r="G53" s="12"/>
      <c r="H53" s="14"/>
      <c r="I53" s="30"/>
    </row>
    <row r="54" spans="1:14" x14ac:dyDescent="0.15">
      <c r="A54" s="13"/>
      <c r="B54" s="31"/>
      <c r="D54" s="31"/>
      <c r="E54" s="12"/>
      <c r="G54" s="12"/>
      <c r="H54" s="14"/>
      <c r="I54" s="30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  <row r="57" spans="1:14" x14ac:dyDescent="0.15">
      <c r="A57" s="13"/>
      <c r="B57" s="31"/>
      <c r="D57" s="31"/>
      <c r="E57" s="12"/>
      <c r="G57" s="12"/>
      <c r="H57" s="14"/>
      <c r="I57" s="30"/>
    </row>
    <row r="58" spans="1:14" x14ac:dyDescent="0.1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W58"/>
  <sheetViews>
    <sheetView zoomScale="80" zoomScaleNormal="80" workbookViewId="0">
      <selection activeCell="I16" sqref="I16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  <col min="14" max="14" width="15.5" bestFit="1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10430261.210000001</v>
      </c>
      <c r="D3" s="1" t="s">
        <v>1</v>
      </c>
      <c r="E3" s="2">
        <v>41703585.780000001</v>
      </c>
      <c r="G3" s="1" t="s">
        <v>25</v>
      </c>
      <c r="I3" s="3"/>
    </row>
    <row r="4" spans="1:9" x14ac:dyDescent="0.15">
      <c r="A4" s="1" t="s">
        <v>2</v>
      </c>
      <c r="B4" s="18">
        <v>12823917.93</v>
      </c>
      <c r="D4" s="1" t="s">
        <v>11</v>
      </c>
      <c r="E4" s="18">
        <v>16876162.449999999</v>
      </c>
      <c r="H4" s="1" t="s">
        <v>137</v>
      </c>
      <c r="I4">
        <v>40</v>
      </c>
    </row>
    <row r="5" spans="1:9" x14ac:dyDescent="0.15">
      <c r="A5" s="1" t="s">
        <v>3</v>
      </c>
      <c r="B5" s="2">
        <v>65270684.140000001</v>
      </c>
      <c r="D5" s="1" t="s">
        <v>12</v>
      </c>
      <c r="E5" s="2">
        <v>24827423.329999998</v>
      </c>
      <c r="H5" s="1" t="s">
        <v>153</v>
      </c>
      <c r="I5">
        <v>28</v>
      </c>
    </row>
    <row r="6" spans="1:9" x14ac:dyDescent="0.15">
      <c r="A6" s="1" t="s">
        <v>11</v>
      </c>
      <c r="B6" s="2">
        <v>52446766.210000001</v>
      </c>
      <c r="D6" s="1" t="s">
        <v>4</v>
      </c>
      <c r="E6" s="2">
        <v>8000000</v>
      </c>
      <c r="H6" s="1" t="s">
        <v>67</v>
      </c>
      <c r="I6">
        <v>76</v>
      </c>
    </row>
    <row r="7" spans="1:9" x14ac:dyDescent="0.15">
      <c r="A7" s="1" t="s">
        <v>4</v>
      </c>
      <c r="B7" s="2">
        <v>50000000</v>
      </c>
      <c r="D7" s="1" t="s">
        <v>5</v>
      </c>
      <c r="E7" s="18">
        <v>79000000</v>
      </c>
      <c r="H7" s="1" t="s">
        <v>67</v>
      </c>
      <c r="I7">
        <v>-1</v>
      </c>
    </row>
    <row r="8" spans="1:9" x14ac:dyDescent="0.15">
      <c r="A8" s="1" t="s">
        <v>5</v>
      </c>
      <c r="B8" s="2">
        <v>33000000</v>
      </c>
      <c r="D8" s="1" t="s">
        <v>86</v>
      </c>
      <c r="E8" s="2">
        <v>2539.1999999999998</v>
      </c>
      <c r="G8" s="1"/>
      <c r="H8" s="1" t="s">
        <v>131</v>
      </c>
      <c r="I8">
        <v>30</v>
      </c>
    </row>
    <row r="9" spans="1:9" x14ac:dyDescent="0.15">
      <c r="A9" s="1" t="s">
        <v>82</v>
      </c>
      <c r="B9" s="2">
        <v>16505</v>
      </c>
      <c r="D9" s="1" t="s">
        <v>88</v>
      </c>
      <c r="E9" s="3">
        <v>1961</v>
      </c>
      <c r="H9" s="1"/>
    </row>
    <row r="10" spans="1:9" x14ac:dyDescent="0.15">
      <c r="A10" s="1" t="s">
        <v>83</v>
      </c>
      <c r="B10" s="2">
        <v>42000000</v>
      </c>
      <c r="D10" s="1" t="s">
        <v>85</v>
      </c>
      <c r="E10" s="2">
        <f>'20170119'!E10+'20170120'!E8</f>
        <v>395894.20000000007</v>
      </c>
      <c r="G10" s="1"/>
      <c r="H10" s="1" t="s">
        <v>42</v>
      </c>
      <c r="I10" s="3">
        <f>SUMIF(I1:I9,"&gt;=0")</f>
        <v>174</v>
      </c>
    </row>
    <row r="11" spans="1:9" x14ac:dyDescent="0.15">
      <c r="A11" s="1" t="s">
        <v>84</v>
      </c>
      <c r="B11" s="2">
        <f>'20170119'!B11+'20170120'!B9</f>
        <v>699478.38000000012</v>
      </c>
      <c r="E11" s="2"/>
      <c r="G11" s="1"/>
      <c r="H11" s="1" t="s">
        <v>43</v>
      </c>
      <c r="I11" s="3">
        <f>SUMIF(I1:I9,"&lt;=0")</f>
        <v>-1</v>
      </c>
    </row>
    <row r="12" spans="1:9" x14ac:dyDescent="0.15">
      <c r="A12" s="1" t="s">
        <v>86</v>
      </c>
      <c r="B12" s="18">
        <v>272.62</v>
      </c>
      <c r="E12" s="2"/>
      <c r="G12" s="1" t="s">
        <v>36</v>
      </c>
      <c r="I12" s="2"/>
    </row>
    <row r="13" spans="1:9" x14ac:dyDescent="0.15">
      <c r="A13" s="1" t="s">
        <v>85</v>
      </c>
      <c r="B13" s="2">
        <f>'20170119'!B13+'20170120'!B12</f>
        <v>83905.630000000034</v>
      </c>
      <c r="E13" s="2"/>
      <c r="G13" s="1"/>
      <c r="H13" s="1" t="s">
        <v>30</v>
      </c>
      <c r="I13" s="2">
        <v>121304880</v>
      </c>
    </row>
    <row r="14" spans="1:9" x14ac:dyDescent="0.15">
      <c r="B14" s="2"/>
      <c r="G14" s="1"/>
      <c r="H14" s="1" t="s">
        <v>31</v>
      </c>
      <c r="I14" s="2">
        <v>-697200</v>
      </c>
    </row>
    <row r="15" spans="1:9" x14ac:dyDescent="0.15">
      <c r="A15" s="1"/>
      <c r="B15" s="2"/>
      <c r="G15" s="1"/>
      <c r="H15" s="1" t="s">
        <v>32</v>
      </c>
      <c r="I15" s="2">
        <f>I14+I13</f>
        <v>120607680</v>
      </c>
    </row>
    <row r="16" spans="1:9" x14ac:dyDescent="0.15">
      <c r="A16" s="1"/>
      <c r="B16" s="2"/>
      <c r="G16" s="1" t="s">
        <v>5</v>
      </c>
      <c r="H16" s="2"/>
      <c r="I16" s="2">
        <v>38000000</v>
      </c>
    </row>
    <row r="17" spans="1:22" x14ac:dyDescent="0.15">
      <c r="A17" s="6"/>
      <c r="B17" s="2"/>
      <c r="G17" s="1" t="s">
        <v>26</v>
      </c>
      <c r="H17" s="2"/>
      <c r="I17" s="2">
        <v>19868378.710000001</v>
      </c>
    </row>
    <row r="18" spans="1:22" x14ac:dyDescent="0.15">
      <c r="G18" s="1" t="s">
        <v>12</v>
      </c>
      <c r="H18" s="2"/>
      <c r="I18" s="2">
        <v>24262980</v>
      </c>
    </row>
    <row r="19" spans="1:22" x14ac:dyDescent="0.15">
      <c r="A19" s="2"/>
      <c r="G19" s="1" t="s">
        <v>24</v>
      </c>
      <c r="H19" s="2"/>
      <c r="I19" s="2">
        <f>I18+I17-I16</f>
        <v>6131358.7100000009</v>
      </c>
    </row>
    <row r="20" spans="1:22" x14ac:dyDescent="0.15">
      <c r="G20" s="1" t="s">
        <v>33</v>
      </c>
      <c r="I20" s="2"/>
    </row>
    <row r="21" spans="1:22" x14ac:dyDescent="0.15">
      <c r="G21" s="1"/>
      <c r="H21" s="1" t="s">
        <v>38</v>
      </c>
      <c r="I21" s="2">
        <v>102428.37</v>
      </c>
    </row>
    <row r="22" spans="1:22" x14ac:dyDescent="0.15">
      <c r="G22" s="1"/>
      <c r="H22" s="1" t="s">
        <v>39</v>
      </c>
      <c r="I22" s="2">
        <v>24291.360000000001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150000000</v>
      </c>
      <c r="H25" s="1" t="s">
        <v>19</v>
      </c>
      <c r="I25" s="2">
        <f>SUM(I21:I24)</f>
        <v>132127.70000000001</v>
      </c>
    </row>
    <row r="26" spans="1:22" x14ac:dyDescent="0.15">
      <c r="A26" s="1" t="s">
        <v>71</v>
      </c>
      <c r="B26" s="2">
        <f>B4+E5+I18</f>
        <v>61914321.259999998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611927.53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138</v>
      </c>
      <c r="B33" s="3">
        <v>6537</v>
      </c>
      <c r="D33" s="1" t="s">
        <v>74</v>
      </c>
      <c r="E33" s="2">
        <v>5992385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154</v>
      </c>
      <c r="B34" s="3">
        <v>526</v>
      </c>
      <c r="D34" s="1" t="s">
        <v>75</v>
      </c>
      <c r="E34" s="2">
        <v>5801626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3769</v>
      </c>
      <c r="D35" s="1" t="s">
        <v>76</v>
      </c>
      <c r="E35" s="2">
        <v>39837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">
        <v>8638</v>
      </c>
      <c r="D36" s="1" t="s">
        <v>77</v>
      </c>
      <c r="E36" s="2">
        <v>-204954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19470</v>
      </c>
      <c r="D37" s="1" t="s">
        <v>78</v>
      </c>
      <c r="E37" s="2">
        <v>-649648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2240518</v>
      </c>
    </row>
    <row r="39" spans="1:23" x14ac:dyDescent="0.15">
      <c r="A39" s="1" t="s">
        <v>103</v>
      </c>
      <c r="B39" s="3"/>
      <c r="D39" s="1" t="s">
        <v>80</v>
      </c>
      <c r="E39" s="2">
        <v>36862</v>
      </c>
    </row>
    <row r="40" spans="1:23" s="9" customFormat="1" x14ac:dyDescent="0.15">
      <c r="A40"/>
      <c r="B40"/>
      <c r="D40" s="1" t="s">
        <v>81</v>
      </c>
      <c r="E40" s="2">
        <v>-6351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15">
      <c r="A45" s="13"/>
      <c r="B45" s="31"/>
      <c r="D45" s="31"/>
      <c r="E45" s="12"/>
      <c r="G45" s="12"/>
      <c r="H45" s="14"/>
      <c r="I45" s="30"/>
    </row>
    <row r="46" spans="1:23" x14ac:dyDescent="0.15">
      <c r="A46" s="13"/>
      <c r="B46" s="31"/>
      <c r="D46" s="31"/>
      <c r="E46" s="12"/>
      <c r="G46" s="12"/>
      <c r="H46" s="14"/>
      <c r="I46" s="30"/>
    </row>
    <row r="47" spans="1:23" x14ac:dyDescent="0.15">
      <c r="A47" s="13"/>
      <c r="B47" s="31"/>
      <c r="D47" s="31"/>
      <c r="E47" s="12"/>
      <c r="G47" s="12"/>
      <c r="H47" s="14"/>
      <c r="I47" s="30"/>
    </row>
    <row r="48" spans="1:23" x14ac:dyDescent="0.15">
      <c r="A48" s="13"/>
      <c r="B48" s="31"/>
      <c r="D48" s="31"/>
      <c r="E48" s="12"/>
      <c r="G48" s="12"/>
      <c r="H48" s="14"/>
      <c r="I48" s="30"/>
    </row>
    <row r="49" spans="1:14" x14ac:dyDescent="0.15">
      <c r="A49" s="13"/>
      <c r="B49" s="31"/>
      <c r="D49" s="31"/>
      <c r="E49" s="12"/>
      <c r="G49" s="12"/>
      <c r="H49" s="14"/>
      <c r="I49" s="30"/>
    </row>
    <row r="50" spans="1:14" x14ac:dyDescent="0.15">
      <c r="A50" s="13"/>
      <c r="B50" s="31"/>
      <c r="D50" s="31"/>
      <c r="E50" s="12"/>
      <c r="G50" s="12"/>
      <c r="H50" s="14"/>
      <c r="I50" s="30"/>
    </row>
    <row r="51" spans="1:14" x14ac:dyDescent="0.15">
      <c r="A51" s="13"/>
      <c r="B51" s="31"/>
      <c r="D51" s="31"/>
      <c r="E51" s="12"/>
      <c r="G51" s="12"/>
      <c r="H51" s="14"/>
      <c r="I51" s="30"/>
      <c r="N51" s="10"/>
    </row>
    <row r="52" spans="1:14" x14ac:dyDescent="0.15">
      <c r="A52" s="13"/>
      <c r="B52" s="31"/>
      <c r="D52" s="31"/>
      <c r="E52" s="12"/>
      <c r="G52" s="12"/>
      <c r="H52" s="14"/>
      <c r="I52" s="30"/>
    </row>
    <row r="53" spans="1:14" x14ac:dyDescent="0.15">
      <c r="A53" s="13"/>
      <c r="B53" s="31"/>
      <c r="D53" s="31"/>
      <c r="E53" s="12"/>
      <c r="G53" s="12"/>
      <c r="H53" s="14"/>
      <c r="I53" s="30"/>
    </row>
    <row r="54" spans="1:14" x14ac:dyDescent="0.15">
      <c r="A54" s="13"/>
      <c r="B54" s="31"/>
      <c r="D54" s="31"/>
      <c r="E54" s="12"/>
      <c r="G54" s="12"/>
      <c r="H54" s="14"/>
      <c r="I54" s="30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  <row r="57" spans="1:14" x14ac:dyDescent="0.15">
      <c r="A57" s="13"/>
      <c r="B57" s="31"/>
      <c r="D57" s="31"/>
      <c r="E57" s="12"/>
      <c r="G57" s="12"/>
      <c r="H57" s="14"/>
      <c r="I57" s="30"/>
    </row>
    <row r="58" spans="1:14" x14ac:dyDescent="0.1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W58"/>
  <sheetViews>
    <sheetView zoomScale="80" zoomScaleNormal="80" workbookViewId="0">
      <selection activeCell="A51" sqref="A51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  <col min="14" max="14" width="15.5" bestFit="1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12596727.85</v>
      </c>
      <c r="D3" s="1" t="s">
        <v>1</v>
      </c>
      <c r="E3" s="2">
        <v>43515091.200000003</v>
      </c>
      <c r="G3" s="1" t="s">
        <v>25</v>
      </c>
      <c r="I3" s="3"/>
    </row>
    <row r="4" spans="1:9" x14ac:dyDescent="0.15">
      <c r="A4" s="1" t="s">
        <v>2</v>
      </c>
      <c r="B4" s="18">
        <v>13697621.08</v>
      </c>
      <c r="D4" s="1" t="s">
        <v>11</v>
      </c>
      <c r="E4" s="18">
        <v>17557825.25</v>
      </c>
      <c r="H4" s="1" t="s">
        <v>137</v>
      </c>
      <c r="I4">
        <v>44</v>
      </c>
    </row>
    <row r="5" spans="1:9" x14ac:dyDescent="0.15">
      <c r="A5" s="1" t="s">
        <v>3</v>
      </c>
      <c r="B5" s="2">
        <v>65301786.009999998</v>
      </c>
      <c r="D5" s="1" t="s">
        <v>12</v>
      </c>
      <c r="E5" s="2">
        <v>25957265.949999999</v>
      </c>
      <c r="H5" s="1" t="s">
        <v>153</v>
      </c>
      <c r="I5">
        <v>23</v>
      </c>
    </row>
    <row r="6" spans="1:9" x14ac:dyDescent="0.15">
      <c r="A6" s="1" t="s">
        <v>11</v>
      </c>
      <c r="B6" s="2">
        <v>51604164.93</v>
      </c>
      <c r="D6" s="1" t="s">
        <v>4</v>
      </c>
      <c r="E6" s="2">
        <v>8000000</v>
      </c>
      <c r="H6" s="1" t="s">
        <v>67</v>
      </c>
      <c r="I6">
        <v>76</v>
      </c>
    </row>
    <row r="7" spans="1:9" x14ac:dyDescent="0.15">
      <c r="A7" s="1" t="s">
        <v>4</v>
      </c>
      <c r="B7" s="2">
        <v>180000000</v>
      </c>
      <c r="D7" s="1" t="s">
        <v>5</v>
      </c>
      <c r="E7" s="18">
        <v>79000000</v>
      </c>
      <c r="H7" s="1" t="s">
        <v>67</v>
      </c>
      <c r="I7">
        <v>0</v>
      </c>
    </row>
    <row r="8" spans="1:9" x14ac:dyDescent="0.15">
      <c r="A8" s="1" t="s">
        <v>5</v>
      </c>
      <c r="B8" s="2">
        <v>33000000</v>
      </c>
      <c r="D8" s="1" t="s">
        <v>86</v>
      </c>
      <c r="E8" s="2">
        <v>4017.6</v>
      </c>
      <c r="G8" s="1"/>
      <c r="H8" s="1" t="s">
        <v>131</v>
      </c>
      <c r="I8">
        <v>30</v>
      </c>
    </row>
    <row r="9" spans="1:9" x14ac:dyDescent="0.15">
      <c r="A9" s="1" t="s">
        <v>82</v>
      </c>
      <c r="B9" s="2">
        <v>7437.08</v>
      </c>
      <c r="D9" s="1" t="s">
        <v>88</v>
      </c>
      <c r="E9" s="3">
        <v>2561</v>
      </c>
      <c r="H9" s="1"/>
    </row>
    <row r="10" spans="1:9" x14ac:dyDescent="0.15">
      <c r="A10" s="1" t="s">
        <v>83</v>
      </c>
      <c r="B10" s="2">
        <v>39000000</v>
      </c>
      <c r="D10" s="1" t="s">
        <v>85</v>
      </c>
      <c r="E10" s="2">
        <f>'20170118'!E10+'20170119'!E8</f>
        <v>393355.00000000006</v>
      </c>
      <c r="G10" s="1"/>
      <c r="H10" s="1" t="s">
        <v>42</v>
      </c>
      <c r="I10" s="3">
        <f>SUMIF(I1:I9,"&gt;=0")</f>
        <v>173</v>
      </c>
    </row>
    <row r="11" spans="1:9" x14ac:dyDescent="0.15">
      <c r="A11" s="1" t="s">
        <v>84</v>
      </c>
      <c r="B11" s="2">
        <f>'20170118'!B11+'20170119'!B9</f>
        <v>682973.38000000012</v>
      </c>
      <c r="E11" s="2"/>
      <c r="G11" s="1"/>
      <c r="H11" s="1" t="s">
        <v>43</v>
      </c>
      <c r="I11" s="3">
        <f>SUMIF(I1:I9,"&lt;=0")</f>
        <v>0</v>
      </c>
    </row>
    <row r="12" spans="1:9" x14ac:dyDescent="0.15">
      <c r="A12" s="1" t="s">
        <v>86</v>
      </c>
      <c r="B12" s="18">
        <v>107.65</v>
      </c>
      <c r="E12" s="2"/>
      <c r="G12" s="1" t="s">
        <v>36</v>
      </c>
      <c r="I12" s="2"/>
    </row>
    <row r="13" spans="1:9" x14ac:dyDescent="0.15">
      <c r="A13" s="1" t="s">
        <v>85</v>
      </c>
      <c r="B13" s="2">
        <f>'20170118'!B13+'20170119'!B12</f>
        <v>83633.010000000038</v>
      </c>
      <c r="E13" s="2"/>
      <c r="G13" s="1"/>
      <c r="H13" s="1" t="s">
        <v>30</v>
      </c>
      <c r="I13" s="2">
        <v>120988440</v>
      </c>
    </row>
    <row r="14" spans="1:9" x14ac:dyDescent="0.15">
      <c r="B14" s="2"/>
      <c r="G14" s="1"/>
      <c r="H14" s="1" t="s">
        <v>31</v>
      </c>
      <c r="I14" s="2">
        <v>0</v>
      </c>
    </row>
    <row r="15" spans="1:9" x14ac:dyDescent="0.15">
      <c r="A15" s="1"/>
      <c r="B15" s="2"/>
      <c r="G15" s="1"/>
      <c r="H15" s="1" t="s">
        <v>32</v>
      </c>
      <c r="I15" s="2">
        <f>I14+I13</f>
        <v>120988440</v>
      </c>
    </row>
    <row r="16" spans="1:9" x14ac:dyDescent="0.15">
      <c r="A16" s="1"/>
      <c r="B16" s="2"/>
      <c r="G16" s="1" t="s">
        <v>5</v>
      </c>
      <c r="H16" s="2"/>
      <c r="I16" s="2">
        <v>38000000</v>
      </c>
    </row>
    <row r="17" spans="1:22" x14ac:dyDescent="0.15">
      <c r="A17" s="6"/>
      <c r="B17" s="2"/>
      <c r="G17" s="1" t="s">
        <v>26</v>
      </c>
      <c r="H17" s="2"/>
      <c r="I17" s="2">
        <v>20235274.260000002</v>
      </c>
    </row>
    <row r="18" spans="1:22" x14ac:dyDescent="0.15">
      <c r="G18" s="1" t="s">
        <v>12</v>
      </c>
      <c r="H18" s="2"/>
      <c r="I18" s="2">
        <v>24197148</v>
      </c>
    </row>
    <row r="19" spans="1:22" x14ac:dyDescent="0.15">
      <c r="A19" s="2"/>
      <c r="G19" s="1" t="s">
        <v>24</v>
      </c>
      <c r="H19" s="2"/>
      <c r="I19" s="2">
        <f>I18+I17-I16</f>
        <v>6432422.2600000054</v>
      </c>
    </row>
    <row r="20" spans="1:22" x14ac:dyDescent="0.15">
      <c r="G20" s="1" t="s">
        <v>33</v>
      </c>
      <c r="I20" s="2"/>
    </row>
    <row r="21" spans="1:22" x14ac:dyDescent="0.15">
      <c r="G21" s="1"/>
      <c r="H21" s="1" t="s">
        <v>38</v>
      </c>
      <c r="I21" s="2">
        <v>99760.75</v>
      </c>
    </row>
    <row r="22" spans="1:22" x14ac:dyDescent="0.15">
      <c r="G22" s="1"/>
      <c r="H22" s="1" t="s">
        <v>39</v>
      </c>
      <c r="I22" s="2">
        <v>23661.81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150000000</v>
      </c>
      <c r="H25" s="1" t="s">
        <v>19</v>
      </c>
      <c r="I25" s="2">
        <f>SUM(I21:I24)</f>
        <v>128830.53</v>
      </c>
    </row>
    <row r="26" spans="1:22" x14ac:dyDescent="0.15">
      <c r="A26" s="1" t="s">
        <v>71</v>
      </c>
      <c r="B26" s="2">
        <f>B4+E5+I18</f>
        <v>63852035.030000001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605818.54000000015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138</v>
      </c>
      <c r="B33" s="3">
        <v>7109</v>
      </c>
      <c r="D33" s="1" t="s">
        <v>74</v>
      </c>
      <c r="E33" s="2">
        <v>5952547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154</v>
      </c>
      <c r="B34" s="3">
        <v>581</v>
      </c>
      <c r="D34" s="1" t="s">
        <v>75</v>
      </c>
      <c r="E34" s="2">
        <v>6006580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3826</v>
      </c>
      <c r="D35" s="1" t="s">
        <v>76</v>
      </c>
      <c r="E35" s="2">
        <v>276315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">
        <v>8347</v>
      </c>
      <c r="D36" s="1" t="s">
        <v>77</v>
      </c>
      <c r="E36" s="2">
        <v>361238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19863</v>
      </c>
      <c r="D37" s="1" t="s">
        <v>78</v>
      </c>
      <c r="E37" s="2">
        <v>-710084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1291927</v>
      </c>
    </row>
    <row r="39" spans="1:23" x14ac:dyDescent="0.15">
      <c r="A39" s="1" t="s">
        <v>103</v>
      </c>
      <c r="B39" s="3"/>
      <c r="D39" s="1" t="s">
        <v>80</v>
      </c>
      <c r="E39" s="2">
        <v>33126</v>
      </c>
    </row>
    <row r="40" spans="1:23" s="9" customFormat="1" x14ac:dyDescent="0.15">
      <c r="A40"/>
      <c r="B40"/>
      <c r="D40" s="1" t="s">
        <v>81</v>
      </c>
      <c r="E40" s="2">
        <v>-3709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15">
      <c r="A45" s="13"/>
      <c r="B45" s="31"/>
      <c r="D45" s="31"/>
      <c r="E45" s="12"/>
      <c r="G45" s="12"/>
      <c r="H45" s="14"/>
      <c r="I45" s="30"/>
    </row>
    <row r="46" spans="1:23" x14ac:dyDescent="0.15">
      <c r="A46" s="13"/>
      <c r="B46" s="31"/>
      <c r="D46" s="31"/>
      <c r="E46" s="12"/>
      <c r="G46" s="12"/>
      <c r="H46" s="14"/>
      <c r="I46" s="30"/>
    </row>
    <row r="47" spans="1:23" x14ac:dyDescent="0.15">
      <c r="A47" s="13"/>
      <c r="B47" s="31"/>
      <c r="D47" s="31"/>
      <c r="E47" s="12"/>
      <c r="G47" s="12"/>
      <c r="H47" s="14"/>
      <c r="I47" s="30"/>
    </row>
    <row r="48" spans="1:23" x14ac:dyDescent="0.15">
      <c r="A48" s="13"/>
      <c r="B48" s="31"/>
      <c r="D48" s="31"/>
      <c r="E48" s="12"/>
      <c r="G48" s="12"/>
      <c r="H48" s="14"/>
      <c r="I48" s="30"/>
    </row>
    <row r="49" spans="1:14" x14ac:dyDescent="0.15">
      <c r="A49" s="13"/>
      <c r="B49" s="31"/>
      <c r="D49" s="31"/>
      <c r="E49" s="12"/>
      <c r="G49" s="12"/>
      <c r="H49" s="14"/>
      <c r="I49" s="30"/>
    </row>
    <row r="50" spans="1:14" x14ac:dyDescent="0.15">
      <c r="A50" s="13"/>
      <c r="B50" s="31"/>
      <c r="D50" s="31"/>
      <c r="E50" s="12"/>
      <c r="G50" s="12"/>
      <c r="H50" s="14"/>
      <c r="I50" s="30"/>
    </row>
    <row r="51" spans="1:14" x14ac:dyDescent="0.15">
      <c r="A51" s="15"/>
      <c r="B51" s="31"/>
      <c r="D51" s="31"/>
      <c r="E51" s="12"/>
      <c r="G51" s="12"/>
      <c r="H51" s="14"/>
      <c r="I51" s="30"/>
      <c r="N51" s="10"/>
    </row>
    <row r="52" spans="1:14" x14ac:dyDescent="0.15">
      <c r="A52" s="13"/>
      <c r="B52" s="31"/>
      <c r="D52" s="31"/>
      <c r="E52" s="15"/>
      <c r="G52" s="12"/>
      <c r="H52" s="14"/>
      <c r="I52" s="30"/>
    </row>
    <row r="53" spans="1:14" x14ac:dyDescent="0.15">
      <c r="A53" s="13"/>
      <c r="B53" s="31"/>
      <c r="D53" s="31"/>
      <c r="E53" s="12"/>
      <c r="G53" s="12"/>
      <c r="H53" s="14"/>
      <c r="I53" s="30"/>
    </row>
    <row r="54" spans="1:14" x14ac:dyDescent="0.15">
      <c r="A54" s="13"/>
      <c r="B54" s="31"/>
      <c r="D54" s="31"/>
      <c r="E54" s="12"/>
      <c r="G54" s="12"/>
      <c r="H54" s="14"/>
      <c r="I54" s="30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  <row r="57" spans="1:14" x14ac:dyDescent="0.15">
      <c r="A57" s="13"/>
      <c r="B57" s="31"/>
      <c r="D57" s="31"/>
      <c r="E57" s="12"/>
      <c r="G57" s="12"/>
      <c r="H57" s="14"/>
      <c r="I57" s="30"/>
    </row>
    <row r="58" spans="1:14" x14ac:dyDescent="0.1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W58"/>
  <sheetViews>
    <sheetView zoomScale="80" zoomScaleNormal="80" workbookViewId="0">
      <selection activeCell="I21" sqref="I21:I22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  <col min="14" max="14" width="15.5" bestFit="1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205638784.19999999</v>
      </c>
      <c r="D3" s="1" t="s">
        <v>1</v>
      </c>
      <c r="E3" s="2">
        <v>43054185.240000002</v>
      </c>
      <c r="G3" s="1" t="s">
        <v>25</v>
      </c>
      <c r="I3" s="3"/>
    </row>
    <row r="4" spans="1:9" x14ac:dyDescent="0.15">
      <c r="A4" s="1" t="s">
        <v>2</v>
      </c>
      <c r="B4" s="18">
        <v>14559033.16</v>
      </c>
      <c r="D4" s="1" t="s">
        <v>11</v>
      </c>
      <c r="E4" s="18">
        <v>14922403.07</v>
      </c>
      <c r="H4" s="1" t="s">
        <v>137</v>
      </c>
      <c r="I4">
        <v>94</v>
      </c>
    </row>
    <row r="5" spans="1:9" x14ac:dyDescent="0.15">
      <c r="A5" s="1" t="s">
        <v>3</v>
      </c>
      <c r="B5" s="2">
        <v>235199982.36000001</v>
      </c>
      <c r="D5" s="1" t="s">
        <v>12</v>
      </c>
      <c r="E5" s="2">
        <v>28131782.170000002</v>
      </c>
      <c r="H5" s="1" t="s">
        <v>153</v>
      </c>
      <c r="I5">
        <v>24</v>
      </c>
    </row>
    <row r="6" spans="1:9" x14ac:dyDescent="0.15">
      <c r="A6" s="1" t="s">
        <v>11</v>
      </c>
      <c r="B6" s="2">
        <v>220640949.19999999</v>
      </c>
      <c r="D6" s="1" t="s">
        <v>4</v>
      </c>
      <c r="E6" s="2">
        <v>8000000</v>
      </c>
      <c r="H6" s="1" t="s">
        <v>67</v>
      </c>
      <c r="I6">
        <v>77</v>
      </c>
    </row>
    <row r="7" spans="1:9" x14ac:dyDescent="0.1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32</v>
      </c>
    </row>
    <row r="8" spans="1:9" x14ac:dyDescent="0.15">
      <c r="A8" s="1" t="s">
        <v>5</v>
      </c>
      <c r="B8" s="2">
        <v>203000000</v>
      </c>
      <c r="D8" s="1" t="s">
        <v>86</v>
      </c>
      <c r="E8" s="2">
        <v>1569.6</v>
      </c>
      <c r="G8" s="1"/>
      <c r="H8" s="1" t="s">
        <v>131</v>
      </c>
    </row>
    <row r="9" spans="1:9" x14ac:dyDescent="0.15">
      <c r="A9" s="1" t="s">
        <v>82</v>
      </c>
      <c r="B9" s="2">
        <v>2165</v>
      </c>
      <c r="D9" s="1" t="s">
        <v>88</v>
      </c>
      <c r="E9" s="3">
        <v>1173</v>
      </c>
      <c r="H9" s="1"/>
    </row>
    <row r="10" spans="1:9" x14ac:dyDescent="0.15">
      <c r="A10" s="1" t="s">
        <v>83</v>
      </c>
      <c r="B10" s="2">
        <v>15000000</v>
      </c>
      <c r="D10" s="1" t="s">
        <v>85</v>
      </c>
      <c r="E10" s="2">
        <f>'20170117'!E10+'20170118'!E8</f>
        <v>389337.40000000008</v>
      </c>
      <c r="G10" s="1"/>
      <c r="H10" s="1" t="s">
        <v>42</v>
      </c>
      <c r="I10" s="3">
        <f>SUMIF(I1:I9,"&gt;=0")</f>
        <v>227</v>
      </c>
    </row>
    <row r="11" spans="1:9" x14ac:dyDescent="0.15">
      <c r="A11" s="1" t="s">
        <v>84</v>
      </c>
      <c r="B11" s="2">
        <f>'20170117'!B11+'20170118'!B9</f>
        <v>675536.30000000016</v>
      </c>
      <c r="E11" s="2"/>
      <c r="G11" s="1"/>
      <c r="H11" s="1" t="s">
        <v>43</v>
      </c>
      <c r="I11" s="3">
        <f>SUMIF(I1:I9,"&lt;=0")</f>
        <v>0</v>
      </c>
    </row>
    <row r="12" spans="1:9" x14ac:dyDescent="0.15">
      <c r="A12" s="1" t="s">
        <v>86</v>
      </c>
      <c r="B12" s="18">
        <v>299.57</v>
      </c>
      <c r="E12" s="2"/>
      <c r="G12" s="1" t="s">
        <v>36</v>
      </c>
      <c r="I12" s="2"/>
    </row>
    <row r="13" spans="1:9" x14ac:dyDescent="0.15">
      <c r="A13" s="1" t="s">
        <v>85</v>
      </c>
      <c r="B13" s="2">
        <f>'20170117'!B13+'20170118'!B12</f>
        <v>83525.360000000044</v>
      </c>
      <c r="E13" s="2"/>
      <c r="G13" s="1"/>
      <c r="H13" s="1" t="s">
        <v>30</v>
      </c>
      <c r="I13" s="2">
        <v>157591140</v>
      </c>
    </row>
    <row r="14" spans="1:9" x14ac:dyDescent="0.15">
      <c r="B14" s="2"/>
      <c r="G14" s="1"/>
      <c r="H14" s="1" t="s">
        <v>31</v>
      </c>
      <c r="I14" s="2">
        <v>0</v>
      </c>
    </row>
    <row r="15" spans="1:9" x14ac:dyDescent="0.15">
      <c r="A15" s="1"/>
      <c r="B15" s="2"/>
      <c r="G15" s="1"/>
      <c r="H15" s="1" t="s">
        <v>32</v>
      </c>
      <c r="I15" s="2">
        <f>I14+I13</f>
        <v>157591140</v>
      </c>
    </row>
    <row r="16" spans="1:9" x14ac:dyDescent="0.15">
      <c r="A16" s="1"/>
      <c r="B16" s="2"/>
      <c r="G16" s="1" t="s">
        <v>5</v>
      </c>
      <c r="H16" s="2"/>
      <c r="I16" s="2">
        <v>45800000</v>
      </c>
    </row>
    <row r="17" spans="1:22" x14ac:dyDescent="0.15">
      <c r="A17" s="6"/>
      <c r="B17" s="2"/>
      <c r="G17" s="1" t="s">
        <v>26</v>
      </c>
      <c r="H17" s="2"/>
      <c r="I17" s="2">
        <v>19317152.66</v>
      </c>
    </row>
    <row r="18" spans="1:22" x14ac:dyDescent="0.15">
      <c r="G18" s="1" t="s">
        <v>12</v>
      </c>
      <c r="H18" s="2"/>
      <c r="I18" s="2">
        <v>31537272</v>
      </c>
    </row>
    <row r="19" spans="1:22" x14ac:dyDescent="0.15">
      <c r="A19" s="2"/>
      <c r="G19" s="1" t="s">
        <v>24</v>
      </c>
      <c r="H19" s="2"/>
      <c r="I19" s="2">
        <f>I18+I17-I16</f>
        <v>5054424.6599999964</v>
      </c>
    </row>
    <row r="20" spans="1:22" x14ac:dyDescent="0.15">
      <c r="G20" s="1" t="s">
        <v>33</v>
      </c>
      <c r="I20" s="2"/>
    </row>
    <row r="21" spans="1:22" x14ac:dyDescent="0.15">
      <c r="G21" s="1"/>
      <c r="H21" s="1" t="s">
        <v>38</v>
      </c>
      <c r="I21" s="2">
        <v>95962.58</v>
      </c>
    </row>
    <row r="22" spans="1:22" x14ac:dyDescent="0.15">
      <c r="G22" s="1"/>
      <c r="H22" s="1" t="s">
        <v>39</v>
      </c>
      <c r="I22" s="2">
        <v>22765.41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329800000</v>
      </c>
      <c r="H25" s="1" t="s">
        <v>19</v>
      </c>
      <c r="I25" s="2">
        <f>SUM(I21:I24)</f>
        <v>124135.96</v>
      </c>
    </row>
    <row r="26" spans="1:22" x14ac:dyDescent="0.15">
      <c r="A26" s="1" t="s">
        <v>71</v>
      </c>
      <c r="B26" s="2">
        <f>B4+E5+I18</f>
        <v>74228087.329999998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596998.72000000009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138</v>
      </c>
      <c r="B33" s="3">
        <v>9360</v>
      </c>
      <c r="D33" s="1" t="s">
        <v>74</v>
      </c>
      <c r="E33" s="2">
        <v>5676258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154</v>
      </c>
      <c r="B34" s="3">
        <v>615</v>
      </c>
      <c r="D34" s="1" t="s">
        <v>75</v>
      </c>
      <c r="E34" s="2">
        <v>5645342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3816</v>
      </c>
      <c r="D35" s="1" t="s">
        <v>76</v>
      </c>
      <c r="E35" s="2">
        <v>-212474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">
        <v>8297</v>
      </c>
      <c r="D36" s="1" t="s">
        <v>77</v>
      </c>
      <c r="E36" s="2">
        <v>-151538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22088</v>
      </c>
      <c r="D37" s="1" t="s">
        <v>78</v>
      </c>
      <c r="E37" s="2">
        <v>-644986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1146286</v>
      </c>
    </row>
    <row r="39" spans="1:23" x14ac:dyDescent="0.15">
      <c r="A39" s="1" t="s">
        <v>103</v>
      </c>
      <c r="B39" s="3"/>
      <c r="D39" s="1" t="s">
        <v>80</v>
      </c>
      <c r="E39" s="2">
        <v>37131</v>
      </c>
    </row>
    <row r="40" spans="1:23" s="9" customFormat="1" x14ac:dyDescent="0.15">
      <c r="A40"/>
      <c r="B40"/>
      <c r="D40" s="1" t="s">
        <v>81</v>
      </c>
      <c r="E40" s="2">
        <v>-2914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15">
      <c r="A45" s="13"/>
      <c r="B45" s="31"/>
      <c r="D45" s="31"/>
      <c r="E45" s="12"/>
      <c r="G45" s="12"/>
      <c r="H45" s="14"/>
      <c r="I45" s="30"/>
    </row>
    <row r="46" spans="1:23" x14ac:dyDescent="0.15">
      <c r="A46" s="13"/>
      <c r="B46" s="31"/>
      <c r="D46" s="31"/>
      <c r="E46" s="12"/>
      <c r="G46" s="12"/>
      <c r="H46" s="14"/>
      <c r="I46" s="30"/>
    </row>
    <row r="47" spans="1:23" x14ac:dyDescent="0.15">
      <c r="A47" s="13"/>
      <c r="B47" s="31"/>
      <c r="D47" s="31"/>
      <c r="E47" s="12"/>
      <c r="G47" s="12"/>
      <c r="H47" s="14"/>
      <c r="I47" s="30"/>
    </row>
    <row r="48" spans="1:23" x14ac:dyDescent="0.15">
      <c r="A48" s="13"/>
      <c r="B48" s="31"/>
      <c r="D48" s="31"/>
      <c r="E48" s="12"/>
      <c r="G48" s="12"/>
      <c r="H48" s="14"/>
      <c r="I48" s="30"/>
    </row>
    <row r="49" spans="1:14" x14ac:dyDescent="0.15">
      <c r="A49" s="13"/>
      <c r="B49" s="31"/>
      <c r="D49" s="31"/>
      <c r="E49" s="12"/>
      <c r="G49" s="12"/>
      <c r="H49" s="14"/>
      <c r="I49" s="30"/>
    </row>
    <row r="50" spans="1:14" x14ac:dyDescent="0.15">
      <c r="A50" s="13"/>
      <c r="B50" s="31"/>
      <c r="D50" s="31"/>
      <c r="E50" s="12"/>
      <c r="G50" s="12"/>
      <c r="H50" s="14"/>
      <c r="I50" s="30"/>
    </row>
    <row r="51" spans="1:14" x14ac:dyDescent="0.15">
      <c r="A51" s="13"/>
      <c r="B51" s="31"/>
      <c r="D51" s="31"/>
      <c r="E51" s="12"/>
      <c r="G51" s="12"/>
      <c r="H51" s="14"/>
      <c r="I51" s="30"/>
      <c r="N51" s="10"/>
    </row>
    <row r="52" spans="1:14" x14ac:dyDescent="0.15">
      <c r="A52" s="13"/>
      <c r="B52" s="31"/>
      <c r="D52" s="31"/>
      <c r="E52" s="12"/>
      <c r="G52" s="12"/>
      <c r="H52" s="14"/>
      <c r="I52" s="30"/>
    </row>
    <row r="53" spans="1:14" x14ac:dyDescent="0.15">
      <c r="A53" s="13"/>
      <c r="B53" s="31"/>
      <c r="D53" s="31"/>
      <c r="E53" s="12"/>
      <c r="G53" s="12"/>
      <c r="H53" s="14"/>
      <c r="I53" s="30"/>
    </row>
    <row r="54" spans="1:14" x14ac:dyDescent="0.15">
      <c r="A54" s="13"/>
      <c r="B54" s="31"/>
      <c r="D54" s="31"/>
      <c r="E54" s="12"/>
      <c r="G54" s="12"/>
      <c r="H54" s="14"/>
      <c r="I54" s="30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  <row r="57" spans="1:14" x14ac:dyDescent="0.15">
      <c r="A57" s="13"/>
      <c r="B57" s="31"/>
      <c r="D57" s="31"/>
      <c r="E57" s="12"/>
      <c r="G57" s="12"/>
      <c r="H57" s="14"/>
      <c r="I57" s="30"/>
    </row>
    <row r="58" spans="1:14" x14ac:dyDescent="0.1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W58"/>
  <sheetViews>
    <sheetView zoomScale="80" zoomScaleNormal="80" workbookViewId="0">
      <selection activeCell="B5" sqref="B5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  <col min="14" max="14" width="15.5" bestFit="1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199356032.56</v>
      </c>
      <c r="D3" s="1" t="s">
        <v>1</v>
      </c>
      <c r="E3" s="2">
        <v>43035153.350000001</v>
      </c>
      <c r="G3" s="1" t="s">
        <v>25</v>
      </c>
      <c r="I3" s="3"/>
    </row>
    <row r="4" spans="1:9" x14ac:dyDescent="0.15">
      <c r="A4" s="1" t="s">
        <v>2</v>
      </c>
      <c r="B4" s="18">
        <v>17912752.010000002</v>
      </c>
      <c r="D4" s="1" t="s">
        <v>11</v>
      </c>
      <c r="E4" s="18">
        <v>13522945.9</v>
      </c>
      <c r="H4" s="1" t="s">
        <v>137</v>
      </c>
      <c r="I4">
        <v>101</v>
      </c>
    </row>
    <row r="5" spans="1:9" x14ac:dyDescent="0.15">
      <c r="A5" s="1" t="s">
        <v>3</v>
      </c>
      <c r="B5" s="2">
        <v>235270872.08000001</v>
      </c>
      <c r="D5" s="1" t="s">
        <v>12</v>
      </c>
      <c r="E5" s="2">
        <v>29512207.449999999</v>
      </c>
      <c r="H5" s="1" t="s">
        <v>153</v>
      </c>
      <c r="I5">
        <v>24</v>
      </c>
    </row>
    <row r="6" spans="1:9" x14ac:dyDescent="0.15">
      <c r="A6" s="1" t="s">
        <v>11</v>
      </c>
      <c r="B6" s="2">
        <v>217358120.06999999</v>
      </c>
      <c r="D6" s="1" t="s">
        <v>4</v>
      </c>
      <c r="E6" s="2">
        <v>8000000</v>
      </c>
      <c r="H6" s="1" t="s">
        <v>67</v>
      </c>
      <c r="I6">
        <v>81</v>
      </c>
    </row>
    <row r="7" spans="1:9" x14ac:dyDescent="0.1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-6</v>
      </c>
    </row>
    <row r="8" spans="1:9" x14ac:dyDescent="0.15">
      <c r="A8" s="1" t="s">
        <v>5</v>
      </c>
      <c r="B8" s="2">
        <v>203000000</v>
      </c>
      <c r="D8" s="1" t="s">
        <v>86</v>
      </c>
      <c r="E8" s="2">
        <v>3190.4</v>
      </c>
      <c r="G8" s="1"/>
      <c r="H8" s="1" t="s">
        <v>131</v>
      </c>
      <c r="I8">
        <v>30</v>
      </c>
    </row>
    <row r="9" spans="1:9" x14ac:dyDescent="0.15">
      <c r="A9" s="1" t="s">
        <v>82</v>
      </c>
      <c r="B9" s="2">
        <v>2087.5100000000002</v>
      </c>
      <c r="D9" s="1" t="s">
        <v>88</v>
      </c>
      <c r="E9" s="3">
        <v>2426</v>
      </c>
      <c r="H9" s="1"/>
    </row>
    <row r="10" spans="1:9" x14ac:dyDescent="0.15">
      <c r="A10" s="1" t="s">
        <v>83</v>
      </c>
      <c r="B10" s="2">
        <v>18000000</v>
      </c>
      <c r="D10" s="1" t="s">
        <v>85</v>
      </c>
      <c r="E10" s="2">
        <f>'20170116'!E10+'20170117'!E8</f>
        <v>387767.8000000001</v>
      </c>
      <c r="G10" s="1"/>
      <c r="H10" s="1" t="s">
        <v>42</v>
      </c>
      <c r="I10" s="3">
        <f>SUMIF(I1:I9,"&gt;=0")</f>
        <v>236</v>
      </c>
    </row>
    <row r="11" spans="1:9" x14ac:dyDescent="0.15">
      <c r="A11" s="1" t="s">
        <v>84</v>
      </c>
      <c r="B11" s="2">
        <f>'20170116'!B11+'20170117'!B9</f>
        <v>673371.30000000016</v>
      </c>
      <c r="E11" s="2"/>
      <c r="G11" s="1"/>
      <c r="H11" s="1" t="s">
        <v>43</v>
      </c>
      <c r="I11" s="3">
        <f>SUMIF(I1:I9,"&lt;=0")</f>
        <v>-6</v>
      </c>
    </row>
    <row r="12" spans="1:9" x14ac:dyDescent="0.15">
      <c r="A12" s="1" t="s">
        <v>86</v>
      </c>
      <c r="B12" s="18">
        <v>671.68</v>
      </c>
      <c r="E12" s="2"/>
      <c r="G12" s="1" t="s">
        <v>36</v>
      </c>
      <c r="I12" s="2"/>
    </row>
    <row r="13" spans="1:9" x14ac:dyDescent="0.15">
      <c r="A13" s="1" t="s">
        <v>85</v>
      </c>
      <c r="B13" s="2">
        <f>'20170116'!B13+'20170117'!B12</f>
        <v>83225.790000000037</v>
      </c>
      <c r="E13" s="2"/>
      <c r="G13" s="1"/>
      <c r="H13" s="1" t="s">
        <v>30</v>
      </c>
      <c r="I13" s="2">
        <v>163737840</v>
      </c>
    </row>
    <row r="14" spans="1:9" x14ac:dyDescent="0.15">
      <c r="B14" s="2"/>
      <c r="G14" s="1"/>
      <c r="H14" s="1" t="s">
        <v>31</v>
      </c>
      <c r="I14" s="2">
        <v>-4155120</v>
      </c>
    </row>
    <row r="15" spans="1:9" x14ac:dyDescent="0.15">
      <c r="A15" s="1"/>
      <c r="B15" s="2"/>
      <c r="G15" s="1"/>
      <c r="H15" s="1" t="s">
        <v>32</v>
      </c>
      <c r="I15" s="2">
        <f>I14+I13</f>
        <v>159582720</v>
      </c>
    </row>
    <row r="16" spans="1:9" x14ac:dyDescent="0.15">
      <c r="A16" s="1"/>
      <c r="B16" s="2"/>
      <c r="G16" s="1" t="s">
        <v>5</v>
      </c>
      <c r="H16" s="2"/>
      <c r="I16" s="2">
        <v>45800000</v>
      </c>
    </row>
    <row r="17" spans="1:22" x14ac:dyDescent="0.15">
      <c r="A17" s="6"/>
      <c r="B17" s="2"/>
      <c r="G17" s="1" t="s">
        <v>26</v>
      </c>
      <c r="H17" s="2"/>
      <c r="I17" s="2">
        <v>18141789.579999998</v>
      </c>
    </row>
    <row r="18" spans="1:22" x14ac:dyDescent="0.15">
      <c r="G18" s="1" t="s">
        <v>12</v>
      </c>
      <c r="H18" s="2"/>
      <c r="I18" s="2">
        <v>32562360</v>
      </c>
    </row>
    <row r="19" spans="1:22" x14ac:dyDescent="0.15">
      <c r="A19" s="2"/>
      <c r="G19" s="1" t="s">
        <v>24</v>
      </c>
      <c r="H19" s="2"/>
      <c r="I19" s="2">
        <f>I18+I17-I16</f>
        <v>4904149.5799999982</v>
      </c>
    </row>
    <row r="20" spans="1:22" x14ac:dyDescent="0.15">
      <c r="G20" s="1" t="s">
        <v>33</v>
      </c>
      <c r="I20" s="2"/>
    </row>
    <row r="21" spans="1:22" x14ac:dyDescent="0.15">
      <c r="G21" s="1"/>
      <c r="H21" s="1" t="s">
        <v>38</v>
      </c>
      <c r="I21" s="2">
        <v>94505.33</v>
      </c>
    </row>
    <row r="22" spans="1:22" x14ac:dyDescent="0.15">
      <c r="G22" s="1"/>
      <c r="H22" s="1" t="s">
        <v>39</v>
      </c>
      <c r="I22" s="2">
        <v>22421.49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329800000</v>
      </c>
      <c r="H25" s="1" t="s">
        <v>19</v>
      </c>
      <c r="I25" s="2">
        <f>SUM(I21:I24)</f>
        <v>122334.79000000001</v>
      </c>
    </row>
    <row r="26" spans="1:22" x14ac:dyDescent="0.15">
      <c r="A26" s="1" t="s">
        <v>71</v>
      </c>
      <c r="B26" s="2">
        <f>B4+E5+I18</f>
        <v>79987319.460000008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593328.38000000012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138</v>
      </c>
      <c r="B33" s="3">
        <v>9510</v>
      </c>
      <c r="D33" s="1" t="s">
        <v>74</v>
      </c>
      <c r="E33" s="2">
        <v>5888731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154</v>
      </c>
      <c r="B34" s="3">
        <v>591</v>
      </c>
      <c r="D34" s="1" t="s">
        <v>75</v>
      </c>
      <c r="E34" s="2">
        <v>5796880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3845</v>
      </c>
      <c r="D35" s="1" t="s">
        <v>76</v>
      </c>
      <c r="E35" s="2">
        <v>608543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">
        <v>8323</v>
      </c>
      <c r="D36" s="1" t="s">
        <v>77</v>
      </c>
      <c r="E36" s="2">
        <v>303035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22269</v>
      </c>
      <c r="D37" s="1" t="s">
        <v>78</v>
      </c>
      <c r="E37" s="2">
        <v>1656296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751532</v>
      </c>
    </row>
    <row r="39" spans="1:23" x14ac:dyDescent="0.15">
      <c r="A39" s="1" t="s">
        <v>103</v>
      </c>
      <c r="B39" s="3"/>
      <c r="D39" s="1" t="s">
        <v>80</v>
      </c>
      <c r="E39" s="2">
        <v>34103</v>
      </c>
    </row>
    <row r="40" spans="1:23" s="9" customFormat="1" x14ac:dyDescent="0.15">
      <c r="A40"/>
      <c r="B40"/>
      <c r="D40" s="1" t="s">
        <v>81</v>
      </c>
      <c r="E40" s="2">
        <v>-2678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15">
      <c r="A45" s="13"/>
      <c r="B45" s="31"/>
      <c r="D45" s="31"/>
      <c r="E45" s="12"/>
      <c r="G45" s="12"/>
      <c r="H45" s="14"/>
      <c r="I45" s="30"/>
    </row>
    <row r="46" spans="1:23" x14ac:dyDescent="0.15">
      <c r="A46" s="13"/>
      <c r="B46" s="31"/>
      <c r="D46" s="31"/>
      <c r="E46" s="12"/>
      <c r="G46" s="12"/>
      <c r="H46" s="14"/>
      <c r="I46" s="30"/>
    </row>
    <row r="47" spans="1:23" x14ac:dyDescent="0.15">
      <c r="A47" s="13"/>
      <c r="B47" s="31"/>
      <c r="D47" s="31"/>
      <c r="E47" s="12"/>
      <c r="G47" s="12"/>
      <c r="H47" s="14"/>
      <c r="I47" s="30"/>
    </row>
    <row r="48" spans="1:23" x14ac:dyDescent="0.15">
      <c r="A48" s="13"/>
      <c r="B48" s="31"/>
      <c r="D48" s="31"/>
      <c r="E48" s="12"/>
      <c r="G48" s="12"/>
      <c r="H48" s="14"/>
      <c r="I48" s="30"/>
    </row>
    <row r="49" spans="1:14" x14ac:dyDescent="0.15">
      <c r="A49" s="13"/>
      <c r="B49" s="31"/>
      <c r="D49" s="31"/>
      <c r="E49" s="12"/>
      <c r="G49" s="12"/>
      <c r="H49" s="14"/>
      <c r="I49" s="30"/>
    </row>
    <row r="50" spans="1:14" x14ac:dyDescent="0.15">
      <c r="A50" s="13"/>
      <c r="B50" s="31"/>
      <c r="D50" s="31"/>
      <c r="E50" s="12"/>
      <c r="G50" s="12"/>
      <c r="H50" s="14"/>
      <c r="I50" s="30"/>
    </row>
    <row r="51" spans="1:14" x14ac:dyDescent="0.15">
      <c r="A51" s="13"/>
      <c r="B51" s="31"/>
      <c r="D51" s="31"/>
      <c r="E51" s="12"/>
      <c r="G51" s="12"/>
      <c r="H51" s="14"/>
      <c r="I51" s="30"/>
      <c r="N51" s="10"/>
    </row>
    <row r="52" spans="1:14" x14ac:dyDescent="0.15">
      <c r="A52" s="13"/>
      <c r="B52" s="31"/>
      <c r="D52" s="31"/>
      <c r="E52" s="12"/>
      <c r="G52" s="12"/>
      <c r="H52" s="14"/>
      <c r="I52" s="30"/>
    </row>
    <row r="53" spans="1:14" x14ac:dyDescent="0.15">
      <c r="A53" s="13"/>
      <c r="B53" s="31"/>
      <c r="D53" s="31"/>
      <c r="E53" s="12"/>
      <c r="G53" s="12"/>
      <c r="H53" s="14"/>
      <c r="I53" s="30"/>
    </row>
    <row r="54" spans="1:14" x14ac:dyDescent="0.15">
      <c r="A54" s="13"/>
      <c r="B54" s="31"/>
      <c r="D54" s="31"/>
      <c r="E54" s="12"/>
      <c r="G54" s="12"/>
      <c r="H54" s="14"/>
      <c r="I54" s="30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  <row r="57" spans="1:14" x14ac:dyDescent="0.15">
      <c r="A57" s="13"/>
      <c r="B57" s="31"/>
      <c r="D57" s="31"/>
      <c r="E57" s="12"/>
      <c r="G57" s="12"/>
      <c r="H57" s="14"/>
      <c r="I57" s="30"/>
    </row>
    <row r="58" spans="1:14" x14ac:dyDescent="0.1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1:W58"/>
  <sheetViews>
    <sheetView topLeftCell="F7" zoomScale="80" zoomScaleNormal="80" workbookViewId="0">
      <selection activeCell="E37" sqref="E37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  <col min="14" max="14" width="15.5" bestFit="1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186011019.56</v>
      </c>
      <c r="D3" s="1" t="s">
        <v>1</v>
      </c>
      <c r="E3" s="2">
        <v>42619603.399999999</v>
      </c>
      <c r="G3" s="1" t="s">
        <v>25</v>
      </c>
      <c r="I3" s="3"/>
    </row>
    <row r="4" spans="1:9" x14ac:dyDescent="0.15">
      <c r="A4" s="1" t="s">
        <v>2</v>
      </c>
      <c r="B4" s="18">
        <v>15967863.449999999</v>
      </c>
      <c r="D4" s="1" t="s">
        <v>11</v>
      </c>
      <c r="E4" s="18">
        <v>14282617.060000001</v>
      </c>
      <c r="H4" s="1" t="s">
        <v>137</v>
      </c>
      <c r="I4">
        <v>147</v>
      </c>
    </row>
    <row r="5" spans="1:9" x14ac:dyDescent="0.15">
      <c r="A5" s="1" t="s">
        <v>3</v>
      </c>
      <c r="B5" s="2">
        <v>234981544.69</v>
      </c>
      <c r="D5" s="1" t="s">
        <v>12</v>
      </c>
      <c r="E5" s="2">
        <v>28336986.34</v>
      </c>
      <c r="H5" s="1" t="s">
        <v>153</v>
      </c>
      <c r="I5">
        <v>23</v>
      </c>
    </row>
    <row r="6" spans="1:9" x14ac:dyDescent="0.15">
      <c r="A6" s="1" t="s">
        <v>11</v>
      </c>
      <c r="B6" s="2">
        <v>219013681.24000001</v>
      </c>
      <c r="D6" s="1" t="s">
        <v>4</v>
      </c>
      <c r="E6" s="2">
        <v>8000000</v>
      </c>
      <c r="H6" s="1" t="s">
        <v>67</v>
      </c>
      <c r="I6">
        <v>74</v>
      </c>
    </row>
    <row r="7" spans="1:9" x14ac:dyDescent="0.1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31</v>
      </c>
    </row>
    <row r="8" spans="1:9" x14ac:dyDescent="0.15">
      <c r="A8" s="1" t="s">
        <v>5</v>
      </c>
      <c r="B8" s="2">
        <v>203000000</v>
      </c>
      <c r="D8" s="1" t="s">
        <v>86</v>
      </c>
      <c r="E8" s="2">
        <v>340.8</v>
      </c>
      <c r="G8" s="1"/>
      <c r="H8" s="1" t="s">
        <v>131</v>
      </c>
      <c r="I8">
        <v>-1</v>
      </c>
    </row>
    <row r="9" spans="1:9" x14ac:dyDescent="0.15">
      <c r="A9" s="1" t="s">
        <v>82</v>
      </c>
      <c r="B9" s="2">
        <v>2661.68</v>
      </c>
      <c r="D9" s="1" t="s">
        <v>88</v>
      </c>
      <c r="E9" s="3">
        <v>268</v>
      </c>
      <c r="H9" s="1"/>
    </row>
    <row r="10" spans="1:9" x14ac:dyDescent="0.15">
      <c r="A10" s="1" t="s">
        <v>83</v>
      </c>
      <c r="B10" s="2">
        <v>33000000</v>
      </c>
      <c r="D10" s="1" t="s">
        <v>85</v>
      </c>
      <c r="E10" s="2">
        <f>'20170113'!E10+'20170116'!E8</f>
        <v>384577.40000000008</v>
      </c>
      <c r="G10" s="1"/>
      <c r="H10" s="1" t="s">
        <v>42</v>
      </c>
      <c r="I10" s="3">
        <f>SUMIF(I1:I9,"&gt;=0")</f>
        <v>275</v>
      </c>
    </row>
    <row r="11" spans="1:9" x14ac:dyDescent="0.15">
      <c r="A11" s="1" t="s">
        <v>84</v>
      </c>
      <c r="B11" s="2">
        <f>'20170113'!B11+'20170116'!B9</f>
        <v>671283.79000000015</v>
      </c>
      <c r="E11" s="2"/>
      <c r="G11" s="1"/>
      <c r="H11" s="1" t="s">
        <v>43</v>
      </c>
      <c r="I11" s="3">
        <f>SUMIF(I1:I9,"&lt;=0")</f>
        <v>-1</v>
      </c>
    </row>
    <row r="12" spans="1:9" x14ac:dyDescent="0.15">
      <c r="A12" s="1" t="s">
        <v>86</v>
      </c>
      <c r="B12" s="18">
        <v>94.69</v>
      </c>
      <c r="E12" s="2"/>
      <c r="G12" s="1" t="s">
        <v>36</v>
      </c>
      <c r="I12" s="2"/>
    </row>
    <row r="13" spans="1:9" x14ac:dyDescent="0.15">
      <c r="A13" s="1" t="s">
        <v>85</v>
      </c>
      <c r="B13" s="2">
        <f>'20170113'!B13+'20170116'!B12</f>
        <v>82554.110000000044</v>
      </c>
      <c r="E13" s="2"/>
      <c r="G13" s="1"/>
      <c r="H13" s="1" t="s">
        <v>30</v>
      </c>
      <c r="I13" s="2">
        <v>189262740</v>
      </c>
    </row>
    <row r="14" spans="1:9" x14ac:dyDescent="0.15">
      <c r="B14" s="2"/>
      <c r="G14" s="1"/>
      <c r="H14" s="1" t="s">
        <v>31</v>
      </c>
      <c r="I14" s="2">
        <v>-678180</v>
      </c>
    </row>
    <row r="15" spans="1:9" x14ac:dyDescent="0.15">
      <c r="A15" s="1"/>
      <c r="B15" s="2"/>
      <c r="G15" s="1"/>
      <c r="H15" s="1" t="s">
        <v>32</v>
      </c>
      <c r="I15" s="2">
        <f>I14+I13</f>
        <v>188584560</v>
      </c>
    </row>
    <row r="16" spans="1:9" x14ac:dyDescent="0.15">
      <c r="A16" s="1"/>
      <c r="B16" s="2"/>
      <c r="G16" s="1" t="s">
        <v>5</v>
      </c>
      <c r="H16" s="2"/>
      <c r="I16" s="2">
        <v>45800000</v>
      </c>
    </row>
    <row r="17" spans="1:22" x14ac:dyDescent="0.15">
      <c r="A17" s="6"/>
      <c r="B17" s="2"/>
      <c r="G17" s="1" t="s">
        <v>26</v>
      </c>
      <c r="H17" s="2"/>
      <c r="I17" s="2">
        <v>11270133.68</v>
      </c>
    </row>
    <row r="18" spans="1:22" x14ac:dyDescent="0.15">
      <c r="G18" s="1" t="s">
        <v>12</v>
      </c>
      <c r="H18" s="2"/>
      <c r="I18" s="2">
        <v>37852548</v>
      </c>
    </row>
    <row r="19" spans="1:22" x14ac:dyDescent="0.15">
      <c r="A19" s="2"/>
      <c r="G19" s="1" t="s">
        <v>24</v>
      </c>
      <c r="H19" s="2"/>
      <c r="I19" s="2">
        <f>I18+I17-I16</f>
        <v>3322681.6799999997</v>
      </c>
    </row>
    <row r="20" spans="1:22" x14ac:dyDescent="0.15">
      <c r="G20" s="1" t="s">
        <v>33</v>
      </c>
      <c r="I20" s="2"/>
    </row>
    <row r="21" spans="1:22" x14ac:dyDescent="0.15">
      <c r="G21" s="1"/>
      <c r="H21" s="1" t="s">
        <v>38</v>
      </c>
      <c r="I21" s="2">
        <v>90076.97</v>
      </c>
    </row>
    <row r="22" spans="1:22" x14ac:dyDescent="0.15">
      <c r="G22" s="1"/>
      <c r="H22" s="1" t="s">
        <v>39</v>
      </c>
      <c r="I22" s="2">
        <v>21376.39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329800000</v>
      </c>
      <c r="H25" s="1" t="s">
        <v>19</v>
      </c>
      <c r="I25" s="2">
        <f>SUM(I21:I24)</f>
        <v>116861.33</v>
      </c>
    </row>
    <row r="26" spans="1:22" x14ac:dyDescent="0.15">
      <c r="A26" s="1" t="s">
        <v>71</v>
      </c>
      <c r="B26" s="2">
        <f>B4+E5+I18</f>
        <v>82157397.789999992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583992.84000000008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138</v>
      </c>
      <c r="B33" s="3">
        <v>10092</v>
      </c>
      <c r="D33" s="1" t="s">
        <v>74</v>
      </c>
      <c r="E33" s="2">
        <v>5280188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154</v>
      </c>
      <c r="B34" s="3">
        <v>371</v>
      </c>
      <c r="D34" s="1" t="s">
        <v>75</v>
      </c>
      <c r="E34" s="2">
        <v>5493845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3873</v>
      </c>
      <c r="D35" s="1" t="s">
        <v>76</v>
      </c>
      <c r="E35" s="2">
        <v>68069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">
        <v>8445</v>
      </c>
      <c r="D36" s="1" t="s">
        <v>77</v>
      </c>
      <c r="E36" s="2">
        <v>208342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22781</v>
      </c>
      <c r="D37" s="1" t="s">
        <v>78</v>
      </c>
      <c r="E37" s="2">
        <v>2247893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684597</v>
      </c>
    </row>
    <row r="39" spans="1:23" x14ac:dyDescent="0.15">
      <c r="A39" s="1" t="s">
        <v>103</v>
      </c>
      <c r="B39" s="3"/>
      <c r="D39" s="1" t="s">
        <v>80</v>
      </c>
      <c r="E39" s="2">
        <v>33448</v>
      </c>
    </row>
    <row r="40" spans="1:23" s="9" customFormat="1" x14ac:dyDescent="0.15">
      <c r="A40"/>
      <c r="B40"/>
      <c r="D40" s="1" t="s">
        <v>81</v>
      </c>
      <c r="E40" s="2">
        <v>-1235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15">
      <c r="A45" s="13"/>
      <c r="B45" s="31"/>
      <c r="D45" s="31"/>
      <c r="E45" s="12"/>
      <c r="G45" s="12"/>
      <c r="H45" s="14"/>
      <c r="I45" s="30"/>
    </row>
    <row r="46" spans="1:23" x14ac:dyDescent="0.15">
      <c r="A46" s="13"/>
      <c r="B46" s="31"/>
      <c r="D46" s="31"/>
      <c r="E46" s="12"/>
      <c r="G46" s="12"/>
      <c r="H46" s="14"/>
      <c r="I46" s="30"/>
    </row>
    <row r="47" spans="1:23" x14ac:dyDescent="0.15">
      <c r="A47" s="13"/>
      <c r="B47" s="31"/>
      <c r="D47" s="31"/>
      <c r="E47" s="12"/>
      <c r="G47" s="12"/>
      <c r="H47" s="14"/>
      <c r="I47" s="30"/>
    </row>
    <row r="48" spans="1:23" x14ac:dyDescent="0.15">
      <c r="A48" s="13"/>
      <c r="B48" s="31"/>
      <c r="D48" s="31"/>
      <c r="E48" s="12"/>
      <c r="G48" s="12"/>
      <c r="H48" s="14"/>
      <c r="I48" s="30"/>
    </row>
    <row r="49" spans="1:14" x14ac:dyDescent="0.15">
      <c r="A49" s="13"/>
      <c r="B49" s="31"/>
      <c r="D49" s="31"/>
      <c r="E49" s="12"/>
      <c r="G49" s="12"/>
      <c r="H49" s="14"/>
      <c r="I49" s="30"/>
    </row>
    <row r="50" spans="1:14" x14ac:dyDescent="0.15">
      <c r="A50" s="13"/>
      <c r="B50" s="31"/>
      <c r="D50" s="31"/>
      <c r="E50" s="12"/>
      <c r="G50" s="12"/>
      <c r="H50" s="14"/>
      <c r="I50" s="30"/>
    </row>
    <row r="51" spans="1:14" x14ac:dyDescent="0.15">
      <c r="A51" s="13"/>
      <c r="B51" s="31"/>
      <c r="D51" s="31"/>
      <c r="E51" s="12"/>
      <c r="G51" s="12"/>
      <c r="H51" s="14"/>
      <c r="I51" s="30"/>
      <c r="N51" s="10"/>
    </row>
    <row r="52" spans="1:14" x14ac:dyDescent="0.15">
      <c r="A52" s="13"/>
      <c r="B52" s="31"/>
      <c r="D52" s="31"/>
      <c r="E52" s="12"/>
      <c r="G52" s="12"/>
      <c r="H52" s="14"/>
      <c r="I52" s="30"/>
    </row>
    <row r="53" spans="1:14" x14ac:dyDescent="0.15">
      <c r="A53" s="13"/>
      <c r="B53" s="31"/>
      <c r="D53" s="31"/>
      <c r="E53" s="12"/>
      <c r="G53" s="12"/>
      <c r="H53" s="14"/>
      <c r="I53" s="30"/>
    </row>
    <row r="54" spans="1:14" x14ac:dyDescent="0.15">
      <c r="A54" s="13"/>
      <c r="B54" s="31"/>
      <c r="D54" s="31"/>
      <c r="E54" s="12"/>
      <c r="G54" s="12"/>
      <c r="H54" s="14"/>
      <c r="I54" s="30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  <row r="57" spans="1:14" x14ac:dyDescent="0.15">
      <c r="A57" s="13"/>
      <c r="B57" s="31"/>
      <c r="D57" s="31"/>
      <c r="E57" s="12"/>
      <c r="G57" s="12"/>
      <c r="H57" s="14"/>
      <c r="I57" s="30"/>
    </row>
    <row r="58" spans="1:14" x14ac:dyDescent="0.1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/>
  <dimension ref="A1:W58"/>
  <sheetViews>
    <sheetView zoomScale="80" zoomScaleNormal="80" workbookViewId="0">
      <selection activeCell="I26" sqref="I26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  <col min="14" max="14" width="15.5" bestFit="1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219445813.44999999</v>
      </c>
      <c r="D3" s="1" t="s">
        <v>1</v>
      </c>
      <c r="E3" s="2">
        <v>42619058.340000004</v>
      </c>
      <c r="G3" s="1" t="s">
        <v>25</v>
      </c>
      <c r="I3" s="3"/>
    </row>
    <row r="4" spans="1:9" x14ac:dyDescent="0.15">
      <c r="A4" s="1" t="s">
        <v>2</v>
      </c>
      <c r="B4" s="18">
        <v>15436914.92</v>
      </c>
      <c r="D4" s="1" t="s">
        <v>11</v>
      </c>
      <c r="E4" s="18">
        <v>14801050.67</v>
      </c>
      <c r="H4" s="1" t="s">
        <v>137</v>
      </c>
      <c r="I4">
        <v>156</v>
      </c>
    </row>
    <row r="5" spans="1:9" x14ac:dyDescent="0.15">
      <c r="A5" s="1" t="s">
        <v>3</v>
      </c>
      <c r="B5" s="2">
        <v>234882728.37</v>
      </c>
      <c r="D5" s="1" t="s">
        <v>12</v>
      </c>
      <c r="E5" s="2">
        <v>27818007.670000002</v>
      </c>
      <c r="H5" s="1" t="s">
        <v>153</v>
      </c>
      <c r="I5">
        <v>23</v>
      </c>
    </row>
    <row r="6" spans="1:9" x14ac:dyDescent="0.15">
      <c r="A6" s="1" t="s">
        <v>11</v>
      </c>
      <c r="B6" s="2">
        <v>219445813.44999999</v>
      </c>
      <c r="D6" s="1" t="s">
        <v>4</v>
      </c>
      <c r="E6" s="2">
        <v>8000000</v>
      </c>
      <c r="H6" s="1" t="s">
        <v>67</v>
      </c>
      <c r="I6">
        <v>69</v>
      </c>
    </row>
    <row r="7" spans="1:9" x14ac:dyDescent="0.1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-2</v>
      </c>
    </row>
    <row r="8" spans="1:9" x14ac:dyDescent="0.15">
      <c r="A8" s="1" t="s">
        <v>5</v>
      </c>
      <c r="B8" s="2">
        <v>203000000</v>
      </c>
      <c r="D8" s="1" t="s">
        <v>86</v>
      </c>
      <c r="E8" s="2">
        <v>291.2</v>
      </c>
      <c r="G8" s="1"/>
      <c r="H8" s="1" t="s">
        <v>131</v>
      </c>
      <c r="I8">
        <v>29</v>
      </c>
    </row>
    <row r="9" spans="1:9" x14ac:dyDescent="0.15">
      <c r="A9" s="1" t="s">
        <v>82</v>
      </c>
      <c r="B9" s="2">
        <v>0</v>
      </c>
      <c r="D9" s="1" t="s">
        <v>88</v>
      </c>
      <c r="E9" s="3">
        <v>272</v>
      </c>
      <c r="H9" s="1"/>
    </row>
    <row r="10" spans="1:9" x14ac:dyDescent="0.15">
      <c r="A10" s="1" t="s">
        <v>83</v>
      </c>
      <c r="B10" s="2">
        <v>0</v>
      </c>
      <c r="D10" s="1" t="s">
        <v>85</v>
      </c>
      <c r="E10" s="2">
        <f>'20170112'!E10+'20170113'!E8</f>
        <v>384236.60000000009</v>
      </c>
      <c r="G10" s="1"/>
      <c r="H10" s="1" t="s">
        <v>42</v>
      </c>
      <c r="I10" s="3">
        <f>SUMIF(I1:I9,"&gt;=0")</f>
        <v>277</v>
      </c>
    </row>
    <row r="11" spans="1:9" x14ac:dyDescent="0.15">
      <c r="A11" s="1" t="s">
        <v>84</v>
      </c>
      <c r="B11" s="2">
        <f>'20170112'!B11+'20170113'!B9</f>
        <v>668622.1100000001</v>
      </c>
      <c r="E11" s="2"/>
      <c r="G11" s="1"/>
      <c r="H11" s="1" t="s">
        <v>43</v>
      </c>
      <c r="I11" s="3">
        <f>SUMIF(I1:I9,"&lt;=0")</f>
        <v>-2</v>
      </c>
    </row>
    <row r="12" spans="1:9" x14ac:dyDescent="0.15">
      <c r="A12" s="1" t="s">
        <v>86</v>
      </c>
      <c r="B12" s="18">
        <v>10.36</v>
      </c>
      <c r="E12" s="2"/>
      <c r="G12" s="1" t="s">
        <v>36</v>
      </c>
      <c r="I12" s="2"/>
    </row>
    <row r="13" spans="1:9" x14ac:dyDescent="0.15">
      <c r="A13" s="1" t="s">
        <v>85</v>
      </c>
      <c r="B13" s="2">
        <f>'20170112'!B13+'20170113'!B12</f>
        <v>82459.420000000042</v>
      </c>
      <c r="E13" s="2"/>
      <c r="G13" s="1"/>
      <c r="H13" s="1" t="s">
        <v>30</v>
      </c>
      <c r="I13" s="2">
        <v>189888360</v>
      </c>
    </row>
    <row r="14" spans="1:9" x14ac:dyDescent="0.15">
      <c r="B14" s="2"/>
      <c r="G14" s="1"/>
      <c r="H14" s="1" t="s">
        <v>31</v>
      </c>
      <c r="I14" s="2">
        <v>-1366440</v>
      </c>
    </row>
    <row r="15" spans="1:9" x14ac:dyDescent="0.15">
      <c r="A15" s="1"/>
      <c r="B15" s="2"/>
      <c r="G15" s="1"/>
      <c r="H15" s="1" t="s">
        <v>32</v>
      </c>
      <c r="I15" s="2">
        <f>I14+I13</f>
        <v>188521920</v>
      </c>
    </row>
    <row r="16" spans="1:9" x14ac:dyDescent="0.15">
      <c r="A16" s="1"/>
      <c r="B16" s="2"/>
      <c r="G16" s="1" t="s">
        <v>5</v>
      </c>
      <c r="H16" s="2"/>
      <c r="I16" s="2">
        <v>45800000</v>
      </c>
    </row>
    <row r="17" spans="1:22" x14ac:dyDescent="0.15">
      <c r="A17" s="6"/>
      <c r="B17" s="2"/>
      <c r="G17" s="1" t="s">
        <v>26</v>
      </c>
      <c r="H17" s="2"/>
      <c r="I17" s="2">
        <v>10336504.4</v>
      </c>
    </row>
    <row r="18" spans="1:22" x14ac:dyDescent="0.15">
      <c r="G18" s="1" t="s">
        <v>12</v>
      </c>
      <c r="H18" s="2"/>
      <c r="I18" s="2">
        <v>37977672</v>
      </c>
    </row>
    <row r="19" spans="1:22" x14ac:dyDescent="0.15">
      <c r="A19" s="2"/>
      <c r="G19" s="1" t="s">
        <v>24</v>
      </c>
      <c r="H19" s="2"/>
      <c r="I19" s="2">
        <f>I18+I17-I16</f>
        <v>2514176.3999999985</v>
      </c>
    </row>
    <row r="20" spans="1:22" x14ac:dyDescent="0.15">
      <c r="G20" s="1" t="s">
        <v>33</v>
      </c>
      <c r="I20" s="2"/>
    </row>
    <row r="21" spans="1:22" x14ac:dyDescent="0.15">
      <c r="G21" s="1"/>
      <c r="H21" s="1" t="s">
        <v>38</v>
      </c>
      <c r="I21" s="2">
        <v>88772.99</v>
      </c>
    </row>
    <row r="22" spans="1:22" x14ac:dyDescent="0.15">
      <c r="G22" s="1"/>
      <c r="H22" s="1" t="s">
        <v>39</v>
      </c>
      <c r="I22" s="2">
        <v>21068.67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329800000</v>
      </c>
      <c r="H25" s="1" t="s">
        <v>19</v>
      </c>
      <c r="I25" s="2">
        <f>SUM(I21:I24)</f>
        <v>115249.63</v>
      </c>
    </row>
    <row r="26" spans="1:22" x14ac:dyDescent="0.15">
      <c r="A26" s="1" t="s">
        <v>71</v>
      </c>
      <c r="B26" s="2">
        <f>B4+E5+I18</f>
        <v>81232594.590000004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581945.65000000014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138</v>
      </c>
      <c r="B33" s="3">
        <v>10270</v>
      </c>
      <c r="D33" s="1" t="s">
        <v>74</v>
      </c>
      <c r="E33" s="2">
        <v>5212119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154</v>
      </c>
      <c r="B34" s="3">
        <v>374</v>
      </c>
      <c r="D34" s="1" t="s">
        <v>75</v>
      </c>
      <c r="E34" s="2">
        <v>5285502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3899</v>
      </c>
      <c r="D35" s="1" t="s">
        <v>76</v>
      </c>
      <c r="E35" s="2">
        <v>9521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">
        <v>8456</v>
      </c>
      <c r="D36" s="1" t="s">
        <v>77</v>
      </c>
      <c r="E36" s="2">
        <v>230280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22999</v>
      </c>
      <c r="D37" s="1" t="s">
        <v>78</v>
      </c>
      <c r="E37" s="2">
        <v>-525633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817331</v>
      </c>
    </row>
    <row r="39" spans="1:23" x14ac:dyDescent="0.15">
      <c r="A39" s="1" t="s">
        <v>103</v>
      </c>
      <c r="B39" s="3"/>
      <c r="D39" s="1" t="s">
        <v>80</v>
      </c>
      <c r="E39" s="2">
        <v>46763</v>
      </c>
    </row>
    <row r="40" spans="1:23" s="9" customFormat="1" x14ac:dyDescent="0.15">
      <c r="A40"/>
      <c r="B40"/>
      <c r="D40" s="1" t="s">
        <v>81</v>
      </c>
      <c r="E40" s="2">
        <v>-3151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15">
      <c r="A45" s="13"/>
      <c r="B45" s="31"/>
      <c r="D45" s="31"/>
      <c r="E45" s="12"/>
      <c r="G45" s="12"/>
      <c r="H45" s="14"/>
      <c r="I45" s="30"/>
    </row>
    <row r="46" spans="1:23" x14ac:dyDescent="0.15">
      <c r="A46" s="13"/>
      <c r="B46" s="31"/>
      <c r="D46" s="31"/>
      <c r="E46" s="12"/>
      <c r="G46" s="12"/>
      <c r="H46" s="14"/>
      <c r="I46" s="30"/>
    </row>
    <row r="47" spans="1:23" x14ac:dyDescent="0.15">
      <c r="A47" s="13"/>
      <c r="B47" s="31"/>
      <c r="D47" s="31"/>
      <c r="E47" s="12"/>
      <c r="G47" s="12"/>
      <c r="H47" s="14"/>
      <c r="I47" s="30"/>
    </row>
    <row r="48" spans="1:23" x14ac:dyDescent="0.15">
      <c r="A48" s="13"/>
      <c r="B48" s="31"/>
      <c r="D48" s="31"/>
      <c r="E48" s="12"/>
      <c r="G48" s="12"/>
      <c r="H48" s="14"/>
      <c r="I48" s="30"/>
    </row>
    <row r="49" spans="1:14" x14ac:dyDescent="0.15">
      <c r="A49" s="13"/>
      <c r="B49" s="31"/>
      <c r="D49" s="31"/>
      <c r="E49" s="12"/>
      <c r="G49" s="12"/>
      <c r="H49" s="14"/>
      <c r="I49" s="30"/>
    </row>
    <row r="50" spans="1:14" x14ac:dyDescent="0.15">
      <c r="A50" s="13"/>
      <c r="B50" s="31"/>
      <c r="D50" s="31"/>
      <c r="E50" s="12"/>
      <c r="G50" s="12"/>
      <c r="H50" s="14"/>
      <c r="I50" s="30"/>
    </row>
    <row r="51" spans="1:14" x14ac:dyDescent="0.15">
      <c r="A51" s="13"/>
      <c r="B51" s="31"/>
      <c r="D51" s="31"/>
      <c r="E51" s="12"/>
      <c r="G51" s="12"/>
      <c r="H51" s="14"/>
      <c r="I51" s="30"/>
      <c r="N51" s="10"/>
    </row>
    <row r="52" spans="1:14" x14ac:dyDescent="0.15">
      <c r="A52" s="13"/>
      <c r="B52" s="31"/>
      <c r="D52" s="31"/>
      <c r="E52" s="12"/>
      <c r="G52" s="12"/>
      <c r="H52" s="14"/>
      <c r="I52" s="30"/>
    </row>
    <row r="53" spans="1:14" x14ac:dyDescent="0.15">
      <c r="A53" s="13"/>
      <c r="B53" s="31"/>
      <c r="D53" s="31"/>
      <c r="E53" s="12"/>
      <c r="G53" s="12"/>
      <c r="H53" s="14"/>
      <c r="I53" s="30"/>
    </row>
    <row r="54" spans="1:14" x14ac:dyDescent="0.15">
      <c r="A54" s="13"/>
      <c r="B54" s="31"/>
      <c r="D54" s="31"/>
      <c r="E54" s="12"/>
      <c r="G54" s="12"/>
      <c r="H54" s="14"/>
      <c r="I54" s="30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  <row r="57" spans="1:14" x14ac:dyDescent="0.15">
      <c r="A57" s="13"/>
      <c r="B57" s="31"/>
      <c r="D57" s="31"/>
      <c r="E57" s="12"/>
      <c r="G57" s="12"/>
      <c r="H57" s="14"/>
      <c r="I57" s="30"/>
    </row>
    <row r="58" spans="1:14" x14ac:dyDescent="0.1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A1:W58"/>
  <sheetViews>
    <sheetView zoomScale="80" zoomScaleNormal="80" workbookViewId="0">
      <selection activeCell="E10" sqref="E10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  <col min="13" max="13" width="18.625" customWidth="1"/>
    <col min="14" max="14" width="15.5" bestFit="1" customWidth="1"/>
  </cols>
  <sheetData>
    <row r="1" spans="1:13" ht="14.25" x14ac:dyDescent="0.15">
      <c r="A1" s="7" t="s">
        <v>64</v>
      </c>
    </row>
    <row r="2" spans="1:13" x14ac:dyDescent="0.15">
      <c r="A2" s="8" t="s">
        <v>0</v>
      </c>
      <c r="D2" s="8" t="s">
        <v>9</v>
      </c>
      <c r="G2" s="8" t="s">
        <v>21</v>
      </c>
      <c r="I2" s="2"/>
    </row>
    <row r="3" spans="1:13" x14ac:dyDescent="0.15">
      <c r="A3" s="1" t="s">
        <v>1</v>
      </c>
      <c r="B3" s="2">
        <v>201674742.15000001</v>
      </c>
      <c r="D3" s="1" t="s">
        <v>1</v>
      </c>
      <c r="E3" s="2">
        <v>42741725.909999996</v>
      </c>
      <c r="G3" s="1" t="s">
        <v>25</v>
      </c>
      <c r="I3" s="3"/>
    </row>
    <row r="4" spans="1:13" x14ac:dyDescent="0.15">
      <c r="A4" s="1" t="s">
        <v>2</v>
      </c>
      <c r="B4" s="18">
        <v>15253678.689999999</v>
      </c>
      <c r="D4" s="1" t="s">
        <v>11</v>
      </c>
      <c r="E4" s="18">
        <v>14186562.77</v>
      </c>
      <c r="H4" s="1" t="s">
        <v>137</v>
      </c>
      <c r="I4">
        <v>155</v>
      </c>
    </row>
    <row r="5" spans="1:13" x14ac:dyDescent="0.15">
      <c r="A5" s="1" t="s">
        <v>3</v>
      </c>
      <c r="B5" s="2">
        <v>234929702.5</v>
      </c>
      <c r="D5" s="1" t="s">
        <v>12</v>
      </c>
      <c r="E5" s="2">
        <v>28555163.140000001</v>
      </c>
      <c r="H5" s="1" t="s">
        <v>153</v>
      </c>
      <c r="I5">
        <v>23</v>
      </c>
    </row>
    <row r="6" spans="1:13" x14ac:dyDescent="0.15">
      <c r="A6" s="1" t="s">
        <v>11</v>
      </c>
      <c r="B6" s="2">
        <v>219676023.81</v>
      </c>
      <c r="D6" s="1" t="s">
        <v>4</v>
      </c>
      <c r="E6" s="2">
        <v>8000000</v>
      </c>
      <c r="H6" s="1" t="s">
        <v>67</v>
      </c>
      <c r="I6">
        <v>69</v>
      </c>
    </row>
    <row r="7" spans="1:13" x14ac:dyDescent="0.1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-2</v>
      </c>
    </row>
    <row r="8" spans="1:13" x14ac:dyDescent="0.15">
      <c r="A8" s="1" t="s">
        <v>5</v>
      </c>
      <c r="B8" s="2">
        <v>203000000</v>
      </c>
      <c r="D8" s="1" t="s">
        <v>86</v>
      </c>
      <c r="E8" s="2">
        <v>712</v>
      </c>
      <c r="G8" s="1"/>
      <c r="H8" s="1" t="s">
        <v>131</v>
      </c>
      <c r="I8">
        <v>28</v>
      </c>
    </row>
    <row r="9" spans="1:13" x14ac:dyDescent="0.15">
      <c r="A9" s="1" t="s">
        <v>82</v>
      </c>
      <c r="B9" s="2">
        <v>1281.6600000000001</v>
      </c>
      <c r="D9" s="1" t="s">
        <v>88</v>
      </c>
      <c r="E9" s="3">
        <v>1302</v>
      </c>
      <c r="H9" s="1"/>
    </row>
    <row r="10" spans="1:13" x14ac:dyDescent="0.15">
      <c r="A10" s="1" t="s">
        <v>83</v>
      </c>
      <c r="B10" s="2">
        <v>18000000</v>
      </c>
      <c r="D10" s="1" t="s">
        <v>85</v>
      </c>
      <c r="E10" s="2">
        <f>'20170111'!E10+'20170112'!E8</f>
        <v>383945.40000000008</v>
      </c>
      <c r="G10" s="1"/>
      <c r="H10" s="1" t="s">
        <v>42</v>
      </c>
      <c r="I10" s="3">
        <f>SUMIF(I1:I9,"&gt;=0")</f>
        <v>275</v>
      </c>
    </row>
    <row r="11" spans="1:13" x14ac:dyDescent="0.15">
      <c r="A11" s="1" t="s">
        <v>84</v>
      </c>
      <c r="B11" s="2">
        <f>'20170111'!B11+'20170112'!B9</f>
        <v>668622.1100000001</v>
      </c>
      <c r="E11" s="2"/>
      <c r="G11" s="1"/>
      <c r="H11" s="1" t="s">
        <v>43</v>
      </c>
      <c r="I11" s="3">
        <f>SUMIF(I1:I9,"&lt;=0")</f>
        <v>-2</v>
      </c>
    </row>
    <row r="12" spans="1:13" x14ac:dyDescent="0.15">
      <c r="A12" s="1" t="s">
        <v>86</v>
      </c>
      <c r="B12" s="18">
        <v>267.02999999999997</v>
      </c>
      <c r="E12" s="2"/>
      <c r="G12" s="1" t="s">
        <v>36</v>
      </c>
      <c r="I12" s="2"/>
    </row>
    <row r="13" spans="1:13" x14ac:dyDescent="0.15">
      <c r="A13" s="1" t="s">
        <v>85</v>
      </c>
      <c r="B13" s="2">
        <f>'20170111'!B13+'20170112'!B12</f>
        <v>82449.060000000041</v>
      </c>
      <c r="E13" s="2"/>
      <c r="G13" s="1"/>
      <c r="H13" s="1" t="s">
        <v>30</v>
      </c>
      <c r="I13" s="2">
        <v>188837700</v>
      </c>
    </row>
    <row r="14" spans="1:13" x14ac:dyDescent="0.15">
      <c r="B14" s="2"/>
      <c r="G14" s="1"/>
      <c r="H14" s="1" t="s">
        <v>31</v>
      </c>
      <c r="I14" s="2">
        <v>-1368600</v>
      </c>
      <c r="M14" s="2"/>
    </row>
    <row r="15" spans="1:13" x14ac:dyDescent="0.15">
      <c r="A15" s="1"/>
      <c r="B15" s="2"/>
      <c r="G15" s="1"/>
      <c r="H15" s="1" t="s">
        <v>32</v>
      </c>
      <c r="I15" s="2">
        <f>I14+I13</f>
        <v>187469100</v>
      </c>
      <c r="M15" s="2"/>
    </row>
    <row r="16" spans="1:13" x14ac:dyDescent="0.15">
      <c r="A16" s="1"/>
      <c r="B16" s="2"/>
      <c r="G16" s="1" t="s">
        <v>5</v>
      </c>
      <c r="H16" s="2"/>
      <c r="I16" s="2">
        <v>45800000</v>
      </c>
    </row>
    <row r="17" spans="1:22" x14ac:dyDescent="0.15">
      <c r="A17" s="6"/>
      <c r="B17" s="2"/>
      <c r="G17" s="1" t="s">
        <v>26</v>
      </c>
      <c r="H17" s="2"/>
      <c r="I17" s="2">
        <v>10801984.710000001</v>
      </c>
    </row>
    <row r="18" spans="1:22" x14ac:dyDescent="0.15">
      <c r="G18" s="1" t="s">
        <v>12</v>
      </c>
      <c r="H18" s="2"/>
      <c r="I18" s="2">
        <v>37828308</v>
      </c>
    </row>
    <row r="19" spans="1:22" x14ac:dyDescent="0.15">
      <c r="A19" s="2"/>
      <c r="G19" s="1" t="s">
        <v>24</v>
      </c>
      <c r="H19" s="2"/>
      <c r="I19" s="2">
        <f>I18+I17-I16</f>
        <v>2830292.7100000009</v>
      </c>
    </row>
    <row r="20" spans="1:22" x14ac:dyDescent="0.15">
      <c r="G20" s="1" t="s">
        <v>33</v>
      </c>
      <c r="I20" s="2"/>
    </row>
    <row r="21" spans="1:22" x14ac:dyDescent="0.15">
      <c r="G21" s="1"/>
      <c r="H21" s="1" t="s">
        <v>38</v>
      </c>
      <c r="I21" s="2">
        <v>88636.1</v>
      </c>
    </row>
    <row r="22" spans="1:22" x14ac:dyDescent="0.15">
      <c r="G22" s="1"/>
      <c r="H22" s="1" t="s">
        <v>39</v>
      </c>
      <c r="I22" s="2">
        <v>21036.36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329800000</v>
      </c>
      <c r="H25" s="1" t="s">
        <v>19</v>
      </c>
      <c r="I25" s="2">
        <f>SUM(I21:I24)</f>
        <v>115080.43000000001</v>
      </c>
    </row>
    <row r="26" spans="1:22" x14ac:dyDescent="0.15">
      <c r="A26" s="1" t="s">
        <v>71</v>
      </c>
      <c r="B26" s="2">
        <f>B4+E5+I18</f>
        <v>81637149.829999998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581474.89000000013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138</v>
      </c>
      <c r="B33" s="3">
        <v>10120</v>
      </c>
      <c r="D33" s="1" t="s">
        <v>74</v>
      </c>
      <c r="E33" s="2">
        <v>5202598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154</v>
      </c>
      <c r="B34" s="3">
        <v>365</v>
      </c>
      <c r="D34" s="1" t="s">
        <v>75</v>
      </c>
      <c r="E34" s="2">
        <v>67960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3955</v>
      </c>
      <c r="D35" s="1" t="s">
        <v>76</v>
      </c>
      <c r="E35" s="2">
        <v>5055222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">
        <v>8451</v>
      </c>
      <c r="D36" s="1" t="s">
        <v>77</v>
      </c>
      <c r="E36" s="2">
        <v>-85467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22891</v>
      </c>
      <c r="D37" s="1" t="s">
        <v>78</v>
      </c>
      <c r="E37" s="2">
        <v>-42928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772400</v>
      </c>
    </row>
    <row r="39" spans="1:23" x14ac:dyDescent="0.15">
      <c r="A39" s="1" t="s">
        <v>103</v>
      </c>
      <c r="B39" s="3"/>
      <c r="D39" s="1" t="s">
        <v>80</v>
      </c>
      <c r="E39" s="2">
        <v>42333</v>
      </c>
    </row>
    <row r="40" spans="1:23" s="9" customFormat="1" x14ac:dyDescent="0.15">
      <c r="A40"/>
      <c r="B40"/>
      <c r="D40" s="1" t="s">
        <v>81</v>
      </c>
      <c r="E40" s="2">
        <v>-2521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15">
      <c r="A45" s="13"/>
      <c r="B45" s="31"/>
      <c r="D45" s="31"/>
      <c r="E45" s="12"/>
      <c r="G45" s="12"/>
      <c r="H45" s="14"/>
      <c r="I45" s="30"/>
    </row>
    <row r="46" spans="1:23" x14ac:dyDescent="0.15">
      <c r="A46" s="13"/>
      <c r="B46" s="31"/>
      <c r="D46" s="31"/>
      <c r="E46" s="12"/>
      <c r="G46" s="12"/>
      <c r="H46" s="14"/>
      <c r="I46" s="30"/>
    </row>
    <row r="47" spans="1:23" x14ac:dyDescent="0.15">
      <c r="A47" s="13"/>
      <c r="B47" s="31"/>
      <c r="D47" s="31"/>
      <c r="E47" s="12"/>
      <c r="G47" s="12"/>
      <c r="H47" s="14"/>
      <c r="I47" s="30"/>
    </row>
    <row r="48" spans="1:23" x14ac:dyDescent="0.15">
      <c r="A48" s="13"/>
      <c r="B48" s="31"/>
      <c r="D48" s="31"/>
      <c r="E48" s="12"/>
      <c r="G48" s="12"/>
      <c r="H48" s="14"/>
      <c r="I48" s="30"/>
    </row>
    <row r="49" spans="1:14" x14ac:dyDescent="0.15">
      <c r="A49" s="13"/>
      <c r="B49" s="31"/>
      <c r="D49" s="31"/>
      <c r="E49" s="12"/>
      <c r="G49" s="12"/>
      <c r="H49" s="14"/>
      <c r="I49" s="30"/>
    </row>
    <row r="50" spans="1:14" x14ac:dyDescent="0.15">
      <c r="A50" s="13"/>
      <c r="B50" s="31"/>
      <c r="D50" s="31"/>
      <c r="E50" s="12"/>
      <c r="G50" s="12"/>
      <c r="H50" s="14"/>
      <c r="I50" s="30"/>
    </row>
    <row r="51" spans="1:14" x14ac:dyDescent="0.15">
      <c r="A51" s="13"/>
      <c r="B51" s="31"/>
      <c r="D51" s="31"/>
      <c r="E51" s="12"/>
      <c r="G51" s="12"/>
      <c r="H51" s="14"/>
      <c r="I51" s="30"/>
      <c r="N51" s="10"/>
    </row>
    <row r="52" spans="1:14" x14ac:dyDescent="0.15">
      <c r="A52" s="13"/>
      <c r="B52" s="31"/>
      <c r="D52" s="31"/>
      <c r="E52" s="12"/>
      <c r="G52" s="12"/>
      <c r="H52" s="14"/>
      <c r="I52" s="30"/>
    </row>
    <row r="53" spans="1:14" x14ac:dyDescent="0.15">
      <c r="A53" s="13"/>
      <c r="B53" s="31"/>
      <c r="D53" s="31"/>
      <c r="E53" s="12"/>
      <c r="G53" s="12"/>
      <c r="H53" s="14"/>
      <c r="I53" s="30"/>
    </row>
    <row r="54" spans="1:14" x14ac:dyDescent="0.15">
      <c r="A54" s="13"/>
      <c r="B54" s="31"/>
      <c r="D54" s="31"/>
      <c r="E54" s="12"/>
      <c r="G54" s="12"/>
      <c r="H54" s="14"/>
      <c r="I54" s="30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  <row r="57" spans="1:14" x14ac:dyDescent="0.15">
      <c r="A57" s="13"/>
      <c r="B57" s="31"/>
      <c r="D57" s="31"/>
      <c r="E57" s="12"/>
      <c r="G57" s="12"/>
      <c r="H57" s="14"/>
      <c r="I57" s="30"/>
    </row>
    <row r="58" spans="1:14" x14ac:dyDescent="0.1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W58"/>
  <sheetViews>
    <sheetView topLeftCell="E1" zoomScale="80" zoomScaleNormal="80" workbookViewId="0">
      <selection activeCell="I17" sqref="I17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  <col min="14" max="14" width="15.5" bestFit="1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209345945.78999999</v>
      </c>
      <c r="D3" s="1" t="s">
        <v>1</v>
      </c>
      <c r="E3" s="2">
        <v>43123853.32</v>
      </c>
      <c r="G3" s="1" t="s">
        <v>25</v>
      </c>
      <c r="I3" s="3"/>
    </row>
    <row r="4" spans="1:9" x14ac:dyDescent="0.15">
      <c r="A4" s="1" t="s">
        <v>2</v>
      </c>
      <c r="B4" s="18">
        <v>16645724.24</v>
      </c>
      <c r="D4" s="1" t="s">
        <v>11</v>
      </c>
      <c r="E4" s="18">
        <v>13935077.34</v>
      </c>
      <c r="H4" s="1" t="s">
        <v>137</v>
      </c>
      <c r="I4">
        <v>150</v>
      </c>
    </row>
    <row r="5" spans="1:9" x14ac:dyDescent="0.15">
      <c r="A5" s="1" t="s">
        <v>3</v>
      </c>
      <c r="B5" s="2">
        <v>234992214.62</v>
      </c>
      <c r="D5" s="1" t="s">
        <v>12</v>
      </c>
      <c r="E5" s="2">
        <v>29188775.98</v>
      </c>
      <c r="H5" s="1" t="s">
        <v>153</v>
      </c>
      <c r="I5">
        <v>19</v>
      </c>
    </row>
    <row r="6" spans="1:9" x14ac:dyDescent="0.15">
      <c r="A6" s="1" t="s">
        <v>11</v>
      </c>
      <c r="B6" s="2">
        <v>218346490.38</v>
      </c>
      <c r="D6" s="1" t="s">
        <v>4</v>
      </c>
      <c r="E6" s="2">
        <v>8000000</v>
      </c>
      <c r="H6" s="1" t="s">
        <v>67</v>
      </c>
      <c r="I6">
        <v>69</v>
      </c>
    </row>
    <row r="7" spans="1:9" x14ac:dyDescent="0.1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15">
      <c r="A8" s="1" t="s">
        <v>5</v>
      </c>
      <c r="B8" s="2">
        <v>203000000</v>
      </c>
      <c r="D8" s="1" t="s">
        <v>86</v>
      </c>
      <c r="E8" s="2">
        <v>526.4</v>
      </c>
      <c r="G8" s="1"/>
      <c r="H8" s="1" t="s">
        <v>131</v>
      </c>
      <c r="I8">
        <v>29</v>
      </c>
    </row>
    <row r="9" spans="1:9" x14ac:dyDescent="0.15">
      <c r="A9" s="1" t="s">
        <v>82</v>
      </c>
      <c r="B9" s="2">
        <v>544.59</v>
      </c>
      <c r="D9" s="1" t="s">
        <v>88</v>
      </c>
      <c r="E9" s="3">
        <v>494</v>
      </c>
      <c r="H9" s="1"/>
    </row>
    <row r="10" spans="1:9" x14ac:dyDescent="0.15">
      <c r="A10" s="1" t="s">
        <v>83</v>
      </c>
      <c r="B10" s="2">
        <v>9000000</v>
      </c>
      <c r="D10" s="1" t="s">
        <v>85</v>
      </c>
      <c r="E10" s="2">
        <f>'20170110'!E10+'20170111'!E8</f>
        <v>383233.40000000008</v>
      </c>
      <c r="G10" s="1"/>
      <c r="H10" s="1" t="s">
        <v>42</v>
      </c>
      <c r="I10" s="3">
        <f>SUMIF(I1:I9,"&gt;=0")</f>
        <v>267</v>
      </c>
    </row>
    <row r="11" spans="1:9" x14ac:dyDescent="0.15">
      <c r="A11" s="1" t="s">
        <v>84</v>
      </c>
      <c r="B11" s="2">
        <f>'20170110'!B11+'20170111'!B9</f>
        <v>667340.45000000007</v>
      </c>
      <c r="E11" s="2"/>
      <c r="G11" s="1"/>
      <c r="H11" s="1" t="s">
        <v>43</v>
      </c>
      <c r="I11" s="3">
        <f>SUMIF(I1:I9,"&lt;=0")</f>
        <v>-3</v>
      </c>
    </row>
    <row r="12" spans="1:9" x14ac:dyDescent="0.15">
      <c r="A12" s="1" t="s">
        <v>86</v>
      </c>
      <c r="B12" s="18">
        <v>93.37</v>
      </c>
      <c r="E12" s="2"/>
      <c r="G12" s="1" t="s">
        <v>36</v>
      </c>
      <c r="I12" s="2"/>
    </row>
    <row r="13" spans="1:9" x14ac:dyDescent="0.15">
      <c r="A13" s="1" t="s">
        <v>85</v>
      </c>
      <c r="B13" s="2">
        <f>'20170110'!B13+'20170111'!B12</f>
        <v>82182.030000000042</v>
      </c>
      <c r="E13" s="2"/>
      <c r="G13" s="1"/>
      <c r="H13" s="1" t="s">
        <v>30</v>
      </c>
      <c r="I13" s="2">
        <v>184076940</v>
      </c>
    </row>
    <row r="14" spans="1:9" x14ac:dyDescent="0.15">
      <c r="B14" s="2"/>
      <c r="G14" s="1"/>
      <c r="H14" s="1" t="s">
        <v>31</v>
      </c>
      <c r="I14" s="2">
        <v>-2060820</v>
      </c>
    </row>
    <row r="15" spans="1:9" x14ac:dyDescent="0.15">
      <c r="A15" s="1"/>
      <c r="B15" s="2"/>
      <c r="G15" s="1"/>
      <c r="H15" s="1" t="s">
        <v>32</v>
      </c>
      <c r="I15" s="2">
        <f>I14+I13</f>
        <v>182016120</v>
      </c>
    </row>
    <row r="16" spans="1:9" x14ac:dyDescent="0.15">
      <c r="A16" s="1"/>
      <c r="B16" s="2"/>
      <c r="G16" s="1" t="s">
        <v>5</v>
      </c>
      <c r="H16" s="2"/>
      <c r="I16" s="2">
        <v>45800000</v>
      </c>
    </row>
    <row r="17" spans="1:22" x14ac:dyDescent="0.15">
      <c r="A17" s="6"/>
      <c r="B17" s="2"/>
      <c r="G17" s="1" t="s">
        <v>26</v>
      </c>
      <c r="H17" s="2"/>
      <c r="I17" s="2">
        <v>12512388.5</v>
      </c>
    </row>
    <row r="18" spans="1:22" x14ac:dyDescent="0.15">
      <c r="G18" s="1" t="s">
        <v>12</v>
      </c>
      <c r="H18" s="2"/>
      <c r="I18" s="2">
        <v>36879564</v>
      </c>
    </row>
    <row r="19" spans="1:22" x14ac:dyDescent="0.15">
      <c r="A19" s="2"/>
      <c r="G19" s="1" t="s">
        <v>24</v>
      </c>
      <c r="H19" s="2"/>
      <c r="I19" s="2">
        <f>I18+I17-I16</f>
        <v>3591952.5</v>
      </c>
    </row>
    <row r="20" spans="1:22" x14ac:dyDescent="0.15">
      <c r="G20" s="1" t="s">
        <v>33</v>
      </c>
      <c r="I20" s="2"/>
    </row>
    <row r="21" spans="1:22" x14ac:dyDescent="0.15">
      <c r="G21" s="1"/>
      <c r="H21" s="1" t="s">
        <v>38</v>
      </c>
      <c r="I21" s="2">
        <v>87878.61</v>
      </c>
    </row>
    <row r="22" spans="1:22" x14ac:dyDescent="0.15">
      <c r="G22" s="1"/>
      <c r="H22" s="1" t="s">
        <v>39</v>
      </c>
      <c r="I22" s="2">
        <v>20857.57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329800000</v>
      </c>
      <c r="H25" s="1" t="s">
        <v>19</v>
      </c>
      <c r="I25" s="2">
        <f>SUM(I21:I24)</f>
        <v>114144.15</v>
      </c>
    </row>
    <row r="26" spans="1:22" x14ac:dyDescent="0.15">
      <c r="A26" s="1" t="s">
        <v>71</v>
      </c>
      <c r="B26" s="2">
        <f>B4+E5+I18</f>
        <v>82714064.219999999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579559.58000000007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138</v>
      </c>
      <c r="B33" s="3">
        <v>9907</v>
      </c>
      <c r="D33" s="1" t="s">
        <v>74</v>
      </c>
      <c r="E33" s="2">
        <v>5134638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154</v>
      </c>
      <c r="B34" s="3">
        <v>318</v>
      </c>
      <c r="D34" s="1" t="s">
        <v>75</v>
      </c>
      <c r="E34" s="2">
        <v>5140689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4003</v>
      </c>
      <c r="D35" s="1" t="s">
        <v>76</v>
      </c>
      <c r="E35" s="2">
        <v>336158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">
        <v>8348</v>
      </c>
      <c r="D36" s="1" t="s">
        <v>77</v>
      </c>
      <c r="E36" s="2">
        <v>5140689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22576</v>
      </c>
      <c r="D37" s="1" t="s">
        <v>78</v>
      </c>
      <c r="E37" s="2">
        <v>-375515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415097</v>
      </c>
    </row>
    <row r="39" spans="1:23" x14ac:dyDescent="0.15">
      <c r="A39" s="1" t="s">
        <v>103</v>
      </c>
      <c r="B39" s="3"/>
      <c r="D39" s="1" t="s">
        <v>80</v>
      </c>
      <c r="E39" s="2">
        <v>35432</v>
      </c>
    </row>
    <row r="40" spans="1:23" s="9" customFormat="1" x14ac:dyDescent="0.15">
      <c r="A40"/>
      <c r="B40"/>
      <c r="D40" s="1" t="s">
        <v>81</v>
      </c>
      <c r="E40" s="2">
        <v>-764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15">
      <c r="A45" s="13"/>
      <c r="B45" s="31"/>
      <c r="D45" s="31"/>
      <c r="E45" s="12"/>
      <c r="G45" s="12"/>
      <c r="H45" s="14"/>
      <c r="I45" s="30"/>
    </row>
    <row r="46" spans="1:23" x14ac:dyDescent="0.15">
      <c r="A46" s="13"/>
      <c r="B46" s="31"/>
      <c r="D46" s="31"/>
      <c r="E46" s="12"/>
      <c r="G46" s="12"/>
      <c r="H46" s="14"/>
      <c r="I46" s="30"/>
    </row>
    <row r="47" spans="1:23" x14ac:dyDescent="0.15">
      <c r="A47" s="13"/>
      <c r="B47" s="31"/>
      <c r="D47" s="31"/>
      <c r="E47" s="12"/>
      <c r="G47" s="12"/>
      <c r="H47" s="14"/>
      <c r="I47" s="30"/>
    </row>
    <row r="48" spans="1:23" x14ac:dyDescent="0.15">
      <c r="A48" s="13"/>
      <c r="B48" s="31"/>
      <c r="D48" s="31"/>
      <c r="E48" s="12"/>
      <c r="G48" s="12"/>
      <c r="H48" s="14"/>
      <c r="I48" s="30"/>
    </row>
    <row r="49" spans="1:14" x14ac:dyDescent="0.15">
      <c r="A49" s="13"/>
      <c r="B49" s="31"/>
      <c r="D49" s="31"/>
      <c r="E49" s="12"/>
      <c r="G49" s="12"/>
      <c r="H49" s="14"/>
      <c r="I49" s="30"/>
    </row>
    <row r="50" spans="1:14" x14ac:dyDescent="0.15">
      <c r="A50" s="13"/>
      <c r="B50" s="31"/>
      <c r="D50" s="31"/>
      <c r="E50" s="12"/>
      <c r="G50" s="12"/>
      <c r="H50" s="14"/>
      <c r="I50" s="30"/>
    </row>
    <row r="51" spans="1:14" x14ac:dyDescent="0.15">
      <c r="A51" s="13"/>
      <c r="B51" s="31"/>
      <c r="D51" s="31"/>
      <c r="E51" s="12"/>
      <c r="G51" s="12"/>
      <c r="H51" s="14"/>
      <c r="I51" s="30"/>
      <c r="N51" s="10"/>
    </row>
    <row r="52" spans="1:14" x14ac:dyDescent="0.15">
      <c r="A52" s="13"/>
      <c r="B52" s="31"/>
      <c r="D52" s="31"/>
      <c r="E52" s="12"/>
      <c r="G52" s="12"/>
      <c r="H52" s="14"/>
      <c r="I52" s="30"/>
    </row>
    <row r="53" spans="1:14" x14ac:dyDescent="0.15">
      <c r="A53" s="13"/>
      <c r="B53" s="31"/>
      <c r="D53" s="31"/>
      <c r="E53" s="12"/>
      <c r="G53" s="12"/>
      <c r="H53" s="14"/>
      <c r="I53" s="30"/>
    </row>
    <row r="54" spans="1:14" x14ac:dyDescent="0.15">
      <c r="A54" s="13"/>
      <c r="B54" s="31"/>
      <c r="D54" s="31"/>
      <c r="E54" s="12"/>
      <c r="G54" s="12"/>
      <c r="H54" s="14"/>
      <c r="I54" s="30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  <row r="57" spans="1:14" x14ac:dyDescent="0.15">
      <c r="A57" s="13"/>
      <c r="B57" s="31"/>
      <c r="D57" s="31"/>
      <c r="E57" s="12"/>
      <c r="G57" s="12"/>
      <c r="H57" s="14"/>
      <c r="I57" s="30"/>
    </row>
    <row r="58" spans="1:14" x14ac:dyDescent="0.1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W58"/>
  <sheetViews>
    <sheetView zoomScale="80" zoomScaleNormal="80" workbookViewId="0">
      <selection activeCell="E9" sqref="E9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  <col min="14" max="14" width="15.5" bestFit="1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200657094.63</v>
      </c>
      <c r="D3" s="1" t="s">
        <v>1</v>
      </c>
      <c r="E3" s="2">
        <v>43281093.310000002</v>
      </c>
      <c r="G3" s="1" t="s">
        <v>25</v>
      </c>
      <c r="I3" s="3"/>
    </row>
    <row r="4" spans="1:9" x14ac:dyDescent="0.15">
      <c r="A4" s="1" t="s">
        <v>2</v>
      </c>
      <c r="B4" s="18">
        <v>16375375.00999999</v>
      </c>
      <c r="D4" s="1" t="s">
        <v>11</v>
      </c>
      <c r="E4" s="18">
        <v>13513098.800000001</v>
      </c>
      <c r="H4" s="1" t="s">
        <v>137</v>
      </c>
      <c r="I4">
        <v>138</v>
      </c>
    </row>
    <row r="5" spans="1:9" x14ac:dyDescent="0.15">
      <c r="A5" s="1" t="s">
        <v>3</v>
      </c>
      <c r="B5" s="2">
        <v>235033877.97</v>
      </c>
      <c r="D5" s="1" t="s">
        <v>12</v>
      </c>
      <c r="E5" s="2">
        <v>29767994.510000002</v>
      </c>
      <c r="H5" s="1" t="s">
        <v>153</v>
      </c>
      <c r="I5">
        <v>22</v>
      </c>
    </row>
    <row r="6" spans="1:9" x14ac:dyDescent="0.15">
      <c r="A6" s="1" t="s">
        <v>11</v>
      </c>
      <c r="B6" s="2">
        <v>218658502.96000001</v>
      </c>
      <c r="D6" s="1" t="s">
        <v>4</v>
      </c>
      <c r="E6" s="2">
        <v>8000000</v>
      </c>
      <c r="H6" s="1" t="s">
        <v>67</v>
      </c>
      <c r="I6">
        <v>71</v>
      </c>
    </row>
    <row r="7" spans="1:9" x14ac:dyDescent="0.1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15">
      <c r="A8" s="1" t="s">
        <v>5</v>
      </c>
      <c r="B8" s="2">
        <v>203000000</v>
      </c>
      <c r="D8" s="1" t="s">
        <v>86</v>
      </c>
      <c r="E8" s="2">
        <v>811.2</v>
      </c>
      <c r="G8" s="1"/>
      <c r="H8" s="1" t="s">
        <v>131</v>
      </c>
      <c r="I8">
        <v>33</v>
      </c>
    </row>
    <row r="9" spans="1:9" x14ac:dyDescent="0.15">
      <c r="A9" s="1" t="s">
        <v>82</v>
      </c>
      <c r="B9" s="2">
        <v>1408.33</v>
      </c>
      <c r="D9" s="1" t="s">
        <v>88</v>
      </c>
      <c r="E9" s="3">
        <v>578</v>
      </c>
      <c r="H9" s="1"/>
    </row>
    <row r="10" spans="1:9" x14ac:dyDescent="0.15">
      <c r="A10" s="1" t="s">
        <v>83</v>
      </c>
      <c r="B10" s="2">
        <v>18000000</v>
      </c>
      <c r="D10" s="1" t="s">
        <v>85</v>
      </c>
      <c r="E10" s="2">
        <f>'20170109'!E10+'20170110'!E8</f>
        <v>382707.00000000006</v>
      </c>
      <c r="G10" s="1"/>
      <c r="H10" s="1" t="s">
        <v>42</v>
      </c>
      <c r="I10" s="3">
        <f>SUMIF(I1:I9,"&gt;=0")</f>
        <v>264</v>
      </c>
    </row>
    <row r="11" spans="1:9" x14ac:dyDescent="0.15">
      <c r="A11" s="1" t="s">
        <v>84</v>
      </c>
      <c r="B11" s="2">
        <f>'20170109'!B11+'20170110'!B9</f>
        <v>666795.8600000001</v>
      </c>
      <c r="E11" s="2"/>
      <c r="G11" s="1"/>
      <c r="H11" s="1" t="s">
        <v>43</v>
      </c>
      <c r="I11" s="3">
        <f>SUMIF(I1:I9,"&lt;=0")</f>
        <v>-3</v>
      </c>
    </row>
    <row r="12" spans="1:9" x14ac:dyDescent="0.15">
      <c r="A12" s="1" t="s">
        <v>86</v>
      </c>
      <c r="B12" s="18">
        <v>114.32</v>
      </c>
      <c r="E12" s="2"/>
      <c r="G12" s="1" t="s">
        <v>36</v>
      </c>
      <c r="I12" s="2"/>
    </row>
    <row r="13" spans="1:9" x14ac:dyDescent="0.15">
      <c r="A13" s="1" t="s">
        <v>85</v>
      </c>
      <c r="B13" s="2">
        <f>'20170109'!B13+'20170110'!B12</f>
        <v>82088.660000000047</v>
      </c>
      <c r="E13" s="2"/>
      <c r="G13" s="1"/>
      <c r="H13" s="1" t="s">
        <v>30</v>
      </c>
      <c r="I13" s="2">
        <v>182342340</v>
      </c>
    </row>
    <row r="14" spans="1:9" x14ac:dyDescent="0.15">
      <c r="B14" s="2"/>
      <c r="G14" s="1"/>
      <c r="H14" s="1" t="s">
        <v>31</v>
      </c>
      <c r="I14" s="2">
        <v>-2066040</v>
      </c>
    </row>
    <row r="15" spans="1:9" x14ac:dyDescent="0.15">
      <c r="A15" s="1"/>
      <c r="B15" s="2"/>
      <c r="G15" s="1"/>
      <c r="H15" s="1" t="s">
        <v>32</v>
      </c>
      <c r="I15" s="2">
        <f>I14+I13</f>
        <v>180276300</v>
      </c>
    </row>
    <row r="16" spans="1:9" x14ac:dyDescent="0.15">
      <c r="A16" s="1"/>
      <c r="B16" s="2"/>
      <c r="G16" s="1" t="s">
        <v>5</v>
      </c>
      <c r="H16" s="2"/>
      <c r="I16" s="2">
        <v>45800000</v>
      </c>
    </row>
    <row r="17" spans="1:22" x14ac:dyDescent="0.15">
      <c r="A17" s="6"/>
      <c r="B17" s="2"/>
      <c r="G17" s="1" t="s">
        <v>26</v>
      </c>
      <c r="H17" s="2"/>
      <c r="I17" s="2">
        <v>13327856.050000001</v>
      </c>
    </row>
    <row r="18" spans="1:22" x14ac:dyDescent="0.15">
      <c r="G18" s="1" t="s">
        <v>12</v>
      </c>
      <c r="H18" s="2"/>
      <c r="I18" s="2">
        <v>36470604</v>
      </c>
    </row>
    <row r="19" spans="1:22" x14ac:dyDescent="0.15">
      <c r="A19" s="2"/>
      <c r="G19" s="1" t="s">
        <v>24</v>
      </c>
      <c r="H19" s="2"/>
      <c r="I19" s="2">
        <f>I18+I17-I16</f>
        <v>3998460.049999997</v>
      </c>
    </row>
    <row r="20" spans="1:22" x14ac:dyDescent="0.15">
      <c r="G20" s="1" t="s">
        <v>33</v>
      </c>
      <c r="I20" s="2"/>
    </row>
    <row r="21" spans="1:22" x14ac:dyDescent="0.15">
      <c r="G21" s="1"/>
      <c r="H21" s="1" t="s">
        <v>38</v>
      </c>
      <c r="I21" s="2">
        <v>86291.58</v>
      </c>
    </row>
    <row r="22" spans="1:22" x14ac:dyDescent="0.15">
      <c r="G22" s="1"/>
      <c r="H22" s="1" t="s">
        <v>39</v>
      </c>
      <c r="I22" s="2">
        <v>20483.02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329800000</v>
      </c>
      <c r="H25" s="1" t="s">
        <v>19</v>
      </c>
      <c r="I25" s="2">
        <f>SUM(I21:I24)</f>
        <v>112182.57</v>
      </c>
    </row>
    <row r="26" spans="1:22" x14ac:dyDescent="0.15">
      <c r="A26" s="1" t="s">
        <v>71</v>
      </c>
      <c r="B26" s="2">
        <f>B4+E5+I18</f>
        <v>82613973.519999996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576978.2300000001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138</v>
      </c>
      <c r="B33" s="3">
        <v>9856</v>
      </c>
      <c r="D33" s="1" t="s">
        <v>74</v>
      </c>
      <c r="E33" s="2">
        <v>4967871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154</v>
      </c>
      <c r="B34" s="3">
        <v>281</v>
      </c>
      <c r="D34" s="1" t="s">
        <v>75</v>
      </c>
      <c r="E34" s="2">
        <v>4984489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4060</v>
      </c>
      <c r="D35" s="1" t="s">
        <v>76</v>
      </c>
      <c r="E35" s="2">
        <v>169391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">
        <v>8249</v>
      </c>
      <c r="D36" s="1" t="s">
        <v>77</v>
      </c>
      <c r="E36" s="2">
        <v>4984489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22446</v>
      </c>
      <c r="D37" s="1" t="s">
        <v>78</v>
      </c>
      <c r="E37" s="2">
        <v>-503993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231677</v>
      </c>
    </row>
    <row r="39" spans="1:23" x14ac:dyDescent="0.15">
      <c r="A39" s="1" t="s">
        <v>103</v>
      </c>
      <c r="B39" s="3"/>
      <c r="D39" s="1" t="s">
        <v>80</v>
      </c>
      <c r="E39" s="2">
        <v>32594</v>
      </c>
    </row>
    <row r="40" spans="1:23" s="9" customFormat="1" x14ac:dyDescent="0.15">
      <c r="A40"/>
      <c r="B40"/>
      <c r="D40" s="1" t="s">
        <v>81</v>
      </c>
      <c r="E40" s="2">
        <v>131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15">
      <c r="A45" s="13"/>
      <c r="B45" s="31"/>
      <c r="D45" s="31"/>
      <c r="E45" s="12"/>
      <c r="G45" s="12"/>
      <c r="H45" s="14"/>
      <c r="I45" s="30"/>
    </row>
    <row r="46" spans="1:23" x14ac:dyDescent="0.15">
      <c r="A46" s="13"/>
      <c r="B46" s="31"/>
      <c r="D46" s="31"/>
      <c r="E46" s="12"/>
      <c r="G46" s="12"/>
      <c r="H46" s="14"/>
      <c r="I46" s="30"/>
    </row>
    <row r="47" spans="1:23" x14ac:dyDescent="0.15">
      <c r="A47" s="13"/>
      <c r="B47" s="31"/>
      <c r="D47" s="31"/>
      <c r="E47" s="12"/>
      <c r="G47" s="12"/>
      <c r="H47" s="14"/>
      <c r="I47" s="30"/>
    </row>
    <row r="48" spans="1:23" x14ac:dyDescent="0.15">
      <c r="A48" s="13"/>
      <c r="B48" s="31"/>
      <c r="D48" s="31"/>
      <c r="E48" s="12"/>
      <c r="G48" s="12"/>
      <c r="H48" s="14"/>
      <c r="I48" s="30"/>
    </row>
    <row r="49" spans="1:14" x14ac:dyDescent="0.15">
      <c r="A49" s="13"/>
      <c r="B49" s="31"/>
      <c r="D49" s="31"/>
      <c r="E49" s="12"/>
      <c r="G49" s="12"/>
      <c r="H49" s="14"/>
      <c r="I49" s="30"/>
    </row>
    <row r="50" spans="1:14" x14ac:dyDescent="0.15">
      <c r="A50" s="13"/>
      <c r="B50" s="31"/>
      <c r="D50" s="31"/>
      <c r="E50" s="12"/>
      <c r="G50" s="12"/>
      <c r="H50" s="14"/>
      <c r="I50" s="30"/>
    </row>
    <row r="51" spans="1:14" x14ac:dyDescent="0.15">
      <c r="A51" s="13"/>
      <c r="B51" s="31"/>
      <c r="D51" s="31"/>
      <c r="E51" s="12"/>
      <c r="G51" s="12"/>
      <c r="H51" s="14"/>
      <c r="I51" s="30"/>
      <c r="N51" s="10"/>
    </row>
    <row r="52" spans="1:14" x14ac:dyDescent="0.15">
      <c r="A52" s="13"/>
      <c r="B52" s="31"/>
      <c r="D52" s="31"/>
      <c r="E52" s="12"/>
      <c r="G52" s="12"/>
      <c r="H52" s="14"/>
      <c r="I52" s="30"/>
    </row>
    <row r="53" spans="1:14" x14ac:dyDescent="0.15">
      <c r="A53" s="13"/>
      <c r="B53" s="31"/>
      <c r="D53" s="31"/>
      <c r="E53" s="12"/>
      <c r="G53" s="12"/>
      <c r="H53" s="14"/>
      <c r="I53" s="30"/>
    </row>
    <row r="54" spans="1:14" x14ac:dyDescent="0.15">
      <c r="A54" s="13"/>
      <c r="B54" s="31"/>
      <c r="D54" s="31"/>
      <c r="E54" s="12"/>
      <c r="G54" s="12"/>
      <c r="H54" s="14"/>
      <c r="I54" s="30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  <row r="57" spans="1:14" x14ac:dyDescent="0.15">
      <c r="A57" s="13"/>
      <c r="B57" s="31"/>
      <c r="D57" s="31"/>
      <c r="E57" s="12"/>
      <c r="G57" s="12"/>
      <c r="H57" s="14"/>
      <c r="I57" s="30"/>
    </row>
    <row r="58" spans="1:14" x14ac:dyDescent="0.1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13" zoomScale="80" zoomScaleNormal="80" workbookViewId="0">
      <selection activeCell="B16" sqref="B16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2.1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16932761.899999999</v>
      </c>
      <c r="D3" s="1" t="s">
        <v>1</v>
      </c>
      <c r="E3" s="18">
        <v>45189430.719999999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108056047.53</v>
      </c>
      <c r="D4" s="1" t="s">
        <v>11</v>
      </c>
      <c r="E4" s="38">
        <v>17507313.460000001</v>
      </c>
      <c r="H4" s="1" t="s">
        <v>370</v>
      </c>
      <c r="I4" s="13">
        <v>27</v>
      </c>
      <c r="J4" s="13"/>
    </row>
    <row r="5" spans="1:10" x14ac:dyDescent="0.15">
      <c r="A5" s="1" t="s">
        <v>3</v>
      </c>
      <c r="B5" s="2">
        <v>237998926.55000001</v>
      </c>
      <c r="D5" s="1" t="s">
        <v>12</v>
      </c>
      <c r="E5" s="2">
        <v>27682117.260000002</v>
      </c>
      <c r="H5" s="1" t="s">
        <v>372</v>
      </c>
      <c r="I5" s="13"/>
      <c r="J5" s="13"/>
    </row>
    <row r="6" spans="1:10" x14ac:dyDescent="0.15">
      <c r="A6" s="1" t="s">
        <v>11</v>
      </c>
      <c r="B6" s="37">
        <v>129942879.02</v>
      </c>
      <c r="D6" s="1" t="s">
        <v>4</v>
      </c>
      <c r="E6" s="2">
        <v>11000000</v>
      </c>
      <c r="H6" s="1" t="s">
        <v>323</v>
      </c>
      <c r="I6" s="13">
        <v>5</v>
      </c>
      <c r="J6" s="13">
        <v>-7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16</v>
      </c>
      <c r="J7" s="13"/>
    </row>
    <row r="8" spans="1:10" x14ac:dyDescent="0.15">
      <c r="A8" s="1" t="s">
        <v>5</v>
      </c>
      <c r="B8" s="2">
        <v>192980000</v>
      </c>
      <c r="D8" s="1" t="s">
        <v>86</v>
      </c>
      <c r="E8" s="18">
        <v>4792</v>
      </c>
      <c r="G8" s="1"/>
      <c r="H8" s="1"/>
    </row>
    <row r="9" spans="1:10" x14ac:dyDescent="0.15">
      <c r="A9" s="1" t="s">
        <v>82</v>
      </c>
      <c r="B9" s="2">
        <v>10117.120000000001</v>
      </c>
      <c r="D9" s="1" t="s">
        <v>88</v>
      </c>
      <c r="E9" s="3">
        <v>3073</v>
      </c>
      <c r="H9" s="1"/>
    </row>
    <row r="10" spans="1:10" x14ac:dyDescent="0.15">
      <c r="A10" s="1" t="s">
        <v>83</v>
      </c>
      <c r="B10" s="2">
        <v>113000000</v>
      </c>
      <c r="D10" s="1" t="s">
        <v>85</v>
      </c>
      <c r="E10" s="2">
        <f>'20180115'!E10+'20180116'!E8</f>
        <v>767858.69999999949</v>
      </c>
      <c r="G10" s="1"/>
      <c r="H10" s="1" t="s">
        <v>42</v>
      </c>
      <c r="I10" s="3">
        <f>SUMIF(I4:I9,"&gt;=0")</f>
        <v>48</v>
      </c>
    </row>
    <row r="11" spans="1:10" x14ac:dyDescent="0.15">
      <c r="A11" s="1" t="s">
        <v>84</v>
      </c>
      <c r="B11" s="2">
        <f>'20180115'!B11+'20180116'!B9</f>
        <v>1709220.2700000003</v>
      </c>
      <c r="D11" s="1" t="s">
        <v>381</v>
      </c>
      <c r="E11" s="2">
        <f>E8+'20180115'!E11</f>
        <v>12841.599999999999</v>
      </c>
      <c r="G11" s="1"/>
      <c r="H11" s="1" t="s">
        <v>43</v>
      </c>
      <c r="I11" s="3">
        <f>SUM(J4:J9)</f>
        <v>-7</v>
      </c>
    </row>
    <row r="12" spans="1:10" x14ac:dyDescent="0.15">
      <c r="A12" s="1" t="s">
        <v>86</v>
      </c>
      <c r="B12" s="18">
        <v>1379.68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'20180115'!B13+'20180116'!B12</f>
        <v>277604.88</v>
      </c>
      <c r="E13" s="2"/>
      <c r="G13" s="1"/>
      <c r="H13" s="1" t="s">
        <v>30</v>
      </c>
      <c r="I13" s="15">
        <v>44113860</v>
      </c>
    </row>
    <row r="14" spans="1:10" x14ac:dyDescent="0.15">
      <c r="A14" s="1" t="s">
        <v>333</v>
      </c>
      <c r="B14" s="3"/>
      <c r="G14" s="1"/>
      <c r="H14" s="1" t="s">
        <v>31</v>
      </c>
      <c r="I14" s="15">
        <v>-6451620</v>
      </c>
    </row>
    <row r="15" spans="1:10" x14ac:dyDescent="0.15">
      <c r="A15" s="1" t="s">
        <v>380</v>
      </c>
      <c r="B15" s="2">
        <f>B12+'20180115'!B15</f>
        <v>9114.9499999999989</v>
      </c>
      <c r="G15" s="1"/>
      <c r="H15" s="1" t="s">
        <v>32</v>
      </c>
      <c r="I15" s="15">
        <f>I14+I13</f>
        <v>37662240</v>
      </c>
    </row>
    <row r="16" spans="1:10" x14ac:dyDescent="0.15">
      <c r="A16" s="1" t="s">
        <v>392</v>
      </c>
      <c r="B16" s="2">
        <f>B11-'20180101'!B11</f>
        <v>109753.39000000013</v>
      </c>
      <c r="G16" s="1" t="s">
        <v>5</v>
      </c>
      <c r="H16" s="2"/>
      <c r="I16" s="15">
        <v>7000000</v>
      </c>
    </row>
    <row r="17" spans="1:14" x14ac:dyDescent="0.15">
      <c r="A17" s="6"/>
      <c r="B17" s="2"/>
      <c r="G17" s="1" t="s">
        <v>26</v>
      </c>
      <c r="H17" s="2"/>
      <c r="I17" s="15">
        <v>13768973.109999999</v>
      </c>
    </row>
    <row r="18" spans="1:14" x14ac:dyDescent="0.15">
      <c r="G18" s="1" t="s">
        <v>12</v>
      </c>
      <c r="H18" s="2"/>
      <c r="I18" s="15">
        <v>6632118</v>
      </c>
    </row>
    <row r="19" spans="1:14" x14ac:dyDescent="0.15">
      <c r="A19" s="2"/>
      <c r="G19" s="1" t="s">
        <v>24</v>
      </c>
      <c r="H19" s="2"/>
      <c r="I19" s="15">
        <f>I18+I17-I16</f>
        <v>13401091.109999999</v>
      </c>
    </row>
    <row r="20" spans="1:14" x14ac:dyDescent="0.15">
      <c r="D20" s="2"/>
      <c r="G20" s="1" t="s">
        <v>33</v>
      </c>
      <c r="I20" s="15"/>
    </row>
    <row r="21" spans="1:14" x14ac:dyDescent="0.15">
      <c r="G21" s="1"/>
      <c r="H21" s="1" t="s">
        <v>38</v>
      </c>
      <c r="I21" s="15">
        <v>460967.33</v>
      </c>
      <c r="N21" s="2"/>
    </row>
    <row r="22" spans="1:14" x14ac:dyDescent="0.15">
      <c r="G22" s="1"/>
      <c r="H22" s="1" t="s">
        <v>39</v>
      </c>
      <c r="I22" s="15">
        <v>108227.33</v>
      </c>
    </row>
    <row r="23" spans="1:14" x14ac:dyDescent="0.15">
      <c r="G23" s="1"/>
      <c r="H23" s="1" t="s">
        <v>106</v>
      </c>
      <c r="I23" s="15">
        <v>24054.85</v>
      </c>
      <c r="N23" s="2"/>
    </row>
    <row r="24" spans="1:14" x14ac:dyDescent="0.15">
      <c r="A24" s="8" t="s">
        <v>69</v>
      </c>
      <c r="H24" s="1" t="s">
        <v>107</v>
      </c>
      <c r="I24" s="15">
        <v>11184</v>
      </c>
    </row>
    <row r="25" spans="1:14" x14ac:dyDescent="0.15">
      <c r="A25" s="1" t="s">
        <v>70</v>
      </c>
      <c r="B25" s="2">
        <f>B8+E7+I16+B45</f>
        <v>280980000</v>
      </c>
      <c r="H25" s="1" t="s">
        <v>19</v>
      </c>
      <c r="I25" s="15">
        <f>SUM(I21:I24)</f>
        <v>604433.51</v>
      </c>
    </row>
    <row r="26" spans="1:14" x14ac:dyDescent="0.15">
      <c r="A26" s="1" t="s">
        <v>71</v>
      </c>
      <c r="B26" s="2">
        <f>B4+E5+I18</f>
        <v>142370282.78999999</v>
      </c>
      <c r="G26" s="1"/>
      <c r="H26" s="1" t="s">
        <v>355</v>
      </c>
      <c r="I26" s="2">
        <v>530.05999999999995</v>
      </c>
    </row>
    <row r="27" spans="1:14" x14ac:dyDescent="0.15">
      <c r="A27" s="1" t="s">
        <v>90</v>
      </c>
      <c r="B27" s="2">
        <f>$B$13+$E$10+$I$25</f>
        <v>1649897.0899999994</v>
      </c>
      <c r="H27" s="1" t="s">
        <v>382</v>
      </c>
      <c r="I27" s="2">
        <f>I26+'20180115'!I27</f>
        <v>5345.1200000000008</v>
      </c>
    </row>
    <row r="28" spans="1:14" x14ac:dyDescent="0.15">
      <c r="A28" s="1" t="s">
        <v>356</v>
      </c>
      <c r="B28" s="2">
        <f>B12+E8+I26</f>
        <v>6701.74</v>
      </c>
    </row>
    <row r="29" spans="1:14" x14ac:dyDescent="0.15">
      <c r="A29" s="1" t="s">
        <v>383</v>
      </c>
      <c r="B29" s="2">
        <f>B15+E11+I27</f>
        <v>27301.67</v>
      </c>
    </row>
    <row r="30" spans="1:14" x14ac:dyDescent="0.15">
      <c r="G30" s="1"/>
      <c r="H30" s="1"/>
      <c r="I30" s="2"/>
    </row>
    <row r="31" spans="1:14" s="9" customFormat="1" x14ac:dyDescent="0.15">
      <c r="J31"/>
    </row>
    <row r="32" spans="1:14" ht="14.25" x14ac:dyDescent="0.15">
      <c r="A32" s="7" t="s">
        <v>65</v>
      </c>
      <c r="G32" s="7" t="s">
        <v>295</v>
      </c>
    </row>
    <row r="33" spans="1:23" s="9" customFormat="1" x14ac:dyDescent="0.1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6">
        <v>1800</v>
      </c>
      <c r="D34" s="1" t="s">
        <v>78</v>
      </c>
      <c r="E34" s="2">
        <v>2057990</v>
      </c>
      <c r="G34" s="16" t="s">
        <v>296</v>
      </c>
      <c r="H34" s="2">
        <f>E40</f>
        <v>17264791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138</v>
      </c>
      <c r="B35" s="36">
        <v>517</v>
      </c>
      <c r="D35" s="1" t="s">
        <v>182</v>
      </c>
      <c r="E35" s="10">
        <v>-1401386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6">
        <v>4754</v>
      </c>
      <c r="D36" s="1" t="s">
        <v>80</v>
      </c>
      <c r="E36" s="10">
        <v>-41193</v>
      </c>
      <c r="G36" s="40" t="s">
        <v>298</v>
      </c>
      <c r="H36" s="41">
        <f>H34+H35</f>
        <v>17269948.605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132</v>
      </c>
      <c r="B37" s="36">
        <v>2632</v>
      </c>
      <c r="D37" s="1" t="s">
        <v>81</v>
      </c>
      <c r="E37" s="2">
        <v>7835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15">
      <c r="A38" s="1" t="s">
        <v>19</v>
      </c>
      <c r="B38" s="36">
        <f>SUM(B34:B37)</f>
        <v>9703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15">
      <c r="A39" s="1" t="s">
        <v>102</v>
      </c>
      <c r="B39" s="3"/>
      <c r="D39" s="8" t="s">
        <v>379</v>
      </c>
    </row>
    <row r="40" spans="1:23" x14ac:dyDescent="0.15">
      <c r="A40" s="1" t="s">
        <v>103</v>
      </c>
      <c r="B40" s="3"/>
      <c r="D40" s="1" t="s">
        <v>74</v>
      </c>
      <c r="E40" s="2">
        <v>17264791</v>
      </c>
    </row>
    <row r="41" spans="1:23" s="9" customFormat="1" x14ac:dyDescent="0.15">
      <c r="A41"/>
      <c r="B41"/>
      <c r="D41" s="1" t="s">
        <v>75</v>
      </c>
      <c r="E41" s="2">
        <v>17157219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 s="1" t="s">
        <v>76</v>
      </c>
      <c r="E42" s="2">
        <v>-397853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15">
      <c r="D43" s="1" t="s">
        <v>77</v>
      </c>
      <c r="E43" s="2">
        <v>-379970</v>
      </c>
    </row>
    <row r="44" spans="1:23" x14ac:dyDescent="0.15">
      <c r="A44" s="8" t="s">
        <v>233</v>
      </c>
      <c r="D44" s="1" t="s">
        <v>375</v>
      </c>
      <c r="E44" s="2">
        <v>-67297</v>
      </c>
    </row>
    <row r="45" spans="1:23" x14ac:dyDescent="0.15">
      <c r="A45" s="16" t="s">
        <v>5</v>
      </c>
      <c r="B45" s="2">
        <v>1000000</v>
      </c>
      <c r="C45" s="2"/>
      <c r="D45" s="1" t="s">
        <v>376</v>
      </c>
      <c r="E45" s="10">
        <v>-330556</v>
      </c>
    </row>
    <row r="46" spans="1:23" x14ac:dyDescent="0.1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225193</v>
      </c>
    </row>
    <row r="47" spans="1:23" x14ac:dyDescent="0.1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1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1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1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A1:W58"/>
  <sheetViews>
    <sheetView zoomScale="80" zoomScaleNormal="80" workbookViewId="0">
      <selection activeCell="B24" sqref="B24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  <col min="14" max="14" width="15.5" bestFit="1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/>
      <c r="D3" s="1" t="s">
        <v>1</v>
      </c>
      <c r="E3" s="2">
        <v>43548164.100000001</v>
      </c>
      <c r="G3" s="1" t="s">
        <v>25</v>
      </c>
      <c r="I3" s="3"/>
    </row>
    <row r="4" spans="1:9" x14ac:dyDescent="0.15">
      <c r="A4" s="1" t="s">
        <v>2</v>
      </c>
      <c r="B4" s="18">
        <v>17209900.629999999</v>
      </c>
      <c r="D4" s="1" t="s">
        <v>11</v>
      </c>
      <c r="E4" s="18">
        <v>13377016.789999999</v>
      </c>
      <c r="H4" s="1" t="s">
        <v>137</v>
      </c>
      <c r="I4">
        <v>136</v>
      </c>
    </row>
    <row r="5" spans="1:9" x14ac:dyDescent="0.15">
      <c r="A5" s="1" t="s">
        <v>3</v>
      </c>
      <c r="B5" s="2">
        <v>234994639.58000001</v>
      </c>
      <c r="D5" s="1" t="s">
        <v>12</v>
      </c>
      <c r="E5" s="2">
        <v>30171147.309999999</v>
      </c>
      <c r="H5" s="1" t="s">
        <v>153</v>
      </c>
      <c r="I5">
        <v>20</v>
      </c>
    </row>
    <row r="6" spans="1:9" x14ac:dyDescent="0.15">
      <c r="A6" s="1" t="s">
        <v>11</v>
      </c>
      <c r="B6" s="2">
        <v>217784738.95000002</v>
      </c>
      <c r="D6" s="1" t="s">
        <v>4</v>
      </c>
      <c r="E6" s="2">
        <v>8000000</v>
      </c>
      <c r="H6" s="1" t="s">
        <v>67</v>
      </c>
      <c r="I6">
        <v>71</v>
      </c>
    </row>
    <row r="7" spans="1:9" x14ac:dyDescent="0.1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15">
      <c r="A8" s="1" t="s">
        <v>5</v>
      </c>
      <c r="B8" s="2">
        <v>203000000</v>
      </c>
      <c r="D8" s="1" t="s">
        <v>86</v>
      </c>
      <c r="E8" s="2">
        <v>169.6</v>
      </c>
      <c r="G8" s="1"/>
      <c r="H8" s="1" t="s">
        <v>131</v>
      </c>
      <c r="I8">
        <v>32</v>
      </c>
    </row>
    <row r="9" spans="1:9" x14ac:dyDescent="0.15">
      <c r="A9" s="1" t="s">
        <v>82</v>
      </c>
      <c r="B9" s="2">
        <v>1341.67</v>
      </c>
      <c r="D9" s="1" t="s">
        <v>88</v>
      </c>
      <c r="E9" s="3">
        <v>236</v>
      </c>
      <c r="H9" s="1"/>
    </row>
    <row r="10" spans="1:9" x14ac:dyDescent="0.15">
      <c r="A10" s="1" t="s">
        <v>83</v>
      </c>
      <c r="B10" s="2">
        <v>15000000</v>
      </c>
      <c r="D10" s="1" t="s">
        <v>85</v>
      </c>
      <c r="E10" s="2">
        <f>'20170106'!E10+'20170109'!E8</f>
        <v>381895.80000000005</v>
      </c>
      <c r="G10" s="1"/>
      <c r="H10" s="1" t="s">
        <v>42</v>
      </c>
      <c r="I10" s="3">
        <f>SUMIF(I1:I9,"&gt;=0")</f>
        <v>259</v>
      </c>
    </row>
    <row r="11" spans="1:9" x14ac:dyDescent="0.15">
      <c r="A11" s="1" t="s">
        <v>84</v>
      </c>
      <c r="B11" s="2">
        <f>'20170106'!B11+'20170109'!B9</f>
        <v>665387.53000000014</v>
      </c>
      <c r="E11" s="2"/>
      <c r="G11" s="1"/>
      <c r="H11" s="1" t="s">
        <v>43</v>
      </c>
      <c r="I11" s="3">
        <f>SUMIF(I1:I9,"&lt;=0")</f>
        <v>-3</v>
      </c>
    </row>
    <row r="12" spans="1:9" x14ac:dyDescent="0.15">
      <c r="A12" s="1" t="s">
        <v>86</v>
      </c>
      <c r="B12" s="18">
        <v>37.49</v>
      </c>
      <c r="E12" s="2"/>
      <c r="G12" s="1" t="s">
        <v>36</v>
      </c>
      <c r="I12" s="2"/>
    </row>
    <row r="13" spans="1:9" x14ac:dyDescent="0.15">
      <c r="A13" s="1" t="s">
        <v>85</v>
      </c>
      <c r="B13" s="2">
        <f>'20170106'!B13+'20170109'!B12</f>
        <v>81974.34000000004</v>
      </c>
      <c r="E13" s="2"/>
      <c r="G13" s="1"/>
      <c r="H13" s="1" t="s">
        <v>30</v>
      </c>
      <c r="I13" s="2">
        <v>178190760</v>
      </c>
    </row>
    <row r="14" spans="1:9" x14ac:dyDescent="0.15">
      <c r="B14" s="2"/>
      <c r="G14" s="1"/>
      <c r="H14" s="1" t="s">
        <v>31</v>
      </c>
      <c r="I14" s="2">
        <v>-2058120</v>
      </c>
    </row>
    <row r="15" spans="1:9" x14ac:dyDescent="0.15">
      <c r="A15" s="1"/>
      <c r="B15" s="2"/>
      <c r="G15" s="1"/>
      <c r="H15" s="1" t="s">
        <v>32</v>
      </c>
      <c r="I15" s="2">
        <f>I14+I13</f>
        <v>176132640</v>
      </c>
    </row>
    <row r="16" spans="1:9" x14ac:dyDescent="0.15">
      <c r="A16" s="1"/>
      <c r="B16" s="2"/>
      <c r="G16" s="1" t="s">
        <v>5</v>
      </c>
      <c r="H16" s="2"/>
      <c r="I16" s="2">
        <v>45800000</v>
      </c>
    </row>
    <row r="17" spans="1:22" x14ac:dyDescent="0.15">
      <c r="A17" s="6"/>
      <c r="B17" s="2"/>
      <c r="G17" s="1" t="s">
        <v>26</v>
      </c>
      <c r="H17" s="2"/>
      <c r="I17" s="2">
        <v>13416262.48</v>
      </c>
    </row>
    <row r="18" spans="1:22" x14ac:dyDescent="0.15">
      <c r="G18" s="1" t="s">
        <v>12</v>
      </c>
      <c r="H18" s="2"/>
      <c r="I18" s="2">
        <v>35689296</v>
      </c>
    </row>
    <row r="19" spans="1:22" x14ac:dyDescent="0.15">
      <c r="A19" s="2"/>
      <c r="G19" s="1" t="s">
        <v>24</v>
      </c>
      <c r="H19" s="2"/>
      <c r="I19" s="2">
        <f>I18+I17-I16</f>
        <v>3305558.4800000042</v>
      </c>
    </row>
    <row r="20" spans="1:22" x14ac:dyDescent="0.15">
      <c r="G20" s="1" t="s">
        <v>33</v>
      </c>
      <c r="I20" s="2"/>
    </row>
    <row r="21" spans="1:22" x14ac:dyDescent="0.15">
      <c r="G21" s="1"/>
      <c r="H21" s="1" t="s">
        <v>38</v>
      </c>
      <c r="I21" s="2">
        <v>85946.52</v>
      </c>
    </row>
    <row r="22" spans="1:22" x14ac:dyDescent="0.15">
      <c r="G22" s="1"/>
      <c r="H22" s="1" t="s">
        <v>39</v>
      </c>
      <c r="I22" s="2">
        <v>20401.59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329800000</v>
      </c>
      <c r="H25" s="1" t="s">
        <v>19</v>
      </c>
      <c r="I25" s="2">
        <f>SUM(I21:I24)</f>
        <v>111756.08</v>
      </c>
    </row>
    <row r="26" spans="1:22" x14ac:dyDescent="0.15">
      <c r="A26" s="1" t="s">
        <v>71</v>
      </c>
      <c r="B26" s="2">
        <f>B4+E5+I18</f>
        <v>83070343.939999998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575626.22000000009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138</v>
      </c>
      <c r="B33" s="3">
        <v>9754</v>
      </c>
      <c r="D33" s="1" t="s">
        <v>74</v>
      </c>
      <c r="E33" s="2">
        <v>4798480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154</v>
      </c>
      <c r="B34" s="3">
        <v>273</v>
      </c>
      <c r="D34" s="1" t="s">
        <v>75</v>
      </c>
      <c r="E34" s="2">
        <v>4775652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4158</v>
      </c>
      <c r="D35" s="1" t="s">
        <v>76</v>
      </c>
      <c r="E35" s="2">
        <v>19684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">
        <v>8239</v>
      </c>
      <c r="D36" s="1" t="s">
        <v>77</v>
      </c>
      <c r="E36" s="2">
        <v>-32113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22424</v>
      </c>
      <c r="D37" s="1" t="s">
        <v>78</v>
      </c>
      <c r="E37" s="2">
        <v>-728086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-101868</v>
      </c>
    </row>
    <row r="39" spans="1:23" x14ac:dyDescent="0.15">
      <c r="A39" s="1" t="s">
        <v>103</v>
      </c>
      <c r="B39" s="3"/>
      <c r="D39" s="1" t="s">
        <v>80</v>
      </c>
      <c r="E39" s="2">
        <v>26361</v>
      </c>
    </row>
    <row r="40" spans="1:23" s="9" customFormat="1" x14ac:dyDescent="0.15">
      <c r="A40"/>
      <c r="B40"/>
      <c r="D40" s="1" t="s">
        <v>81</v>
      </c>
      <c r="E40" s="2">
        <v>2678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15">
      <c r="A45" s="13"/>
      <c r="B45" s="31"/>
      <c r="D45" s="31"/>
      <c r="E45" s="12"/>
      <c r="G45" s="12"/>
      <c r="H45" s="14"/>
      <c r="I45" s="30"/>
    </row>
    <row r="46" spans="1:23" x14ac:dyDescent="0.15">
      <c r="A46" s="13"/>
      <c r="B46" s="31"/>
      <c r="D46" s="31"/>
      <c r="E46" s="12"/>
      <c r="G46" s="12"/>
      <c r="H46" s="14"/>
      <c r="I46" s="30"/>
    </row>
    <row r="47" spans="1:23" x14ac:dyDescent="0.15">
      <c r="A47" s="13"/>
      <c r="B47" s="31"/>
      <c r="D47" s="31"/>
      <c r="E47" s="12"/>
      <c r="G47" s="12"/>
      <c r="H47" s="14"/>
      <c r="I47" s="30"/>
    </row>
    <row r="48" spans="1:23" x14ac:dyDescent="0.15">
      <c r="A48" s="13"/>
      <c r="B48" s="31"/>
      <c r="D48" s="31"/>
      <c r="E48" s="12"/>
      <c r="G48" s="12"/>
      <c r="H48" s="14"/>
      <c r="I48" s="30"/>
    </row>
    <row r="49" spans="1:14" x14ac:dyDescent="0.15">
      <c r="A49" s="13"/>
      <c r="B49" s="31"/>
      <c r="D49" s="31"/>
      <c r="E49" s="12"/>
      <c r="G49" s="12"/>
      <c r="H49" s="14"/>
      <c r="I49" s="30"/>
    </row>
    <row r="50" spans="1:14" x14ac:dyDescent="0.15">
      <c r="A50" s="13"/>
      <c r="B50" s="31"/>
      <c r="D50" s="31"/>
      <c r="E50" s="12"/>
      <c r="G50" s="12"/>
      <c r="H50" s="14"/>
      <c r="I50" s="30"/>
    </row>
    <row r="51" spans="1:14" x14ac:dyDescent="0.15">
      <c r="A51" s="13"/>
      <c r="B51" s="31"/>
      <c r="D51" s="31"/>
      <c r="E51" s="12"/>
      <c r="G51" s="12"/>
      <c r="H51" s="14"/>
      <c r="I51" s="30"/>
      <c r="N51" s="10"/>
    </row>
    <row r="52" spans="1:14" x14ac:dyDescent="0.15">
      <c r="A52" s="13"/>
      <c r="B52" s="31"/>
      <c r="D52" s="31"/>
      <c r="E52" s="12"/>
      <c r="G52" s="12"/>
      <c r="H52" s="14"/>
      <c r="I52" s="30"/>
    </row>
    <row r="53" spans="1:14" x14ac:dyDescent="0.15">
      <c r="A53" s="13"/>
      <c r="B53" s="31"/>
      <c r="D53" s="31"/>
      <c r="E53" s="12"/>
      <c r="G53" s="12"/>
      <c r="H53" s="14"/>
      <c r="I53" s="30"/>
    </row>
    <row r="54" spans="1:14" x14ac:dyDescent="0.15">
      <c r="A54" s="13"/>
      <c r="B54" s="31"/>
      <c r="D54" s="31"/>
      <c r="E54" s="12"/>
      <c r="G54" s="12"/>
      <c r="H54" s="14"/>
      <c r="I54" s="30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  <row r="57" spans="1:14" x14ac:dyDescent="0.15">
      <c r="A57" s="13"/>
      <c r="B57" s="31"/>
      <c r="D57" s="31"/>
      <c r="E57" s="12"/>
      <c r="G57" s="12"/>
      <c r="H57" s="14"/>
      <c r="I57" s="30"/>
    </row>
    <row r="58" spans="1:14" x14ac:dyDescent="0.1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W58"/>
  <sheetViews>
    <sheetView zoomScale="80" zoomScaleNormal="80" workbookViewId="0">
      <selection activeCell="B27" sqref="B27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  <col min="14" max="14" width="15.5" bestFit="1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200613356.84</v>
      </c>
      <c r="D3" s="1" t="s">
        <v>1</v>
      </c>
      <c r="E3" s="2">
        <v>43522697.810000002</v>
      </c>
      <c r="G3" s="1" t="s">
        <v>25</v>
      </c>
      <c r="I3" s="3"/>
    </row>
    <row r="4" spans="1:9" x14ac:dyDescent="0.15">
      <c r="A4" s="1" t="s">
        <v>2</v>
      </c>
      <c r="B4" s="18">
        <v>16433478.99</v>
      </c>
      <c r="D4" s="1" t="s">
        <v>11</v>
      </c>
      <c r="E4" s="18">
        <v>12944297.630000001</v>
      </c>
      <c r="H4" s="1" t="s">
        <v>137</v>
      </c>
      <c r="I4">
        <v>134</v>
      </c>
    </row>
    <row r="5" spans="1:9" x14ac:dyDescent="0.15">
      <c r="A5" s="1" t="s">
        <v>3</v>
      </c>
      <c r="B5" s="2">
        <v>235049773.75999999</v>
      </c>
      <c r="D5" s="1" t="s">
        <v>12</v>
      </c>
      <c r="E5" s="2">
        <v>30578400.18</v>
      </c>
      <c r="H5" s="1" t="s">
        <v>153</v>
      </c>
      <c r="I5">
        <v>20</v>
      </c>
    </row>
    <row r="6" spans="1:9" x14ac:dyDescent="0.15">
      <c r="A6" s="1" t="s">
        <v>11</v>
      </c>
      <c r="B6" s="2">
        <v>218616294.77000001</v>
      </c>
      <c r="D6" s="1" t="s">
        <v>4</v>
      </c>
      <c r="E6" s="2">
        <v>8000000</v>
      </c>
      <c r="H6" s="1" t="s">
        <v>67</v>
      </c>
      <c r="I6">
        <v>72</v>
      </c>
    </row>
    <row r="7" spans="1:9" x14ac:dyDescent="0.1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15">
      <c r="A8" s="1" t="s">
        <v>5</v>
      </c>
      <c r="B8" s="2">
        <v>203000000</v>
      </c>
      <c r="D8" s="1" t="s">
        <v>86</v>
      </c>
      <c r="E8" s="2">
        <v>496</v>
      </c>
      <c r="G8" s="1"/>
      <c r="H8" s="1" t="s">
        <v>131</v>
      </c>
      <c r="I8">
        <v>31</v>
      </c>
    </row>
    <row r="9" spans="1:9" x14ac:dyDescent="0.15">
      <c r="A9" s="1" t="s">
        <v>82</v>
      </c>
      <c r="B9" s="2">
        <v>2937.93</v>
      </c>
      <c r="D9" s="1" t="s">
        <v>88</v>
      </c>
      <c r="E9" s="3">
        <v>754</v>
      </c>
      <c r="H9" s="1"/>
    </row>
    <row r="10" spans="1:9" x14ac:dyDescent="0.15">
      <c r="A10" s="1" t="s">
        <v>83</v>
      </c>
      <c r="B10" s="2">
        <v>18000000</v>
      </c>
      <c r="D10" s="1" t="s">
        <v>85</v>
      </c>
      <c r="E10" s="2">
        <f>'20170105'!E10+'20170106'!E8</f>
        <v>381726.20000000007</v>
      </c>
      <c r="G10" s="1"/>
      <c r="H10" s="1" t="s">
        <v>42</v>
      </c>
      <c r="I10" s="3">
        <f>SUMIF(I1:I9,"&gt;=0")</f>
        <v>257</v>
      </c>
    </row>
    <row r="11" spans="1:9" x14ac:dyDescent="0.15">
      <c r="A11" s="1" t="s">
        <v>84</v>
      </c>
      <c r="B11" s="2">
        <f>'20170105'!B11+'20170106'!B9</f>
        <v>664045.8600000001</v>
      </c>
      <c r="E11" s="2"/>
      <c r="G11" s="1"/>
      <c r="H11" s="1" t="s">
        <v>43</v>
      </c>
      <c r="I11" s="3">
        <f>SUMIF(I1:I9,"&lt;=0")</f>
        <v>-3</v>
      </c>
    </row>
    <row r="12" spans="1:9" x14ac:dyDescent="0.15">
      <c r="A12" s="1" t="s">
        <v>86</v>
      </c>
      <c r="B12" s="18">
        <v>279.20999999999998</v>
      </c>
      <c r="E12" s="2"/>
      <c r="G12" s="1" t="s">
        <v>36</v>
      </c>
      <c r="I12" s="2"/>
    </row>
    <row r="13" spans="1:9" x14ac:dyDescent="0.15">
      <c r="A13" s="1" t="s">
        <v>85</v>
      </c>
      <c r="B13" s="2">
        <f>'20170105'!B13+'20170106'!B12</f>
        <v>81936.850000000035</v>
      </c>
      <c r="E13" s="2"/>
      <c r="G13" s="1"/>
      <c r="H13" s="1" t="s">
        <v>30</v>
      </c>
      <c r="I13" s="2">
        <v>177492360</v>
      </c>
    </row>
    <row r="14" spans="1:9" x14ac:dyDescent="0.15">
      <c r="B14" s="2"/>
      <c r="G14" s="1"/>
      <c r="H14" s="1" t="s">
        <v>31</v>
      </c>
      <c r="I14" s="2">
        <v>-2065140</v>
      </c>
    </row>
    <row r="15" spans="1:9" x14ac:dyDescent="0.15">
      <c r="A15" s="1"/>
      <c r="B15" s="2"/>
      <c r="G15" s="1"/>
      <c r="H15" s="1" t="s">
        <v>32</v>
      </c>
      <c r="I15" s="2">
        <f>I14+I13</f>
        <v>175427220</v>
      </c>
    </row>
    <row r="16" spans="1:9" x14ac:dyDescent="0.15">
      <c r="A16" s="1"/>
      <c r="B16" s="2"/>
      <c r="G16" s="1" t="s">
        <v>5</v>
      </c>
      <c r="H16" s="2"/>
      <c r="I16" s="2">
        <v>45800000</v>
      </c>
    </row>
    <row r="17" spans="1:22" x14ac:dyDescent="0.15">
      <c r="A17" s="6"/>
      <c r="B17" s="2"/>
      <c r="G17" s="1" t="s">
        <v>26</v>
      </c>
      <c r="H17" s="2"/>
      <c r="I17" s="2">
        <v>14257067.439999999</v>
      </c>
    </row>
    <row r="18" spans="1:22" x14ac:dyDescent="0.15">
      <c r="G18" s="1" t="s">
        <v>12</v>
      </c>
      <c r="H18" s="2"/>
      <c r="I18" s="2">
        <v>35520084</v>
      </c>
    </row>
    <row r="19" spans="1:22" x14ac:dyDescent="0.15">
      <c r="A19" s="2"/>
      <c r="G19" s="1" t="s">
        <v>24</v>
      </c>
      <c r="H19" s="2"/>
      <c r="I19" s="2">
        <f>I18+I17-I16</f>
        <v>3977151.4399999976</v>
      </c>
    </row>
    <row r="20" spans="1:22" x14ac:dyDescent="0.15">
      <c r="G20" s="1" t="s">
        <v>33</v>
      </c>
      <c r="I20" s="2"/>
    </row>
    <row r="21" spans="1:22" x14ac:dyDescent="0.15">
      <c r="G21" s="1"/>
      <c r="H21" s="1" t="s">
        <v>38</v>
      </c>
      <c r="I21" s="2">
        <v>85671.31</v>
      </c>
    </row>
    <row r="22" spans="1:22" x14ac:dyDescent="0.15">
      <c r="G22" s="1"/>
      <c r="H22" s="1" t="s">
        <v>39</v>
      </c>
      <c r="I22" s="2">
        <v>20336.63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329800000</v>
      </c>
      <c r="H25" s="1" t="s">
        <v>19</v>
      </c>
      <c r="I25" s="2">
        <f>SUM(I21:I24)</f>
        <v>111415.91</v>
      </c>
    </row>
    <row r="26" spans="1:22" x14ac:dyDescent="0.15">
      <c r="A26" s="1" t="s">
        <v>71</v>
      </c>
      <c r="B26" s="2">
        <f>B4+E5+I18</f>
        <v>82531963.170000002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575078.96000000008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138</v>
      </c>
      <c r="B33" s="3">
        <v>9750</v>
      </c>
      <c r="D33" s="1" t="s">
        <v>74</v>
      </c>
      <c r="E33" s="2">
        <v>4896289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154</v>
      </c>
      <c r="B34" s="3">
        <v>293</v>
      </c>
      <c r="D34" s="1" t="s">
        <v>75</v>
      </c>
      <c r="E34" s="2">
        <v>4867932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4190</v>
      </c>
      <c r="D35" s="1" t="s">
        <v>76</v>
      </c>
      <c r="E35" s="2">
        <v>117492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">
        <v>8131</v>
      </c>
      <c r="D36" s="1" t="s">
        <v>77</v>
      </c>
      <c r="E36" s="2">
        <v>60166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22364</v>
      </c>
      <c r="D37" s="1" t="s">
        <v>78</v>
      </c>
      <c r="E37" s="2">
        <v>-1497818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-181739</v>
      </c>
    </row>
    <row r="39" spans="1:23" x14ac:dyDescent="0.15">
      <c r="A39" s="1" t="s">
        <v>103</v>
      </c>
      <c r="B39" s="3"/>
      <c r="D39" s="1" t="s">
        <v>80</v>
      </c>
      <c r="E39" s="2">
        <v>27568</v>
      </c>
    </row>
    <row r="40" spans="1:23" s="9" customFormat="1" x14ac:dyDescent="0.15">
      <c r="A40"/>
      <c r="B40"/>
      <c r="D40" s="1" t="s">
        <v>81</v>
      </c>
      <c r="E40" s="2">
        <v>2572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15">
      <c r="A45" s="13"/>
      <c r="B45" s="31"/>
      <c r="D45" s="31"/>
      <c r="E45" s="12"/>
      <c r="G45" s="12"/>
      <c r="H45" s="14"/>
      <c r="I45" s="30"/>
    </row>
    <row r="46" spans="1:23" x14ac:dyDescent="0.15">
      <c r="A46" s="13"/>
      <c r="B46" s="31"/>
      <c r="D46" s="31"/>
      <c r="E46" s="12"/>
      <c r="G46" s="12"/>
      <c r="H46" s="14"/>
      <c r="I46" s="30"/>
    </row>
    <row r="47" spans="1:23" x14ac:dyDescent="0.15">
      <c r="A47" s="13"/>
      <c r="B47" s="31"/>
      <c r="D47" s="31"/>
      <c r="E47" s="12"/>
      <c r="G47" s="12"/>
      <c r="H47" s="14"/>
      <c r="I47" s="30"/>
    </row>
    <row r="48" spans="1:23" x14ac:dyDescent="0.15">
      <c r="A48" s="13"/>
      <c r="B48" s="31"/>
      <c r="D48" s="31"/>
      <c r="E48" s="12"/>
      <c r="G48" s="12"/>
      <c r="H48" s="14"/>
      <c r="I48" s="30"/>
    </row>
    <row r="49" spans="1:14" x14ac:dyDescent="0.15">
      <c r="A49" s="13"/>
      <c r="B49" s="31"/>
      <c r="D49" s="31"/>
      <c r="E49" s="12"/>
      <c r="G49" s="12"/>
      <c r="H49" s="14"/>
      <c r="I49" s="30"/>
    </row>
    <row r="50" spans="1:14" x14ac:dyDescent="0.15">
      <c r="A50" s="13"/>
      <c r="B50" s="31"/>
      <c r="D50" s="31"/>
      <c r="E50" s="12"/>
      <c r="G50" s="12"/>
      <c r="H50" s="14"/>
      <c r="I50" s="30"/>
    </row>
    <row r="51" spans="1:14" x14ac:dyDescent="0.15">
      <c r="A51" s="13"/>
      <c r="B51" s="31"/>
      <c r="D51" s="31"/>
      <c r="E51" s="12"/>
      <c r="G51" s="12"/>
      <c r="H51" s="14"/>
      <c r="I51" s="30"/>
      <c r="N51" s="10"/>
    </row>
    <row r="52" spans="1:14" x14ac:dyDescent="0.15">
      <c r="A52" s="13"/>
      <c r="B52" s="31"/>
      <c r="D52" s="31"/>
      <c r="E52" s="12"/>
      <c r="G52" s="12"/>
      <c r="H52" s="14"/>
      <c r="I52" s="30"/>
    </row>
    <row r="53" spans="1:14" x14ac:dyDescent="0.15">
      <c r="A53" s="13"/>
      <c r="B53" s="31"/>
      <c r="D53" s="31"/>
      <c r="E53" s="12"/>
      <c r="G53" s="12"/>
      <c r="H53" s="14"/>
      <c r="I53" s="30"/>
    </row>
    <row r="54" spans="1:14" x14ac:dyDescent="0.15">
      <c r="A54" s="13"/>
      <c r="B54" s="31"/>
      <c r="D54" s="31"/>
      <c r="E54" s="12"/>
      <c r="G54" s="12"/>
      <c r="H54" s="14"/>
      <c r="I54" s="30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  <row r="57" spans="1:14" x14ac:dyDescent="0.15">
      <c r="A57" s="13"/>
      <c r="B57" s="31"/>
      <c r="D57" s="31"/>
      <c r="E57" s="12"/>
      <c r="G57" s="12"/>
      <c r="H57" s="14"/>
      <c r="I57" s="30"/>
    </row>
    <row r="58" spans="1:14" x14ac:dyDescent="0.1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A1:W58"/>
  <sheetViews>
    <sheetView zoomScale="80" zoomScaleNormal="80" workbookViewId="0">
      <selection activeCell="B24" sqref="B24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  <col min="14" max="14" width="15.5" bestFit="1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168702568.31999999</v>
      </c>
      <c r="D3" s="1" t="s">
        <v>1</v>
      </c>
      <c r="E3" s="2">
        <v>43713387.420000002</v>
      </c>
      <c r="G3" s="1" t="s">
        <v>25</v>
      </c>
      <c r="I3" s="3"/>
    </row>
    <row r="4" spans="1:9" x14ac:dyDescent="0.15">
      <c r="A4" s="1" t="s">
        <v>2</v>
      </c>
      <c r="B4" s="18">
        <v>21364878.379999999</v>
      </c>
      <c r="D4" s="1" t="s">
        <v>11</v>
      </c>
      <c r="E4" s="18">
        <v>12239421.98</v>
      </c>
      <c r="H4" s="1" t="s">
        <v>137</v>
      </c>
      <c r="I4">
        <v>129</v>
      </c>
    </row>
    <row r="5" spans="1:9" x14ac:dyDescent="0.15">
      <c r="A5" s="1" t="s">
        <v>3</v>
      </c>
      <c r="B5" s="2">
        <v>235073148.83000001</v>
      </c>
      <c r="D5" s="1" t="s">
        <v>12</v>
      </c>
      <c r="E5" s="2">
        <v>31473965.440000001</v>
      </c>
      <c r="H5" s="1" t="s">
        <v>153</v>
      </c>
      <c r="I5">
        <v>20</v>
      </c>
    </row>
    <row r="6" spans="1:9" x14ac:dyDescent="0.15">
      <c r="A6" s="1" t="s">
        <v>11</v>
      </c>
      <c r="B6" s="2">
        <v>213708270.44999999</v>
      </c>
      <c r="D6" s="1" t="s">
        <v>4</v>
      </c>
      <c r="E6" s="2">
        <v>8000000</v>
      </c>
      <c r="H6" s="1" t="s">
        <v>183</v>
      </c>
      <c r="I6">
        <v>72</v>
      </c>
    </row>
    <row r="7" spans="1:9" x14ac:dyDescent="0.1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15">
      <c r="A8" s="1" t="s">
        <v>5</v>
      </c>
      <c r="B8" s="2">
        <v>203000000</v>
      </c>
      <c r="D8" s="1" t="s">
        <v>86</v>
      </c>
      <c r="E8" s="2">
        <v>1195.2</v>
      </c>
      <c r="G8" s="1"/>
      <c r="H8" s="1" t="s">
        <v>131</v>
      </c>
      <c r="I8">
        <v>31</v>
      </c>
    </row>
    <row r="9" spans="1:9" x14ac:dyDescent="0.15">
      <c r="A9" s="1" t="s">
        <v>82</v>
      </c>
      <c r="B9" s="2">
        <v>5702.13</v>
      </c>
      <c r="D9" s="1" t="s">
        <v>88</v>
      </c>
      <c r="E9" s="3">
        <v>904</v>
      </c>
      <c r="H9" s="1"/>
    </row>
    <row r="10" spans="1:9" x14ac:dyDescent="0.15">
      <c r="A10" s="1" t="s">
        <v>83</v>
      </c>
      <c r="B10" s="2">
        <v>45000000</v>
      </c>
      <c r="D10" s="1" t="s">
        <v>85</v>
      </c>
      <c r="E10" s="2">
        <f>'20170104'!E10+'20170105'!E8</f>
        <v>381230.20000000007</v>
      </c>
      <c r="G10" s="1"/>
      <c r="H10" s="1" t="s">
        <v>42</v>
      </c>
      <c r="I10" s="3">
        <f>SUMIF(I1:I9,"&gt;=0")</f>
        <v>252</v>
      </c>
    </row>
    <row r="11" spans="1:9" x14ac:dyDescent="0.15">
      <c r="A11" s="1" t="s">
        <v>84</v>
      </c>
      <c r="B11" s="2">
        <f>'20170104'!B11+'20170105'!B9</f>
        <v>661107.93000000005</v>
      </c>
      <c r="E11" s="2"/>
      <c r="G11" s="1"/>
      <c r="H11" s="1" t="s">
        <v>43</v>
      </c>
      <c r="I11" s="3">
        <f>SUMIF(I1:I9,"&lt;=0")</f>
        <v>-3</v>
      </c>
    </row>
    <row r="12" spans="1:9" x14ac:dyDescent="0.15">
      <c r="A12" s="1" t="s">
        <v>86</v>
      </c>
      <c r="B12" s="18">
        <v>251.66</v>
      </c>
      <c r="E12" s="2"/>
      <c r="G12" s="1" t="s">
        <v>36</v>
      </c>
      <c r="I12" s="2"/>
    </row>
    <row r="13" spans="1:9" x14ac:dyDescent="0.15">
      <c r="A13" s="1" t="s">
        <v>85</v>
      </c>
      <c r="B13" s="2">
        <f>'20170104'!B13+'20170105'!B12</f>
        <v>81657.640000000029</v>
      </c>
      <c r="E13" s="2"/>
      <c r="G13" s="1"/>
      <c r="H13" s="1" t="s">
        <v>30</v>
      </c>
      <c r="I13" s="2">
        <v>174059760</v>
      </c>
    </row>
    <row r="14" spans="1:9" x14ac:dyDescent="0.15">
      <c r="B14" s="2"/>
      <c r="G14" s="1"/>
      <c r="H14" s="1" t="s">
        <v>31</v>
      </c>
      <c r="I14" s="2">
        <v>-2064960</v>
      </c>
    </row>
    <row r="15" spans="1:9" x14ac:dyDescent="0.15">
      <c r="A15" s="1"/>
      <c r="B15" s="2"/>
      <c r="G15" s="1"/>
      <c r="H15" s="1" t="s">
        <v>32</v>
      </c>
      <c r="I15" s="2">
        <f>I14+I13</f>
        <v>171994800</v>
      </c>
    </row>
    <row r="16" spans="1:9" x14ac:dyDescent="0.15">
      <c r="A16" s="1"/>
      <c r="B16" s="2"/>
      <c r="G16" s="1" t="s">
        <v>5</v>
      </c>
      <c r="H16" s="2"/>
      <c r="I16" s="2">
        <v>45800000</v>
      </c>
    </row>
    <row r="17" spans="1:22" x14ac:dyDescent="0.15">
      <c r="A17" s="6"/>
      <c r="B17" s="2"/>
      <c r="G17" s="1" t="s">
        <v>26</v>
      </c>
      <c r="H17" s="2"/>
      <c r="I17" s="2">
        <v>14986873.34</v>
      </c>
    </row>
    <row r="18" spans="1:22" x14ac:dyDescent="0.15">
      <c r="G18" s="1" t="s">
        <v>12</v>
      </c>
      <c r="H18" s="2"/>
      <c r="I18" s="2">
        <v>34828476</v>
      </c>
    </row>
    <row r="19" spans="1:22" x14ac:dyDescent="0.15">
      <c r="A19" s="2"/>
      <c r="G19" s="1" t="s">
        <v>24</v>
      </c>
      <c r="H19" s="2"/>
      <c r="I19" s="2">
        <f>I18+I17-I16</f>
        <v>4015349.3400000036</v>
      </c>
    </row>
    <row r="20" spans="1:22" x14ac:dyDescent="0.15">
      <c r="G20" s="1" t="s">
        <v>33</v>
      </c>
      <c r="I20" s="2"/>
    </row>
    <row r="21" spans="1:22" x14ac:dyDescent="0.15">
      <c r="G21" s="1"/>
      <c r="H21" s="1" t="s">
        <v>38</v>
      </c>
      <c r="I21" s="2">
        <v>85324.26</v>
      </c>
    </row>
    <row r="22" spans="1:22" x14ac:dyDescent="0.15">
      <c r="G22" s="1"/>
      <c r="H22" s="1" t="s">
        <v>39</v>
      </c>
      <c r="I22" s="2">
        <v>20254.73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329800000</v>
      </c>
      <c r="H25" s="1" t="s">
        <v>19</v>
      </c>
      <c r="I25" s="2">
        <f>SUM(I21:I24)</f>
        <v>110986.95999999999</v>
      </c>
    </row>
    <row r="26" spans="1:22" x14ac:dyDescent="0.15">
      <c r="A26" s="1" t="s">
        <v>71</v>
      </c>
      <c r="B26" s="2">
        <f>B4+E5+I18</f>
        <v>87667319.819999993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573874.80000000005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138</v>
      </c>
      <c r="B33" s="3">
        <v>9838</v>
      </c>
      <c r="D33" s="1" t="s">
        <v>74</v>
      </c>
      <c r="E33" s="2">
        <v>4778796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154</v>
      </c>
      <c r="B34" s="3">
        <v>292</v>
      </c>
      <c r="D34" s="1" t="s">
        <v>75</v>
      </c>
      <c r="E34" s="2">
        <v>4807766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4292</v>
      </c>
      <c r="D35" s="1" t="s">
        <v>76</v>
      </c>
      <c r="E35" s="2">
        <v>247586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">
        <v>8121</v>
      </c>
      <c r="D36" s="1" t="s">
        <v>77</v>
      </c>
      <c r="E36" s="2">
        <v>4807766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22543</v>
      </c>
      <c r="D37" s="1" t="s">
        <v>78</v>
      </c>
      <c r="E37" s="2">
        <v>-790732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-296745</v>
      </c>
    </row>
    <row r="39" spans="1:23" x14ac:dyDescent="0.15">
      <c r="A39" s="1" t="s">
        <v>103</v>
      </c>
      <c r="B39" s="3"/>
      <c r="D39" s="1" t="s">
        <v>80</v>
      </c>
      <c r="E39" s="2">
        <v>21314</v>
      </c>
    </row>
    <row r="40" spans="1:23" s="9" customFormat="1" x14ac:dyDescent="0.15">
      <c r="A40"/>
      <c r="B40"/>
      <c r="D40" s="1" t="s">
        <v>81</v>
      </c>
      <c r="E40" s="2">
        <v>3579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15">
      <c r="A45" s="13"/>
      <c r="B45" s="31"/>
      <c r="D45" s="31"/>
      <c r="E45" s="12"/>
      <c r="G45" s="12"/>
      <c r="H45" s="14"/>
      <c r="I45" s="30"/>
    </row>
    <row r="46" spans="1:23" x14ac:dyDescent="0.15">
      <c r="A46" s="13"/>
      <c r="B46" s="31"/>
      <c r="D46" s="31"/>
      <c r="E46" s="12"/>
      <c r="G46" s="12"/>
      <c r="H46" s="14"/>
      <c r="I46" s="30"/>
    </row>
    <row r="47" spans="1:23" x14ac:dyDescent="0.15">
      <c r="A47" s="13"/>
      <c r="B47" s="31"/>
      <c r="D47" s="31"/>
      <c r="E47" s="12"/>
      <c r="G47" s="12"/>
      <c r="H47" s="14"/>
      <c r="I47" s="30"/>
    </row>
    <row r="48" spans="1:23" x14ac:dyDescent="0.15">
      <c r="A48" s="13"/>
      <c r="B48" s="31"/>
      <c r="D48" s="31"/>
      <c r="E48" s="12"/>
      <c r="G48" s="12"/>
      <c r="H48" s="14"/>
      <c r="I48" s="30"/>
    </row>
    <row r="49" spans="1:14" x14ac:dyDescent="0.15">
      <c r="A49" s="13"/>
      <c r="B49" s="31"/>
      <c r="D49" s="31"/>
      <c r="E49" s="12"/>
      <c r="G49" s="12"/>
      <c r="H49" s="14"/>
      <c r="I49" s="30"/>
    </row>
    <row r="50" spans="1:14" x14ac:dyDescent="0.15">
      <c r="A50" s="13"/>
      <c r="B50" s="31"/>
      <c r="D50" s="31"/>
      <c r="E50" s="12"/>
      <c r="G50" s="12"/>
      <c r="H50" s="14"/>
      <c r="I50" s="30"/>
    </row>
    <row r="51" spans="1:14" x14ac:dyDescent="0.15">
      <c r="A51" s="13"/>
      <c r="B51" s="31"/>
      <c r="D51" s="31"/>
      <c r="E51" s="12"/>
      <c r="G51" s="12"/>
      <c r="H51" s="14"/>
      <c r="I51" s="30"/>
      <c r="N51" s="10"/>
    </row>
    <row r="52" spans="1:14" x14ac:dyDescent="0.15">
      <c r="A52" s="13"/>
      <c r="B52" s="31"/>
      <c r="D52" s="31"/>
      <c r="E52" s="12"/>
      <c r="G52" s="12"/>
      <c r="H52" s="14"/>
      <c r="I52" s="30"/>
    </row>
    <row r="53" spans="1:14" x14ac:dyDescent="0.15">
      <c r="A53" s="13"/>
      <c r="B53" s="31"/>
      <c r="D53" s="31"/>
      <c r="E53" s="12"/>
      <c r="G53" s="12"/>
      <c r="H53" s="14"/>
      <c r="I53" s="30"/>
    </row>
    <row r="54" spans="1:14" x14ac:dyDescent="0.15">
      <c r="A54" s="13"/>
      <c r="B54" s="31"/>
      <c r="D54" s="31"/>
      <c r="E54" s="12"/>
      <c r="G54" s="12"/>
      <c r="H54" s="14"/>
      <c r="I54" s="30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  <row r="57" spans="1:14" x14ac:dyDescent="0.15">
      <c r="A57" s="13"/>
      <c r="B57" s="31"/>
      <c r="D57" s="31"/>
      <c r="E57" s="12"/>
      <c r="G57" s="12"/>
      <c r="H57" s="14"/>
      <c r="I57" s="30"/>
    </row>
    <row r="58" spans="1:14" x14ac:dyDescent="0.1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A1:W58"/>
  <sheetViews>
    <sheetView zoomScale="80" zoomScaleNormal="80" workbookViewId="0">
      <selection activeCell="C21" sqref="C21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  <col min="14" max="14" width="15.5" bestFit="1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183492971.31</v>
      </c>
      <c r="D3" s="1" t="s">
        <v>1</v>
      </c>
      <c r="E3" s="2">
        <v>43765249.950000003</v>
      </c>
      <c r="G3" s="1" t="s">
        <v>25</v>
      </c>
      <c r="I3" s="3"/>
    </row>
    <row r="4" spans="1:9" x14ac:dyDescent="0.15">
      <c r="A4" s="1" t="s">
        <v>2</v>
      </c>
      <c r="B4" s="18">
        <v>24385624.43</v>
      </c>
      <c r="D4" s="1" t="s">
        <v>11</v>
      </c>
      <c r="E4" s="18">
        <v>11905107.16</v>
      </c>
      <c r="H4" s="1" t="s">
        <v>137</v>
      </c>
      <c r="I4">
        <v>124</v>
      </c>
    </row>
    <row r="5" spans="1:9" x14ac:dyDescent="0.15">
      <c r="A5" s="1" t="s">
        <v>3</v>
      </c>
      <c r="B5" s="2">
        <v>234882000.33000001</v>
      </c>
      <c r="D5" s="1" t="s">
        <v>12</v>
      </c>
      <c r="E5" s="2">
        <v>31860142.789999999</v>
      </c>
      <c r="H5" s="1" t="s">
        <v>153</v>
      </c>
      <c r="I5">
        <v>19</v>
      </c>
    </row>
    <row r="6" spans="1:9" x14ac:dyDescent="0.15">
      <c r="A6" s="1" t="s">
        <v>11</v>
      </c>
      <c r="B6" s="2">
        <v>210496375.90000001</v>
      </c>
      <c r="D6" s="1" t="s">
        <v>4</v>
      </c>
      <c r="E6" s="2">
        <v>8000000</v>
      </c>
      <c r="H6" s="1" t="s">
        <v>153</v>
      </c>
      <c r="I6">
        <v>-3</v>
      </c>
    </row>
    <row r="7" spans="1:9" x14ac:dyDescent="0.1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79</v>
      </c>
    </row>
    <row r="8" spans="1:9" x14ac:dyDescent="0.15">
      <c r="A8" s="1" t="s">
        <v>5</v>
      </c>
      <c r="B8" s="2">
        <v>203000000</v>
      </c>
      <c r="D8" s="1" t="s">
        <v>86</v>
      </c>
      <c r="E8" s="2">
        <v>662.4</v>
      </c>
      <c r="G8" s="1"/>
      <c r="H8" s="1" t="s">
        <v>131</v>
      </c>
      <c r="I8">
        <v>31</v>
      </c>
    </row>
    <row r="9" spans="1:9" x14ac:dyDescent="0.15">
      <c r="A9" s="1" t="s">
        <v>82</v>
      </c>
      <c r="B9" s="2">
        <v>3404.59</v>
      </c>
      <c r="D9" s="1" t="s">
        <v>88</v>
      </c>
      <c r="E9" s="3">
        <v>688</v>
      </c>
      <c r="H9" s="1"/>
    </row>
    <row r="10" spans="1:9" x14ac:dyDescent="0.15">
      <c r="A10" s="1" t="s">
        <v>83</v>
      </c>
      <c r="B10" s="2">
        <v>27000000</v>
      </c>
      <c r="D10" s="1" t="s">
        <v>85</v>
      </c>
      <c r="E10" s="2">
        <f>'20170103'!E10+'20170104'!E8</f>
        <v>380035.00000000006</v>
      </c>
      <c r="G10" s="1"/>
      <c r="H10" s="1" t="s">
        <v>42</v>
      </c>
      <c r="I10" s="3">
        <f>SUMIF(I1:I9,"&gt;=0")</f>
        <v>253</v>
      </c>
    </row>
    <row r="11" spans="1:9" x14ac:dyDescent="0.15">
      <c r="A11" s="1" t="s">
        <v>84</v>
      </c>
      <c r="B11" s="2">
        <f>'20170103'!B11+'20170104'!B9</f>
        <v>655405.80000000005</v>
      </c>
      <c r="E11" s="2"/>
      <c r="G11" s="1"/>
      <c r="H11" s="1" t="s">
        <v>43</v>
      </c>
      <c r="I11" s="3">
        <f>SUMIF(I1:I9,"&lt;=0")</f>
        <v>-3</v>
      </c>
    </row>
    <row r="12" spans="1:9" x14ac:dyDescent="0.15">
      <c r="A12" s="1" t="s">
        <v>86</v>
      </c>
      <c r="B12" s="18">
        <v>125.63</v>
      </c>
      <c r="E12" s="2"/>
      <c r="G12" s="1" t="s">
        <v>36</v>
      </c>
      <c r="I12" s="2"/>
    </row>
    <row r="13" spans="1:9" x14ac:dyDescent="0.15">
      <c r="A13" s="1" t="s">
        <v>85</v>
      </c>
      <c r="B13" s="2">
        <f>'20170103'!B13+'20170104'!B12</f>
        <v>81405.980000000025</v>
      </c>
      <c r="E13" s="2"/>
      <c r="G13" s="1"/>
      <c r="H13" s="1" t="s">
        <v>30</v>
      </c>
      <c r="I13" s="2">
        <v>173742780</v>
      </c>
    </row>
    <row r="14" spans="1:9" x14ac:dyDescent="0.15">
      <c r="B14" s="2"/>
      <c r="G14" s="1"/>
      <c r="H14" s="1" t="s">
        <v>31</v>
      </c>
      <c r="I14" s="2">
        <v>-2054700</v>
      </c>
    </row>
    <row r="15" spans="1:9" x14ac:dyDescent="0.15">
      <c r="A15" s="1"/>
      <c r="B15" s="2"/>
      <c r="G15" s="1"/>
      <c r="H15" s="1" t="s">
        <v>32</v>
      </c>
      <c r="I15" s="2">
        <f>I14+I13</f>
        <v>171688080</v>
      </c>
    </row>
    <row r="16" spans="1:9" x14ac:dyDescent="0.15">
      <c r="A16" s="1"/>
      <c r="B16" s="2"/>
      <c r="G16" s="1" t="s">
        <v>5</v>
      </c>
      <c r="H16" s="2"/>
      <c r="I16" s="2">
        <v>45800000</v>
      </c>
    </row>
    <row r="17" spans="1:22" x14ac:dyDescent="0.15">
      <c r="A17" s="6"/>
      <c r="B17" s="2"/>
      <c r="G17" s="1" t="s">
        <v>26</v>
      </c>
      <c r="H17" s="2"/>
      <c r="I17" s="2">
        <v>14095251.810000001</v>
      </c>
    </row>
    <row r="18" spans="1:22" x14ac:dyDescent="0.15">
      <c r="G18" s="1" t="s">
        <v>12</v>
      </c>
      <c r="H18" s="2"/>
      <c r="I18" s="2">
        <v>34748556</v>
      </c>
    </row>
    <row r="19" spans="1:22" x14ac:dyDescent="0.15">
      <c r="A19" s="2"/>
      <c r="G19" s="1" t="s">
        <v>24</v>
      </c>
      <c r="H19" s="2"/>
      <c r="I19" s="2">
        <f>I18+I17-I16</f>
        <v>3043807.8100000024</v>
      </c>
    </row>
    <row r="20" spans="1:22" x14ac:dyDescent="0.15">
      <c r="G20" s="1" t="s">
        <v>33</v>
      </c>
      <c r="I20" s="2"/>
    </row>
    <row r="21" spans="1:22" x14ac:dyDescent="0.15">
      <c r="G21" s="1"/>
      <c r="H21" s="1" t="s">
        <v>38</v>
      </c>
      <c r="I21" s="2">
        <v>84292.53</v>
      </c>
    </row>
    <row r="22" spans="1:22" x14ac:dyDescent="0.15">
      <c r="G22" s="1"/>
      <c r="H22" s="1" t="s">
        <v>39</v>
      </c>
      <c r="I22" s="2">
        <v>20011.259999999998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329800000</v>
      </c>
      <c r="H25" s="1" t="s">
        <v>19</v>
      </c>
      <c r="I25" s="2">
        <f>SUM(I21:I24)</f>
        <v>109711.76</v>
      </c>
    </row>
    <row r="26" spans="1:22" x14ac:dyDescent="0.15">
      <c r="A26" s="1" t="s">
        <v>71</v>
      </c>
      <c r="B26" s="2">
        <f>B4+E5+I18</f>
        <v>90994323.219999999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571152.74000000011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138</v>
      </c>
      <c r="B33" s="3">
        <v>10077</v>
      </c>
      <c r="D33" s="1" t="s">
        <v>74</v>
      </c>
      <c r="E33" s="2">
        <v>4531210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154</v>
      </c>
      <c r="B34" s="3">
        <v>300</v>
      </c>
      <c r="D34" s="1" t="s">
        <v>75</v>
      </c>
      <c r="E34" s="2">
        <v>4325830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4527</v>
      </c>
      <c r="D35" s="1" t="s">
        <v>76</v>
      </c>
      <c r="E35" s="2">
        <v>297603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">
        <v>8071</v>
      </c>
      <c r="D36" s="1" t="s">
        <v>77</v>
      </c>
      <c r="E36" s="2">
        <v>174093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22975</v>
      </c>
      <c r="D37" s="1" t="s">
        <v>78</v>
      </c>
      <c r="E37" s="2">
        <v>-1723581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-458611</v>
      </c>
    </row>
    <row r="39" spans="1:23" x14ac:dyDescent="0.15">
      <c r="A39" s="1" t="s">
        <v>103</v>
      </c>
      <c r="B39" s="3"/>
      <c r="D39" s="1" t="s">
        <v>80</v>
      </c>
      <c r="E39" s="2">
        <v>21248</v>
      </c>
    </row>
    <row r="40" spans="1:23" s="9" customFormat="1" x14ac:dyDescent="0.15">
      <c r="A40"/>
      <c r="B40"/>
      <c r="D40" s="1" t="s">
        <v>81</v>
      </c>
      <c r="E40" s="2">
        <v>4991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15">
      <c r="A45" s="13"/>
      <c r="B45" s="31"/>
      <c r="D45" s="31"/>
      <c r="E45" s="12"/>
      <c r="G45" s="12"/>
      <c r="H45" s="14"/>
      <c r="I45" s="30"/>
    </row>
    <row r="46" spans="1:23" x14ac:dyDescent="0.15">
      <c r="A46" s="13"/>
      <c r="B46" s="31"/>
      <c r="D46" s="31"/>
      <c r="E46" s="12"/>
      <c r="G46" s="12"/>
      <c r="H46" s="14"/>
      <c r="I46" s="30"/>
    </row>
    <row r="47" spans="1:23" x14ac:dyDescent="0.15">
      <c r="A47" s="13"/>
      <c r="B47" s="31"/>
      <c r="D47" s="31"/>
      <c r="E47" s="12"/>
      <c r="G47" s="12"/>
      <c r="H47" s="14"/>
      <c r="I47" s="30"/>
    </row>
    <row r="48" spans="1:23" x14ac:dyDescent="0.15">
      <c r="A48" s="13"/>
      <c r="B48" s="31"/>
      <c r="D48" s="31"/>
      <c r="E48" s="12"/>
      <c r="G48" s="12"/>
      <c r="H48" s="14"/>
      <c r="I48" s="30"/>
    </row>
    <row r="49" spans="1:14" x14ac:dyDescent="0.15">
      <c r="A49" s="13"/>
      <c r="B49" s="31"/>
      <c r="D49" s="31"/>
      <c r="E49" s="12"/>
      <c r="G49" s="12"/>
      <c r="H49" s="14"/>
      <c r="I49" s="30"/>
    </row>
    <row r="50" spans="1:14" x14ac:dyDescent="0.15">
      <c r="A50" s="13"/>
      <c r="B50" s="31"/>
      <c r="D50" s="31"/>
      <c r="E50" s="12"/>
      <c r="G50" s="12"/>
      <c r="H50" s="14"/>
      <c r="I50" s="30"/>
    </row>
    <row r="51" spans="1:14" x14ac:dyDescent="0.15">
      <c r="A51" s="13"/>
      <c r="B51" s="31"/>
      <c r="D51" s="31"/>
      <c r="E51" s="12"/>
      <c r="G51" s="12"/>
      <c r="H51" s="14"/>
      <c r="I51" s="30"/>
      <c r="N51" s="10"/>
    </row>
    <row r="52" spans="1:14" x14ac:dyDescent="0.15">
      <c r="A52" s="13"/>
      <c r="B52" s="31"/>
      <c r="D52" s="31"/>
      <c r="E52" s="12"/>
      <c r="G52" s="12"/>
      <c r="H52" s="14"/>
      <c r="I52" s="30"/>
    </row>
    <row r="53" spans="1:14" x14ac:dyDescent="0.15">
      <c r="A53" s="13"/>
      <c r="B53" s="31"/>
      <c r="D53" s="31"/>
      <c r="E53" s="12"/>
      <c r="G53" s="12"/>
      <c r="H53" s="14"/>
      <c r="I53" s="30"/>
    </row>
    <row r="54" spans="1:14" x14ac:dyDescent="0.15">
      <c r="A54" s="13"/>
      <c r="B54" s="31"/>
      <c r="D54" s="31"/>
      <c r="E54" s="12"/>
      <c r="G54" s="12"/>
      <c r="H54" s="14"/>
      <c r="I54" s="30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  <row r="57" spans="1:14" x14ac:dyDescent="0.15">
      <c r="A57" s="13"/>
      <c r="B57" s="31"/>
      <c r="D57" s="31"/>
      <c r="E57" s="12"/>
      <c r="G57" s="12"/>
      <c r="H57" s="14"/>
      <c r="I57" s="30"/>
    </row>
    <row r="58" spans="1:14" x14ac:dyDescent="0.1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A1:W58"/>
  <sheetViews>
    <sheetView zoomScale="80" zoomScaleNormal="80" workbookViewId="0">
      <selection activeCell="B4" sqref="B4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  <col min="14" max="14" width="15.5" bestFit="1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207284301.52000001</v>
      </c>
      <c r="D3" s="1" t="s">
        <v>1</v>
      </c>
      <c r="E3" s="2">
        <v>44214457.520000003</v>
      </c>
      <c r="G3" s="1" t="s">
        <v>25</v>
      </c>
      <c r="I3" s="3"/>
    </row>
    <row r="4" spans="1:9" x14ac:dyDescent="0.15">
      <c r="A4" s="1" t="s">
        <v>2</v>
      </c>
      <c r="B4" s="18">
        <v>21406948.93</v>
      </c>
      <c r="D4" s="1" t="s">
        <v>11</v>
      </c>
      <c r="E4" s="18">
        <v>14112552.310000001</v>
      </c>
      <c r="H4" s="1" t="s">
        <v>137</v>
      </c>
      <c r="I4">
        <v>117</v>
      </c>
    </row>
    <row r="5" spans="1:9" x14ac:dyDescent="0.15">
      <c r="A5" s="1" t="s">
        <v>3</v>
      </c>
      <c r="B5" s="2">
        <v>234691775.87</v>
      </c>
      <c r="D5" s="1" t="s">
        <v>12</v>
      </c>
      <c r="E5" s="2">
        <v>30101905.210000001</v>
      </c>
      <c r="H5" s="1" t="s">
        <v>153</v>
      </c>
      <c r="I5">
        <v>16</v>
      </c>
    </row>
    <row r="6" spans="1:9" x14ac:dyDescent="0.15">
      <c r="A6" s="1" t="s">
        <v>11</v>
      </c>
      <c r="B6" s="2">
        <v>213284826.94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15">
      <c r="A7" s="1" t="s">
        <v>4</v>
      </c>
      <c r="B7" s="2">
        <v>180000000</v>
      </c>
      <c r="D7" s="1" t="s">
        <v>5</v>
      </c>
      <c r="E7" s="18">
        <v>81000000</v>
      </c>
      <c r="G7" s="1"/>
      <c r="H7" s="1" t="s">
        <v>131</v>
      </c>
      <c r="I7">
        <v>30</v>
      </c>
    </row>
    <row r="8" spans="1:9" x14ac:dyDescent="0.15">
      <c r="A8" s="1" t="s">
        <v>5</v>
      </c>
      <c r="B8" s="2">
        <v>203000000</v>
      </c>
      <c r="D8" s="1" t="s">
        <v>86</v>
      </c>
      <c r="E8" s="2">
        <v>964.8</v>
      </c>
      <c r="H8" s="1"/>
    </row>
    <row r="9" spans="1:9" x14ac:dyDescent="0.15">
      <c r="A9" s="1" t="s">
        <v>82</v>
      </c>
      <c r="B9" s="2">
        <v>525.41999999999996</v>
      </c>
      <c r="D9" s="1" t="s">
        <v>88</v>
      </c>
      <c r="E9" s="3">
        <v>946</v>
      </c>
      <c r="G9" s="1"/>
      <c r="H9" s="1" t="s">
        <v>42</v>
      </c>
      <c r="I9" s="3">
        <f>SUMIF(I1:I8,"&gt;=0")</f>
        <v>243</v>
      </c>
    </row>
    <row r="10" spans="1:9" x14ac:dyDescent="0.15">
      <c r="A10" s="1" t="s">
        <v>83</v>
      </c>
      <c r="B10" s="2">
        <v>6000000</v>
      </c>
      <c r="D10" s="1" t="s">
        <v>85</v>
      </c>
      <c r="E10" s="2">
        <f>'20161230'!E10+'20170103'!E8</f>
        <v>379372.60000000003</v>
      </c>
      <c r="G10" s="1"/>
      <c r="H10" s="1" t="s">
        <v>43</v>
      </c>
      <c r="I10" s="3">
        <f>SUMIF(I1:I8,"&lt;=0")</f>
        <v>0</v>
      </c>
    </row>
    <row r="11" spans="1:9" x14ac:dyDescent="0.15">
      <c r="A11" s="1" t="s">
        <v>84</v>
      </c>
      <c r="B11" s="2">
        <f>'20161230'!B11+'20170103'!B9</f>
        <v>652001.21000000008</v>
      </c>
      <c r="E11" s="2"/>
      <c r="G11" s="1" t="s">
        <v>36</v>
      </c>
      <c r="I11" s="2"/>
    </row>
    <row r="12" spans="1:9" x14ac:dyDescent="0.15">
      <c r="A12" s="1" t="s">
        <v>86</v>
      </c>
      <c r="B12" s="18">
        <v>477.2</v>
      </c>
      <c r="E12" s="2"/>
      <c r="G12" s="1"/>
      <c r="H12" s="1" t="s">
        <v>30</v>
      </c>
      <c r="I12" s="2">
        <v>164914620</v>
      </c>
    </row>
    <row r="13" spans="1:9" x14ac:dyDescent="0.15">
      <c r="A13" s="1" t="s">
        <v>85</v>
      </c>
      <c r="B13" s="2">
        <f>'20161230'!B13+'20170103'!B12</f>
        <v>81280.35000000002</v>
      </c>
      <c r="E13" s="2"/>
      <c r="G13" s="1"/>
      <c r="H13" s="1" t="s">
        <v>31</v>
      </c>
      <c r="I13" s="2">
        <v>0</v>
      </c>
    </row>
    <row r="14" spans="1:9" x14ac:dyDescent="0.15">
      <c r="B14" s="2"/>
      <c r="G14" s="1"/>
      <c r="H14" s="1" t="s">
        <v>32</v>
      </c>
      <c r="I14" s="2">
        <f>I13+I12</f>
        <v>164914620</v>
      </c>
    </row>
    <row r="15" spans="1:9" x14ac:dyDescent="0.15">
      <c r="A15" s="1"/>
      <c r="B15" s="2"/>
      <c r="G15" s="1" t="s">
        <v>5</v>
      </c>
      <c r="H15" s="2"/>
      <c r="I15" s="2">
        <v>45800000</v>
      </c>
    </row>
    <row r="16" spans="1:9" x14ac:dyDescent="0.15">
      <c r="A16" s="1"/>
      <c r="B16" s="2"/>
      <c r="G16" s="1" t="s">
        <v>26</v>
      </c>
      <c r="H16" s="2"/>
      <c r="I16" s="2">
        <v>13885475.15</v>
      </c>
    </row>
    <row r="17" spans="1:22" x14ac:dyDescent="0.15">
      <c r="A17" s="6"/>
      <c r="B17" s="2"/>
      <c r="G17" s="1" t="s">
        <v>12</v>
      </c>
      <c r="H17" s="2"/>
      <c r="I17" s="2">
        <v>33006168</v>
      </c>
    </row>
    <row r="18" spans="1:22" x14ac:dyDescent="0.15">
      <c r="G18" s="1" t="s">
        <v>24</v>
      </c>
      <c r="H18" s="2"/>
      <c r="I18" s="2">
        <f>I17+I16-I15</f>
        <v>1091643.1499999985</v>
      </c>
    </row>
    <row r="19" spans="1:22" x14ac:dyDescent="0.15">
      <c r="A19" s="2"/>
      <c r="G19" s="1" t="s">
        <v>33</v>
      </c>
      <c r="I19" s="2"/>
    </row>
    <row r="20" spans="1:22" x14ac:dyDescent="0.15">
      <c r="G20" s="1"/>
      <c r="H20" s="1" t="s">
        <v>38</v>
      </c>
      <c r="I20" s="2">
        <v>82985.95</v>
      </c>
    </row>
    <row r="21" spans="1:22" x14ac:dyDescent="0.15">
      <c r="G21" s="1"/>
      <c r="H21" s="1" t="s">
        <v>39</v>
      </c>
      <c r="I21" s="2">
        <v>19702.919999999998</v>
      </c>
    </row>
    <row r="22" spans="1:22" x14ac:dyDescent="0.15">
      <c r="G22" s="1"/>
      <c r="H22" s="1" t="s">
        <v>106</v>
      </c>
      <c r="I22" s="2">
        <v>3885.97</v>
      </c>
    </row>
    <row r="23" spans="1:22" x14ac:dyDescent="0.15">
      <c r="H23" s="1" t="s">
        <v>107</v>
      </c>
      <c r="I23" s="2">
        <v>1522</v>
      </c>
    </row>
    <row r="24" spans="1:22" x14ac:dyDescent="0.15">
      <c r="A24" s="8" t="s">
        <v>69</v>
      </c>
      <c r="H24" s="1" t="s">
        <v>19</v>
      </c>
      <c r="I24" s="2">
        <f>SUM(I20:I23)</f>
        <v>108096.84</v>
      </c>
    </row>
    <row r="25" spans="1:22" x14ac:dyDescent="0.1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84515022.140000001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568749.79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138</v>
      </c>
      <c r="B33" s="3">
        <v>9863</v>
      </c>
      <c r="D33" s="1" t="s">
        <v>74</v>
      </c>
      <c r="E33" s="2">
        <v>4233607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154</v>
      </c>
      <c r="B34" s="3">
        <v>257</v>
      </c>
      <c r="D34" s="1" t="s">
        <v>75</v>
      </c>
      <c r="E34" s="2">
        <v>4151737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4602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">
        <v>7715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22437</v>
      </c>
      <c r="D37" s="1" t="s">
        <v>78</v>
      </c>
      <c r="E37" s="2">
        <v>-1621653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-111524</v>
      </c>
    </row>
    <row r="39" spans="1:23" x14ac:dyDescent="0.15">
      <c r="A39" s="1" t="s">
        <v>103</v>
      </c>
      <c r="B39" s="3"/>
      <c r="D39" s="1" t="s">
        <v>80</v>
      </c>
      <c r="E39" s="2">
        <v>26423</v>
      </c>
    </row>
    <row r="40" spans="1:23" s="9" customFormat="1" x14ac:dyDescent="0.15">
      <c r="A40"/>
      <c r="B40"/>
      <c r="D40" s="1" t="s">
        <v>81</v>
      </c>
      <c r="E40" s="2">
        <v>5278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15">
      <c r="A45" s="13"/>
      <c r="B45" s="31"/>
      <c r="D45" s="31"/>
      <c r="E45" s="12"/>
      <c r="G45" s="12"/>
      <c r="H45" s="14"/>
      <c r="I45" s="30"/>
    </row>
    <row r="46" spans="1:23" x14ac:dyDescent="0.15">
      <c r="A46" s="13"/>
      <c r="B46" s="31"/>
      <c r="D46" s="31"/>
      <c r="E46" s="12"/>
      <c r="G46" s="12"/>
      <c r="H46" s="14"/>
      <c r="I46" s="30"/>
    </row>
    <row r="47" spans="1:23" x14ac:dyDescent="0.15">
      <c r="A47" s="13"/>
      <c r="B47" s="31"/>
      <c r="D47" s="31"/>
      <c r="E47" s="12"/>
      <c r="G47" s="12"/>
      <c r="H47" s="14"/>
      <c r="I47" s="30"/>
    </row>
    <row r="48" spans="1:23" x14ac:dyDescent="0.15">
      <c r="A48" s="13"/>
      <c r="B48" s="31"/>
      <c r="D48" s="31"/>
      <c r="E48" s="12"/>
      <c r="G48" s="12"/>
      <c r="H48" s="14"/>
      <c r="I48" s="30"/>
    </row>
    <row r="49" spans="1:14" x14ac:dyDescent="0.15">
      <c r="A49" s="13"/>
      <c r="B49" s="31"/>
      <c r="D49" s="31"/>
      <c r="E49" s="12"/>
      <c r="G49" s="12"/>
      <c r="H49" s="14"/>
      <c r="I49" s="30"/>
    </row>
    <row r="50" spans="1:14" x14ac:dyDescent="0.15">
      <c r="A50" s="13"/>
      <c r="B50" s="31"/>
      <c r="D50" s="31"/>
      <c r="E50" s="12"/>
      <c r="G50" s="12"/>
      <c r="H50" s="14"/>
      <c r="I50" s="30"/>
    </row>
    <row r="51" spans="1:14" x14ac:dyDescent="0.15">
      <c r="A51" s="13"/>
      <c r="B51" s="31"/>
      <c r="D51" s="31"/>
      <c r="E51" s="12"/>
      <c r="G51" s="12"/>
      <c r="H51" s="14"/>
      <c r="I51" s="30"/>
      <c r="N51" s="10"/>
    </row>
    <row r="52" spans="1:14" x14ac:dyDescent="0.15">
      <c r="A52" s="13"/>
      <c r="B52" s="31"/>
      <c r="D52" s="31"/>
      <c r="E52" s="12"/>
      <c r="G52" s="12"/>
      <c r="H52" s="14"/>
      <c r="I52" s="30"/>
    </row>
    <row r="53" spans="1:14" x14ac:dyDescent="0.15">
      <c r="A53" s="13"/>
      <c r="B53" s="31"/>
      <c r="D53" s="31"/>
      <c r="E53" s="12"/>
      <c r="G53" s="12"/>
      <c r="H53" s="14"/>
      <c r="I53" s="30"/>
    </row>
    <row r="54" spans="1:14" x14ac:dyDescent="0.15">
      <c r="A54" s="13"/>
      <c r="B54" s="31"/>
      <c r="D54" s="31"/>
      <c r="E54" s="12"/>
      <c r="G54" s="12"/>
      <c r="H54" s="14"/>
      <c r="I54" s="30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  <row r="57" spans="1:14" x14ac:dyDescent="0.15">
      <c r="A57" s="13"/>
      <c r="B57" s="31"/>
      <c r="D57" s="31"/>
      <c r="E57" s="12"/>
      <c r="G57" s="12"/>
      <c r="H57" s="14"/>
      <c r="I57" s="30"/>
    </row>
    <row r="58" spans="1:14" x14ac:dyDescent="0.1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/>
  <dimension ref="A1:W58"/>
  <sheetViews>
    <sheetView zoomScale="80" zoomScaleNormal="80" workbookViewId="0">
      <selection activeCell="E33" sqref="E33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  <col min="14" max="14" width="15.5" bestFit="1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105399965.14</v>
      </c>
      <c r="D3" s="1" t="s">
        <v>1</v>
      </c>
      <c r="E3" s="2">
        <v>127140678.97</v>
      </c>
      <c r="G3" s="1" t="s">
        <v>25</v>
      </c>
      <c r="I3" s="3"/>
    </row>
    <row r="4" spans="1:9" x14ac:dyDescent="0.15">
      <c r="A4" s="1" t="s">
        <v>2</v>
      </c>
      <c r="B4" s="18">
        <v>13193663.449999999</v>
      </c>
      <c r="D4" s="1" t="s">
        <v>11</v>
      </c>
      <c r="E4" s="18">
        <v>98023587.969999999</v>
      </c>
      <c r="H4" s="1" t="s">
        <v>137</v>
      </c>
      <c r="I4">
        <v>105</v>
      </c>
    </row>
    <row r="5" spans="1:9" x14ac:dyDescent="0.15">
      <c r="A5" s="1" t="s">
        <v>3</v>
      </c>
      <c r="B5" s="2">
        <v>159614195.77000001</v>
      </c>
      <c r="D5" s="1" t="s">
        <v>12</v>
      </c>
      <c r="E5" s="2">
        <v>29117091</v>
      </c>
      <c r="H5" s="1" t="s">
        <v>153</v>
      </c>
      <c r="I5">
        <v>16</v>
      </c>
    </row>
    <row r="6" spans="1:9" x14ac:dyDescent="0.15">
      <c r="A6" s="1" t="s">
        <v>11</v>
      </c>
      <c r="B6" s="2">
        <v>146420532.31999999</v>
      </c>
      <c r="D6" s="1" t="s">
        <v>4</v>
      </c>
      <c r="E6" s="2">
        <v>8000000</v>
      </c>
      <c r="H6" s="1" t="s">
        <v>67</v>
      </c>
      <c r="I6">
        <v>87</v>
      </c>
    </row>
    <row r="7" spans="1:9" x14ac:dyDescent="0.15">
      <c r="A7" s="1" t="s">
        <v>4</v>
      </c>
      <c r="B7" s="2">
        <v>180000000</v>
      </c>
      <c r="D7" s="1" t="s">
        <v>5</v>
      </c>
      <c r="E7" s="18">
        <v>84000000</v>
      </c>
      <c r="G7" s="1"/>
      <c r="H7" s="1" t="s">
        <v>131</v>
      </c>
      <c r="I7">
        <v>33</v>
      </c>
    </row>
    <row r="8" spans="1:9" x14ac:dyDescent="0.15">
      <c r="A8" s="1" t="s">
        <v>5</v>
      </c>
      <c r="B8" s="2">
        <v>208000000</v>
      </c>
      <c r="D8" s="1" t="s">
        <v>86</v>
      </c>
      <c r="E8" s="2">
        <v>3326.4</v>
      </c>
      <c r="H8" s="1"/>
    </row>
    <row r="9" spans="1:9" x14ac:dyDescent="0.15">
      <c r="A9" s="1" t="s">
        <v>82</v>
      </c>
      <c r="B9" s="2">
        <v>20567.18</v>
      </c>
      <c r="D9" s="1" t="s">
        <v>88</v>
      </c>
      <c r="E9" s="3">
        <v>3420</v>
      </c>
      <c r="G9" s="1"/>
      <c r="H9" s="1" t="s">
        <v>42</v>
      </c>
      <c r="I9" s="3">
        <f>SUMIF(I1:I8,"&gt;=0")</f>
        <v>241</v>
      </c>
    </row>
    <row r="10" spans="1:9" x14ac:dyDescent="0.15">
      <c r="A10" s="1" t="s">
        <v>83</v>
      </c>
      <c r="B10" s="2">
        <v>41000000</v>
      </c>
      <c r="D10" s="1" t="s">
        <v>85</v>
      </c>
      <c r="E10" s="2">
        <f>'20161229'!E10+'20161230'!E8</f>
        <v>378407.80000000005</v>
      </c>
      <c r="G10" s="1"/>
      <c r="H10" s="1" t="s">
        <v>43</v>
      </c>
      <c r="I10" s="3">
        <f>SUMIF(I1:I8,"&lt;=0")</f>
        <v>0</v>
      </c>
    </row>
    <row r="11" spans="1:9" x14ac:dyDescent="0.15">
      <c r="A11" s="1" t="s">
        <v>84</v>
      </c>
      <c r="B11" s="2">
        <f>'20161229'!B11+'20161230'!B9</f>
        <v>651475.79</v>
      </c>
      <c r="E11" s="2"/>
      <c r="G11" s="1" t="s">
        <v>36</v>
      </c>
      <c r="I11" s="2"/>
    </row>
    <row r="12" spans="1:9" x14ac:dyDescent="0.15">
      <c r="A12" s="1" t="s">
        <v>86</v>
      </c>
      <c r="B12" s="18">
        <v>369.46</v>
      </c>
      <c r="E12" s="2"/>
      <c r="G12" s="1"/>
      <c r="H12" s="1" t="s">
        <v>30</v>
      </c>
      <c r="I12" s="2">
        <v>162783900</v>
      </c>
    </row>
    <row r="13" spans="1:9" x14ac:dyDescent="0.15">
      <c r="A13" s="1" t="s">
        <v>85</v>
      </c>
      <c r="B13" s="2">
        <f>'20161229'!B13+'20161230'!B12</f>
        <v>80803.150000000023</v>
      </c>
      <c r="E13" s="2"/>
      <c r="G13" s="1"/>
      <c r="H13" s="1" t="s">
        <v>31</v>
      </c>
      <c r="I13" s="2">
        <v>0</v>
      </c>
    </row>
    <row r="14" spans="1:9" x14ac:dyDescent="0.15">
      <c r="B14" s="2"/>
      <c r="G14" s="1"/>
      <c r="H14" s="1" t="s">
        <v>32</v>
      </c>
      <c r="I14" s="2">
        <f>I13+I12</f>
        <v>162783900</v>
      </c>
    </row>
    <row r="15" spans="1:9" x14ac:dyDescent="0.15">
      <c r="A15" s="1"/>
      <c r="B15" s="2"/>
      <c r="G15" s="1" t="s">
        <v>5</v>
      </c>
      <c r="H15" s="2"/>
      <c r="I15" s="2">
        <v>37800000</v>
      </c>
    </row>
    <row r="16" spans="1:9" x14ac:dyDescent="0.15">
      <c r="A16" s="1"/>
      <c r="B16" s="2"/>
      <c r="G16" s="1" t="s">
        <v>26</v>
      </c>
      <c r="H16" s="2"/>
      <c r="I16" s="2">
        <v>5524943.9900000002</v>
      </c>
    </row>
    <row r="17" spans="1:22" x14ac:dyDescent="0.15">
      <c r="A17" s="6"/>
      <c r="B17" s="2"/>
      <c r="G17" s="1" t="s">
        <v>12</v>
      </c>
      <c r="H17" s="2"/>
      <c r="I17" s="2">
        <v>32664276</v>
      </c>
    </row>
    <row r="18" spans="1:22" x14ac:dyDescent="0.15">
      <c r="G18" s="1" t="s">
        <v>24</v>
      </c>
      <c r="H18" s="2"/>
      <c r="I18" s="2">
        <f>I17+I16-I15</f>
        <v>389219.99000000209</v>
      </c>
    </row>
    <row r="19" spans="1:22" x14ac:dyDescent="0.15">
      <c r="A19" s="2"/>
      <c r="G19" s="1" t="s">
        <v>33</v>
      </c>
      <c r="I19" s="2"/>
    </row>
    <row r="20" spans="1:22" x14ac:dyDescent="0.15">
      <c r="G20" s="1"/>
      <c r="H20" s="1" t="s">
        <v>38</v>
      </c>
      <c r="I20" s="2">
        <v>81355.27</v>
      </c>
    </row>
    <row r="21" spans="1:22" x14ac:dyDescent="0.15">
      <c r="G21" s="1"/>
      <c r="H21" s="1" t="s">
        <v>39</v>
      </c>
      <c r="I21" s="2">
        <v>19318.080000000002</v>
      </c>
    </row>
    <row r="22" spans="1:22" x14ac:dyDescent="0.15">
      <c r="G22" s="1"/>
      <c r="H22" s="1" t="s">
        <v>106</v>
      </c>
      <c r="I22" s="2">
        <v>3885.97</v>
      </c>
    </row>
    <row r="23" spans="1:22" x14ac:dyDescent="0.15">
      <c r="H23" s="1" t="s">
        <v>107</v>
      </c>
      <c r="I23" s="2">
        <v>1522</v>
      </c>
    </row>
    <row r="24" spans="1:22" x14ac:dyDescent="0.15">
      <c r="A24" s="8" t="s">
        <v>69</v>
      </c>
      <c r="H24" s="1" t="s">
        <v>19</v>
      </c>
      <c r="I24" s="2">
        <f>SUM(I20:I23)</f>
        <v>106081.32</v>
      </c>
    </row>
    <row r="25" spans="1:22" x14ac:dyDescent="0.1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74975030.450000003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565292.27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138</v>
      </c>
      <c r="B33" s="3">
        <v>9618</v>
      </c>
      <c r="D33" s="1" t="s">
        <v>74</v>
      </c>
      <c r="E33" s="2">
        <v>4213311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178</v>
      </c>
      <c r="B34" s="3">
        <v>210</v>
      </c>
      <c r="D34" s="1" t="s">
        <v>75</v>
      </c>
      <c r="E34" s="2">
        <v>3856998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179</v>
      </c>
      <c r="B35" s="25">
        <v>4780</v>
      </c>
      <c r="D35" s="1" t="s">
        <v>76</v>
      </c>
      <c r="E35" s="2">
        <v>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180</v>
      </c>
      <c r="B36" s="3">
        <v>7441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181</v>
      </c>
      <c r="B37" s="3">
        <f>SUM(B33:B36)</f>
        <v>22049</v>
      </c>
      <c r="D37" s="1" t="s">
        <v>78</v>
      </c>
      <c r="E37" s="2">
        <v>-1488763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10">
        <v>130565</v>
      </c>
    </row>
    <row r="39" spans="1:23" x14ac:dyDescent="0.15">
      <c r="A39" s="1" t="s">
        <v>103</v>
      </c>
      <c r="B39" s="3"/>
      <c r="D39" s="1" t="s">
        <v>80</v>
      </c>
      <c r="E39" s="2">
        <v>26914</v>
      </c>
    </row>
    <row r="40" spans="1:23" s="9" customFormat="1" x14ac:dyDescent="0.15">
      <c r="A40"/>
      <c r="B40"/>
      <c r="D40" s="1" t="s">
        <v>81</v>
      </c>
      <c r="E40" s="2">
        <v>2673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15">
      <c r="A45" s="13"/>
      <c r="B45" s="31"/>
      <c r="D45" s="31"/>
      <c r="E45" s="12"/>
      <c r="G45" s="12"/>
      <c r="H45" s="14"/>
      <c r="I45" s="30"/>
    </row>
    <row r="46" spans="1:23" x14ac:dyDescent="0.15">
      <c r="A46" s="13"/>
      <c r="B46" s="31"/>
      <c r="D46" s="31"/>
      <c r="E46" s="12"/>
      <c r="G46" s="12"/>
      <c r="H46" s="14"/>
      <c r="I46" s="30"/>
    </row>
    <row r="47" spans="1:23" x14ac:dyDescent="0.15">
      <c r="A47" s="13"/>
      <c r="B47" s="31"/>
      <c r="D47" s="31"/>
      <c r="E47" s="12"/>
      <c r="G47" s="12"/>
      <c r="H47" s="14"/>
      <c r="I47" s="30"/>
    </row>
    <row r="48" spans="1:23" x14ac:dyDescent="0.15">
      <c r="A48" s="13"/>
      <c r="B48" s="31"/>
      <c r="D48" s="31"/>
      <c r="E48" s="12"/>
      <c r="G48" s="12"/>
      <c r="H48" s="14"/>
      <c r="I48" s="30"/>
    </row>
    <row r="49" spans="1:14" x14ac:dyDescent="0.15">
      <c r="A49" s="13"/>
      <c r="B49" s="31"/>
      <c r="D49" s="31"/>
      <c r="E49" s="12"/>
      <c r="G49" s="12"/>
      <c r="H49" s="14"/>
      <c r="I49" s="30"/>
    </row>
    <row r="50" spans="1:14" x14ac:dyDescent="0.15">
      <c r="A50" s="13"/>
      <c r="B50" s="31"/>
      <c r="D50" s="31"/>
      <c r="E50" s="12"/>
      <c r="G50" s="12"/>
      <c r="H50" s="14"/>
      <c r="I50" s="30"/>
    </row>
    <row r="51" spans="1:14" x14ac:dyDescent="0.15">
      <c r="A51" s="13"/>
      <c r="B51" s="31"/>
      <c r="D51" s="31"/>
      <c r="E51" s="12"/>
      <c r="G51" s="12"/>
      <c r="H51" s="14"/>
      <c r="I51" s="30"/>
      <c r="N51" s="10"/>
    </row>
    <row r="52" spans="1:14" x14ac:dyDescent="0.15">
      <c r="A52" s="13"/>
      <c r="B52" s="31"/>
      <c r="D52" s="31"/>
      <c r="E52" s="12"/>
      <c r="G52" s="12"/>
      <c r="H52" s="14"/>
      <c r="I52" s="30"/>
    </row>
    <row r="53" spans="1:14" x14ac:dyDescent="0.15">
      <c r="A53" s="13"/>
      <c r="B53" s="31"/>
      <c r="D53" s="31"/>
      <c r="E53" s="12"/>
      <c r="G53" s="12"/>
      <c r="H53" s="14"/>
      <c r="I53" s="30"/>
    </row>
    <row r="54" spans="1:14" x14ac:dyDescent="0.15">
      <c r="A54" s="13"/>
      <c r="B54" s="31"/>
      <c r="D54" s="31"/>
      <c r="E54" s="12"/>
      <c r="G54" s="12"/>
      <c r="H54" s="14"/>
      <c r="I54" s="30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  <row r="57" spans="1:14" x14ac:dyDescent="0.15">
      <c r="A57" s="13"/>
      <c r="B57" s="31"/>
      <c r="D57" s="31"/>
      <c r="E57" s="12"/>
      <c r="G57" s="12"/>
      <c r="H57" s="14"/>
      <c r="I57" s="30"/>
    </row>
    <row r="58" spans="1:14" x14ac:dyDescent="0.1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/>
  <dimension ref="A1:W58"/>
  <sheetViews>
    <sheetView topLeftCell="A34" zoomScale="80" zoomScaleNormal="80" workbookViewId="0">
      <selection activeCell="A43" sqref="A43:I58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  <col min="14" max="14" width="15.5" bestFit="1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139603362.93000001</v>
      </c>
      <c r="D3" s="1" t="s">
        <v>1</v>
      </c>
      <c r="E3" s="2">
        <v>47480984.229999997</v>
      </c>
      <c r="G3" s="1" t="s">
        <v>25</v>
      </c>
      <c r="I3" s="3"/>
    </row>
    <row r="4" spans="1:9" x14ac:dyDescent="0.15">
      <c r="A4" s="1" t="s">
        <v>2</v>
      </c>
      <c r="B4" s="24">
        <v>4992863.45</v>
      </c>
      <c r="D4" s="1" t="s">
        <v>11</v>
      </c>
      <c r="E4" s="24">
        <v>21372114.199999999</v>
      </c>
      <c r="H4" s="1" t="s">
        <v>137</v>
      </c>
      <c r="I4">
        <v>84</v>
      </c>
    </row>
    <row r="5" spans="1:9" x14ac:dyDescent="0.15">
      <c r="A5" s="1" t="s">
        <v>3</v>
      </c>
      <c r="B5" s="2">
        <v>159603718.05000001</v>
      </c>
      <c r="D5" s="1" t="s">
        <v>12</v>
      </c>
      <c r="E5" s="2">
        <v>25941322.030000001</v>
      </c>
      <c r="H5" s="1" t="s">
        <v>153</v>
      </c>
      <c r="I5">
        <v>7</v>
      </c>
    </row>
    <row r="6" spans="1:9" x14ac:dyDescent="0.15">
      <c r="A6" s="1" t="s">
        <v>11</v>
      </c>
      <c r="B6" s="2">
        <v>154610854.59999999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15">
      <c r="A8" s="1" t="s">
        <v>5</v>
      </c>
      <c r="B8" s="2">
        <v>208000000</v>
      </c>
      <c r="D8" s="1" t="s">
        <v>86</v>
      </c>
      <c r="E8" s="2">
        <v>5688</v>
      </c>
      <c r="H8" s="1"/>
    </row>
    <row r="9" spans="1:9" x14ac:dyDescent="0.15">
      <c r="A9" s="1" t="s">
        <v>82</v>
      </c>
      <c r="B9" s="2">
        <v>7491.67</v>
      </c>
      <c r="D9" s="1" t="s">
        <v>88</v>
      </c>
      <c r="E9" s="3">
        <v>5105</v>
      </c>
      <c r="G9" s="1"/>
      <c r="H9" s="1" t="s">
        <v>42</v>
      </c>
      <c r="I9" s="3">
        <f>SUMIF(I1:I8,"&gt;=0")</f>
        <v>201</v>
      </c>
    </row>
    <row r="10" spans="1:9" x14ac:dyDescent="0.15">
      <c r="A10" s="1" t="s">
        <v>83</v>
      </c>
      <c r="B10" s="2">
        <v>15000000</v>
      </c>
      <c r="D10" s="1" t="s">
        <v>85</v>
      </c>
      <c r="E10" s="2">
        <f>'20161228'!E10+'20161229'!E8</f>
        <v>375081.4</v>
      </c>
      <c r="G10" s="1"/>
      <c r="H10" s="1" t="s">
        <v>43</v>
      </c>
      <c r="I10" s="3">
        <f>SUMIF(I1:I8,"&lt;=0")</f>
        <v>0</v>
      </c>
    </row>
    <row r="11" spans="1:9" x14ac:dyDescent="0.15">
      <c r="A11" s="1" t="s">
        <v>84</v>
      </c>
      <c r="B11" s="2">
        <f>'20161228'!B11+'20161229'!B9</f>
        <v>630908.61</v>
      </c>
      <c r="E11" s="2"/>
      <c r="G11" s="1" t="s">
        <v>36</v>
      </c>
      <c r="I11" s="2"/>
    </row>
    <row r="12" spans="1:9" x14ac:dyDescent="0.15">
      <c r="A12" s="1" t="s">
        <v>86</v>
      </c>
      <c r="B12" s="18">
        <v>810.46</v>
      </c>
      <c r="E12" s="2"/>
      <c r="G12" s="1"/>
      <c r="H12" s="1" t="s">
        <v>30</v>
      </c>
      <c r="I12" s="2">
        <v>135812580</v>
      </c>
    </row>
    <row r="13" spans="1:9" x14ac:dyDescent="0.15">
      <c r="A13" s="1" t="s">
        <v>85</v>
      </c>
      <c r="B13" s="2">
        <f>'20161228'!B13+'20161229'!B12</f>
        <v>80433.690000000017</v>
      </c>
      <c r="E13" s="2"/>
      <c r="G13" s="1"/>
      <c r="H13" s="1" t="s">
        <v>31</v>
      </c>
      <c r="I13" s="2">
        <v>0</v>
      </c>
    </row>
    <row r="14" spans="1:9" x14ac:dyDescent="0.15">
      <c r="B14" s="2"/>
      <c r="G14" s="1"/>
      <c r="H14" s="1" t="s">
        <v>32</v>
      </c>
      <c r="I14" s="2">
        <f>I13+I12</f>
        <v>135812580</v>
      </c>
    </row>
    <row r="15" spans="1:9" x14ac:dyDescent="0.15">
      <c r="A15" s="1"/>
      <c r="B15" s="2"/>
      <c r="G15" s="1" t="s">
        <v>5</v>
      </c>
      <c r="H15" s="2"/>
      <c r="I15" s="2">
        <v>37800000</v>
      </c>
    </row>
    <row r="16" spans="1:9" x14ac:dyDescent="0.15">
      <c r="A16" s="1"/>
      <c r="B16" s="2"/>
      <c r="G16" s="1" t="s">
        <v>26</v>
      </c>
      <c r="H16" s="2"/>
      <c r="I16" s="2">
        <v>11204309.949999999</v>
      </c>
    </row>
    <row r="17" spans="1:22" x14ac:dyDescent="0.15">
      <c r="A17" s="6"/>
      <c r="B17" s="2"/>
      <c r="G17" s="1" t="s">
        <v>12</v>
      </c>
      <c r="H17" s="2"/>
      <c r="I17" s="2">
        <v>27131364</v>
      </c>
    </row>
    <row r="18" spans="1:22" x14ac:dyDescent="0.15">
      <c r="G18" s="1" t="s">
        <v>24</v>
      </c>
      <c r="H18" s="2"/>
      <c r="I18" s="2">
        <f>I17+I16-I15</f>
        <v>535673.95000000298</v>
      </c>
    </row>
    <row r="19" spans="1:22" x14ac:dyDescent="0.15">
      <c r="A19" s="2"/>
      <c r="G19" s="1" t="s">
        <v>33</v>
      </c>
      <c r="I19" s="2"/>
    </row>
    <row r="20" spans="1:22" x14ac:dyDescent="0.15">
      <c r="G20" s="1"/>
      <c r="H20" s="1" t="s">
        <v>38</v>
      </c>
      <c r="I20" s="2">
        <v>78643.58</v>
      </c>
    </row>
    <row r="21" spans="1:22" x14ac:dyDescent="0.15">
      <c r="G21" s="1"/>
      <c r="H21" s="1" t="s">
        <v>39</v>
      </c>
      <c r="I21" s="2">
        <v>18678.12</v>
      </c>
    </row>
    <row r="22" spans="1:22" x14ac:dyDescent="0.15">
      <c r="G22" s="1"/>
      <c r="H22" s="1" t="s">
        <v>106</v>
      </c>
      <c r="I22" s="2">
        <v>3885.97</v>
      </c>
    </row>
    <row r="23" spans="1:22" x14ac:dyDescent="0.15">
      <c r="H23" s="1" t="s">
        <v>107</v>
      </c>
      <c r="I23" s="2">
        <v>1522</v>
      </c>
    </row>
    <row r="24" spans="1:22" x14ac:dyDescent="0.15">
      <c r="A24" s="8" t="s">
        <v>69</v>
      </c>
      <c r="H24" s="1" t="s">
        <v>19</v>
      </c>
      <c r="I24" s="2">
        <f>SUM(I20:I23)</f>
        <v>102729.67</v>
      </c>
    </row>
    <row r="25" spans="1:22" x14ac:dyDescent="0.1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58065549.480000004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558244.76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138</v>
      </c>
      <c r="B33" s="3">
        <v>8232</v>
      </c>
      <c r="D33" s="1" t="s">
        <v>74</v>
      </c>
      <c r="E33" s="2">
        <v>4827120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154</v>
      </c>
      <c r="B34" s="3">
        <v>0</v>
      </c>
      <c r="D34" s="1" t="s">
        <v>75</v>
      </c>
      <c r="E34" s="2">
        <v>4656924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4926</v>
      </c>
      <c r="D35" s="1" t="s">
        <v>76</v>
      </c>
      <c r="E35" s="2">
        <v>-19364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7" t="s">
        <v>132</v>
      </c>
      <c r="B36" s="3">
        <v>6017</v>
      </c>
      <c r="D36" s="1" t="s">
        <v>77</v>
      </c>
      <c r="E36" s="2">
        <v>391594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19175</v>
      </c>
      <c r="D37" s="1" t="s">
        <v>78</v>
      </c>
      <c r="E37" s="2">
        <v>-231057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10">
        <v>629757</v>
      </c>
    </row>
    <row r="39" spans="1:23" x14ac:dyDescent="0.15">
      <c r="A39" s="1" t="s">
        <v>103</v>
      </c>
      <c r="B39" s="3"/>
      <c r="D39" s="1" t="s">
        <v>80</v>
      </c>
      <c r="E39" s="2">
        <v>11300</v>
      </c>
    </row>
    <row r="40" spans="1:23" s="9" customFormat="1" x14ac:dyDescent="0.15">
      <c r="A40"/>
      <c r="B40"/>
      <c r="D40" s="1" t="s">
        <v>81</v>
      </c>
      <c r="E40" s="2">
        <v>3867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7" t="s">
        <v>109</v>
      </c>
    </row>
    <row r="44" spans="1:23" x14ac:dyDescent="0.15">
      <c r="A44" s="16" t="s">
        <v>155</v>
      </c>
      <c r="B44" s="16" t="s">
        <v>156</v>
      </c>
      <c r="C44" s="26"/>
      <c r="D44" s="16" t="s">
        <v>157</v>
      </c>
      <c r="E44" s="28" t="s">
        <v>158</v>
      </c>
      <c r="F44" s="26"/>
      <c r="G44" s="29" t="s">
        <v>159</v>
      </c>
      <c r="H44" s="29" t="s">
        <v>160</v>
      </c>
      <c r="I44" s="29" t="s">
        <v>161</v>
      </c>
    </row>
    <row r="45" spans="1:23" x14ac:dyDescent="0.15">
      <c r="A45" s="13">
        <v>10000616</v>
      </c>
      <c r="B45" s="31" t="s">
        <v>164</v>
      </c>
      <c r="D45" s="31" t="s">
        <v>162</v>
      </c>
      <c r="E45" s="12">
        <v>19</v>
      </c>
      <c r="G45" s="12">
        <v>2.0550000000000002</v>
      </c>
      <c r="H45" s="14">
        <v>-194180</v>
      </c>
      <c r="I45" s="30">
        <v>399039.9</v>
      </c>
    </row>
    <row r="46" spans="1:23" x14ac:dyDescent="0.15">
      <c r="A46" s="13">
        <v>10000618</v>
      </c>
      <c r="B46" s="31" t="s">
        <v>165</v>
      </c>
      <c r="D46" s="31" t="s">
        <v>163</v>
      </c>
      <c r="E46" s="12">
        <v>1</v>
      </c>
      <c r="G46" s="12">
        <v>2.153</v>
      </c>
      <c r="H46" s="14">
        <v>10220</v>
      </c>
      <c r="I46" s="30">
        <v>-22003.66</v>
      </c>
    </row>
    <row r="47" spans="1:23" x14ac:dyDescent="0.15">
      <c r="A47" s="13">
        <v>10000670</v>
      </c>
      <c r="B47" s="31" t="s">
        <v>166</v>
      </c>
      <c r="D47" s="31" t="s">
        <v>163</v>
      </c>
      <c r="E47" s="12">
        <v>166</v>
      </c>
      <c r="G47" s="12">
        <v>2.2989999999999999</v>
      </c>
      <c r="H47" s="14">
        <v>-1696520</v>
      </c>
      <c r="I47" s="30">
        <v>3900299.48</v>
      </c>
    </row>
    <row r="48" spans="1:23" x14ac:dyDescent="0.15">
      <c r="A48" s="13">
        <v>10000693</v>
      </c>
      <c r="B48" s="31" t="s">
        <v>167</v>
      </c>
      <c r="D48" s="31" t="s">
        <v>163</v>
      </c>
      <c r="E48" s="12">
        <v>205</v>
      </c>
      <c r="G48" s="12">
        <v>2.3479999999999999</v>
      </c>
      <c r="H48" s="14">
        <v>-2095100</v>
      </c>
      <c r="I48" s="30">
        <v>4919294.8</v>
      </c>
    </row>
    <row r="49" spans="1:14" x14ac:dyDescent="0.15">
      <c r="A49" s="13">
        <v>10000694</v>
      </c>
      <c r="B49" s="31" t="s">
        <v>168</v>
      </c>
      <c r="D49" s="31" t="s">
        <v>163</v>
      </c>
      <c r="E49" s="12">
        <v>167</v>
      </c>
      <c r="G49" s="12">
        <v>2.3969999999999998</v>
      </c>
      <c r="H49" s="14">
        <v>-1706740</v>
      </c>
      <c r="I49" s="30">
        <v>4091055.78</v>
      </c>
    </row>
    <row r="50" spans="1:14" x14ac:dyDescent="0.15">
      <c r="A50" s="13">
        <v>10000744</v>
      </c>
      <c r="B50" s="31" t="s">
        <v>169</v>
      </c>
      <c r="D50" s="31" t="s">
        <v>163</v>
      </c>
      <c r="E50" s="12">
        <v>616</v>
      </c>
      <c r="G50" s="12">
        <v>2.4460000000000002</v>
      </c>
      <c r="H50" s="14">
        <v>-6295520</v>
      </c>
      <c r="I50" s="30">
        <v>15398841.92</v>
      </c>
    </row>
    <row r="51" spans="1:14" x14ac:dyDescent="0.15">
      <c r="A51" s="13">
        <v>10000760</v>
      </c>
      <c r="B51" s="31" t="s">
        <v>170</v>
      </c>
      <c r="D51" s="31" t="s">
        <v>163</v>
      </c>
      <c r="E51" s="12">
        <v>511</v>
      </c>
      <c r="G51" s="12">
        <v>2.4950000000000001</v>
      </c>
      <c r="H51" s="14">
        <v>-5222420</v>
      </c>
      <c r="I51" s="30">
        <v>13029937.9</v>
      </c>
      <c r="N51" s="10"/>
    </row>
    <row r="52" spans="1:14" x14ac:dyDescent="0.15">
      <c r="A52" s="13">
        <v>10000772</v>
      </c>
      <c r="B52" s="31" t="s">
        <v>171</v>
      </c>
      <c r="D52" s="31" t="s">
        <v>163</v>
      </c>
      <c r="E52" s="12">
        <v>152</v>
      </c>
      <c r="G52" s="12">
        <v>2.2999999999999998</v>
      </c>
      <c r="H52" s="14">
        <v>-1520000</v>
      </c>
      <c r="I52" s="30">
        <v>3496000</v>
      </c>
    </row>
    <row r="53" spans="1:14" x14ac:dyDescent="0.15">
      <c r="A53" s="13">
        <v>10000773</v>
      </c>
      <c r="B53" s="31" t="s">
        <v>172</v>
      </c>
      <c r="D53" s="31" t="s">
        <v>163</v>
      </c>
      <c r="E53" s="12">
        <v>443</v>
      </c>
      <c r="G53" s="12">
        <v>2.35</v>
      </c>
      <c r="H53" s="14">
        <v>-4430000</v>
      </c>
      <c r="I53" s="30">
        <v>10410500</v>
      </c>
    </row>
    <row r="54" spans="1:14" x14ac:dyDescent="0.15">
      <c r="A54" s="13">
        <v>10000774</v>
      </c>
      <c r="B54" s="31" t="s">
        <v>173</v>
      </c>
      <c r="D54" s="31" t="s">
        <v>162</v>
      </c>
      <c r="E54" s="12">
        <v>18</v>
      </c>
      <c r="G54" s="12">
        <v>2.4</v>
      </c>
      <c r="H54" s="14">
        <v>180000</v>
      </c>
      <c r="I54" s="30">
        <v>-432000</v>
      </c>
    </row>
    <row r="55" spans="1:14" x14ac:dyDescent="0.15">
      <c r="A55" s="13">
        <v>10000775</v>
      </c>
      <c r="B55" s="31" t="s">
        <v>174</v>
      </c>
      <c r="D55" s="31" t="s">
        <v>163</v>
      </c>
      <c r="E55" s="12">
        <v>324</v>
      </c>
      <c r="G55" s="12">
        <v>2.4500000000000002</v>
      </c>
      <c r="H55" s="14">
        <v>-3240000</v>
      </c>
      <c r="I55" s="30">
        <v>7938000</v>
      </c>
    </row>
    <row r="56" spans="1:14" x14ac:dyDescent="0.15">
      <c r="A56" s="13">
        <v>10000776</v>
      </c>
      <c r="B56" s="31" t="s">
        <v>175</v>
      </c>
      <c r="D56" s="31" t="s">
        <v>163</v>
      </c>
      <c r="E56" s="12">
        <v>161</v>
      </c>
      <c r="G56" s="12">
        <v>2.5</v>
      </c>
      <c r="H56" s="14">
        <v>-1610000</v>
      </c>
      <c r="I56" s="30">
        <v>4025000</v>
      </c>
    </row>
    <row r="57" spans="1:14" x14ac:dyDescent="0.15">
      <c r="A57" s="13">
        <v>10000808</v>
      </c>
      <c r="B57" s="31" t="s">
        <v>176</v>
      </c>
      <c r="D57" s="31" t="s">
        <v>163</v>
      </c>
      <c r="E57" s="12">
        <v>542</v>
      </c>
      <c r="G57" s="12">
        <v>2.5499999999999998</v>
      </c>
      <c r="H57" s="14">
        <v>-5420000</v>
      </c>
      <c r="I57" s="30">
        <v>13821000</v>
      </c>
    </row>
    <row r="58" spans="1:14" x14ac:dyDescent="0.15">
      <c r="A58" s="16" t="s">
        <v>177</v>
      </c>
      <c r="H58" s="32">
        <f>SUM(H45:H57)</f>
        <v>-33240260</v>
      </c>
      <c r="I58" s="33">
        <f>SUM(I45:I57)</f>
        <v>80974966.120000005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/>
  <dimension ref="A1:W41"/>
  <sheetViews>
    <sheetView topLeftCell="A16" zoomScale="80" zoomScaleNormal="80" workbookViewId="0">
      <selection activeCell="N12" sqref="N12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90490420.879999995</v>
      </c>
      <c r="D3" s="1" t="s">
        <v>1</v>
      </c>
      <c r="E3" s="2">
        <v>48475471.939999998</v>
      </c>
      <c r="G3" s="1" t="s">
        <v>25</v>
      </c>
      <c r="I3" s="3"/>
    </row>
    <row r="4" spans="1:9" x14ac:dyDescent="0.15">
      <c r="A4" s="1" t="s">
        <v>2</v>
      </c>
      <c r="B4" s="2">
        <v>67141028.120000005</v>
      </c>
      <c r="D4" s="1" t="s">
        <v>11</v>
      </c>
      <c r="E4" s="2">
        <v>13133920.48</v>
      </c>
      <c r="H4" s="1" t="s">
        <v>137</v>
      </c>
      <c r="I4">
        <v>84</v>
      </c>
    </row>
    <row r="5" spans="1:9" x14ac:dyDescent="0.15">
      <c r="A5" s="1" t="s">
        <v>3</v>
      </c>
      <c r="B5" s="2">
        <v>235654411.50999999</v>
      </c>
      <c r="D5" s="1" t="s">
        <v>12</v>
      </c>
      <c r="E5" s="2">
        <v>35341551.460000001</v>
      </c>
      <c r="H5" s="1" t="s">
        <v>153</v>
      </c>
      <c r="I5">
        <v>7</v>
      </c>
    </row>
    <row r="6" spans="1:9" x14ac:dyDescent="0.15">
      <c r="A6" s="1" t="s">
        <v>11</v>
      </c>
      <c r="B6" s="2">
        <v>176924459.71000001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15">
      <c r="A8" s="1" t="s">
        <v>5</v>
      </c>
      <c r="B8" s="2">
        <v>208000000</v>
      </c>
      <c r="D8" s="1" t="s">
        <v>86</v>
      </c>
      <c r="E8" s="2">
        <v>3036.8</v>
      </c>
      <c r="H8" s="1"/>
    </row>
    <row r="9" spans="1:9" x14ac:dyDescent="0.15">
      <c r="A9" s="1" t="s">
        <v>82</v>
      </c>
      <c r="B9" s="2">
        <v>22962.51</v>
      </c>
      <c r="D9" s="1" t="s">
        <v>88</v>
      </c>
      <c r="E9" s="3">
        <v>2677</v>
      </c>
      <c r="G9" s="1"/>
      <c r="H9" s="1" t="s">
        <v>42</v>
      </c>
      <c r="I9" s="3">
        <f>SUMIF(I1:I8,"&gt;=0")</f>
        <v>201</v>
      </c>
    </row>
    <row r="10" spans="1:9" x14ac:dyDescent="0.15">
      <c r="A10" s="1" t="s">
        <v>83</v>
      </c>
      <c r="B10" s="2">
        <v>78000000</v>
      </c>
      <c r="D10" s="1" t="s">
        <v>85</v>
      </c>
      <c r="E10" s="2">
        <f>'20161227'!E10+'20161228'!E8</f>
        <v>369393.4</v>
      </c>
      <c r="G10" s="1"/>
      <c r="H10" s="1" t="s">
        <v>43</v>
      </c>
      <c r="I10" s="3">
        <f>SUMIF(I1:I8,"&lt;=0")</f>
        <v>0</v>
      </c>
    </row>
    <row r="11" spans="1:9" x14ac:dyDescent="0.15">
      <c r="A11" s="1" t="s">
        <v>84</v>
      </c>
      <c r="B11" s="2">
        <f>'20161227'!B11+'20161228'!B9</f>
        <v>623416.93999999994</v>
      </c>
      <c r="E11" s="2"/>
      <c r="G11" s="1" t="s">
        <v>36</v>
      </c>
      <c r="I11" s="2"/>
    </row>
    <row r="12" spans="1:9" x14ac:dyDescent="0.15">
      <c r="A12" s="1" t="s">
        <v>86</v>
      </c>
      <c r="B12" s="18">
        <v>788.63</v>
      </c>
      <c r="E12" s="2"/>
      <c r="G12" s="1"/>
      <c r="H12" s="1" t="s">
        <v>30</v>
      </c>
      <c r="I12" s="2">
        <v>136204320</v>
      </c>
    </row>
    <row r="13" spans="1:9" x14ac:dyDescent="0.15">
      <c r="A13" s="1" t="s">
        <v>85</v>
      </c>
      <c r="B13" s="2">
        <f>'20161227'!B13+'20161228'!B12</f>
        <v>79623.23000000001</v>
      </c>
      <c r="E13" s="2"/>
      <c r="G13" s="1"/>
      <c r="H13" s="1" t="s">
        <v>31</v>
      </c>
      <c r="I13" s="2">
        <v>0</v>
      </c>
    </row>
    <row r="14" spans="1:9" x14ac:dyDescent="0.15">
      <c r="B14" s="2"/>
      <c r="G14" s="1"/>
      <c r="H14" s="1" t="s">
        <v>32</v>
      </c>
      <c r="I14" s="2">
        <f>I13+I12</f>
        <v>136204320</v>
      </c>
    </row>
    <row r="15" spans="1:9" x14ac:dyDescent="0.15">
      <c r="A15" s="1"/>
      <c r="B15" s="2"/>
      <c r="G15" s="1" t="s">
        <v>5</v>
      </c>
      <c r="H15" s="2"/>
      <c r="I15" s="2">
        <v>37800000</v>
      </c>
    </row>
    <row r="16" spans="1:9" x14ac:dyDescent="0.15">
      <c r="A16" s="1"/>
      <c r="B16" s="2"/>
      <c r="G16" s="1" t="s">
        <v>26</v>
      </c>
      <c r="H16" s="2"/>
      <c r="I16" s="2">
        <v>11463965.949999999</v>
      </c>
    </row>
    <row r="17" spans="1:22" x14ac:dyDescent="0.15">
      <c r="A17" s="6"/>
      <c r="B17" s="2"/>
      <c r="G17" s="1" t="s">
        <v>12</v>
      </c>
      <c r="H17" s="2"/>
      <c r="I17" s="2">
        <v>27263448</v>
      </c>
    </row>
    <row r="18" spans="1:22" x14ac:dyDescent="0.15">
      <c r="G18" s="1" t="s">
        <v>24</v>
      </c>
      <c r="H18" s="2"/>
      <c r="I18" s="2">
        <f>I17+I16-I15</f>
        <v>927413.95000000298</v>
      </c>
    </row>
    <row r="19" spans="1:22" x14ac:dyDescent="0.15">
      <c r="A19" s="2"/>
      <c r="G19" s="1" t="s">
        <v>33</v>
      </c>
      <c r="I19" s="2"/>
    </row>
    <row r="20" spans="1:22" x14ac:dyDescent="0.15">
      <c r="G20" s="1"/>
      <c r="H20" s="1" t="s">
        <v>38</v>
      </c>
      <c r="I20" s="2">
        <v>78643.58</v>
      </c>
    </row>
    <row r="21" spans="1:22" x14ac:dyDescent="0.15">
      <c r="G21" s="1"/>
      <c r="H21" s="1" t="s">
        <v>39</v>
      </c>
      <c r="I21" s="2">
        <v>18678.12</v>
      </c>
    </row>
    <row r="22" spans="1:22" x14ac:dyDescent="0.15">
      <c r="G22" s="1"/>
      <c r="H22" s="1" t="s">
        <v>106</v>
      </c>
      <c r="I22" s="2">
        <v>3885.97</v>
      </c>
    </row>
    <row r="23" spans="1:22" x14ac:dyDescent="0.15">
      <c r="H23" s="1" t="s">
        <v>107</v>
      </c>
      <c r="I23" s="2">
        <v>1522</v>
      </c>
    </row>
    <row r="24" spans="1:22" x14ac:dyDescent="0.15">
      <c r="A24" s="8" t="s">
        <v>69</v>
      </c>
      <c r="H24" s="1" t="s">
        <v>19</v>
      </c>
      <c r="I24" s="2">
        <f>SUM(I20:I23)</f>
        <v>102729.67</v>
      </c>
    </row>
    <row r="25" spans="1:22" x14ac:dyDescent="0.1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129746027.58000001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551746.30000000005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18</v>
      </c>
      <c r="B33" s="3">
        <v>12275</v>
      </c>
      <c r="D33" s="1" t="s">
        <v>74</v>
      </c>
      <c r="E33" s="2">
        <v>4846483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138</v>
      </c>
      <c r="B34" s="3">
        <v>5824</v>
      </c>
      <c r="D34" s="1" t="s">
        <v>75</v>
      </c>
      <c r="E34" s="2">
        <v>4265330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4380</v>
      </c>
      <c r="D35" s="1" t="s">
        <v>76</v>
      </c>
      <c r="E35" s="2">
        <v>167671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5888</v>
      </c>
      <c r="D36" s="1" t="s">
        <v>77</v>
      </c>
      <c r="E36" s="2">
        <v>-343239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28367</v>
      </c>
      <c r="D37" s="1" t="s">
        <v>78</v>
      </c>
      <c r="E37" s="2">
        <v>-1732795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10">
        <v>26294137</v>
      </c>
    </row>
    <row r="39" spans="1:23" x14ac:dyDescent="0.15">
      <c r="A39" s="1" t="s">
        <v>103</v>
      </c>
      <c r="B39" s="3"/>
      <c r="D39" s="1" t="s">
        <v>80</v>
      </c>
      <c r="E39" s="2">
        <v>1835</v>
      </c>
    </row>
    <row r="40" spans="1:23" s="9" customFormat="1" x14ac:dyDescent="0.15">
      <c r="A40"/>
      <c r="B40"/>
      <c r="D40" s="1" t="s">
        <v>81</v>
      </c>
      <c r="E40" s="2">
        <v>3136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/>
  <dimension ref="A1:W41"/>
  <sheetViews>
    <sheetView topLeftCell="A16" zoomScale="80" zoomScaleNormal="80" workbookViewId="0">
      <selection activeCell="G30" sqref="G30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155921185.37</v>
      </c>
      <c r="D3" s="1" t="s">
        <v>1</v>
      </c>
      <c r="E3" s="2">
        <v>49213493.009999998</v>
      </c>
      <c r="G3" s="1" t="s">
        <v>25</v>
      </c>
      <c r="I3" s="3"/>
    </row>
    <row r="4" spans="1:9" x14ac:dyDescent="0.15">
      <c r="A4" s="1" t="s">
        <v>2</v>
      </c>
      <c r="B4" s="2">
        <v>58955500.229999997</v>
      </c>
      <c r="D4" s="1" t="s">
        <v>11</v>
      </c>
      <c r="E4" s="2">
        <v>12457546.32</v>
      </c>
      <c r="H4" s="1" t="s">
        <v>137</v>
      </c>
      <c r="I4">
        <v>90</v>
      </c>
    </row>
    <row r="5" spans="1:9" x14ac:dyDescent="0.15">
      <c r="A5" s="1" t="s">
        <v>3</v>
      </c>
      <c r="B5" s="2">
        <v>235879959.94</v>
      </c>
      <c r="D5" s="1" t="s">
        <v>12</v>
      </c>
      <c r="E5" s="2">
        <v>36755946.689999998</v>
      </c>
      <c r="H5" s="1" t="s">
        <v>153</v>
      </c>
      <c r="I5">
        <v>7</v>
      </c>
    </row>
    <row r="6" spans="1:9" x14ac:dyDescent="0.15">
      <c r="A6" s="1" t="s">
        <v>11</v>
      </c>
      <c r="B6" s="2">
        <v>176924459.71000001</v>
      </c>
      <c r="D6" s="1" t="s">
        <v>4</v>
      </c>
      <c r="E6" s="2">
        <v>8000000</v>
      </c>
      <c r="H6" s="1" t="s">
        <v>67</v>
      </c>
      <c r="I6">
        <v>79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15">
      <c r="A8" s="1" t="s">
        <v>5</v>
      </c>
      <c r="B8" s="2">
        <v>208000000</v>
      </c>
      <c r="D8" s="1" t="s">
        <v>86</v>
      </c>
      <c r="E8" s="2">
        <v>5409.6</v>
      </c>
      <c r="H8" s="1"/>
    </row>
    <row r="9" spans="1:9" x14ac:dyDescent="0.15">
      <c r="A9" s="1" t="s">
        <v>82</v>
      </c>
      <c r="B9" s="2">
        <v>3274.34</v>
      </c>
      <c r="D9" s="1" t="s">
        <v>88</v>
      </c>
      <c r="E9" s="3">
        <v>4019</v>
      </c>
      <c r="G9" s="1"/>
      <c r="H9" s="1" t="s">
        <v>42</v>
      </c>
      <c r="I9" s="3">
        <f>SUMIF(I1:I8,"&gt;=0")</f>
        <v>206</v>
      </c>
    </row>
    <row r="10" spans="1:9" x14ac:dyDescent="0.15">
      <c r="A10" s="1" t="s">
        <v>83</v>
      </c>
      <c r="B10" s="2">
        <v>21000000</v>
      </c>
      <c r="D10" s="1" t="s">
        <v>85</v>
      </c>
      <c r="E10" s="2">
        <f>'20161226'!E10+'20161227'!E8</f>
        <v>366356.60000000003</v>
      </c>
      <c r="G10" s="1"/>
      <c r="H10" s="1" t="s">
        <v>43</v>
      </c>
      <c r="I10" s="3">
        <f>SUMIF(I1:I8,"&lt;=0")</f>
        <v>0</v>
      </c>
    </row>
    <row r="11" spans="1:9" x14ac:dyDescent="0.15">
      <c r="A11" s="1" t="s">
        <v>84</v>
      </c>
      <c r="B11" s="2">
        <f>'20161226'!B11+'20161227'!B9</f>
        <v>600454.42999999993</v>
      </c>
      <c r="E11" s="2"/>
      <c r="G11" s="1" t="s">
        <v>36</v>
      </c>
      <c r="I11" s="2"/>
    </row>
    <row r="12" spans="1:9" x14ac:dyDescent="0.15">
      <c r="A12" s="1" t="s">
        <v>86</v>
      </c>
      <c r="B12" s="18">
        <v>1251.3800000000001</v>
      </c>
      <c r="E12" s="2"/>
      <c r="G12" s="1"/>
      <c r="H12" s="1" t="s">
        <v>30</v>
      </c>
      <c r="I12" s="2">
        <v>140179140</v>
      </c>
    </row>
    <row r="13" spans="1:9" x14ac:dyDescent="0.15">
      <c r="A13" s="1" t="s">
        <v>85</v>
      </c>
      <c r="B13" s="2">
        <f>'20161226'!B13+'20161227'!B12</f>
        <v>78834.600000000006</v>
      </c>
      <c r="E13" s="2"/>
      <c r="G13" s="1"/>
      <c r="H13" s="1" t="s">
        <v>31</v>
      </c>
      <c r="I13" s="2">
        <v>0</v>
      </c>
    </row>
    <row r="14" spans="1:9" x14ac:dyDescent="0.15">
      <c r="B14" s="2"/>
      <c r="G14" s="1"/>
      <c r="H14" s="1" t="s">
        <v>32</v>
      </c>
      <c r="I14" s="2">
        <f>I13+I12</f>
        <v>140179140</v>
      </c>
    </row>
    <row r="15" spans="1:9" x14ac:dyDescent="0.15">
      <c r="A15" s="1"/>
      <c r="B15" s="2"/>
      <c r="G15" s="1" t="s">
        <v>5</v>
      </c>
      <c r="H15" s="2"/>
      <c r="I15" s="2">
        <v>37800000</v>
      </c>
    </row>
    <row r="16" spans="1:9" x14ac:dyDescent="0.15">
      <c r="A16" s="1"/>
      <c r="B16" s="2"/>
      <c r="G16" s="1" t="s">
        <v>26</v>
      </c>
      <c r="H16" s="2"/>
      <c r="I16" s="2">
        <v>11294576.85</v>
      </c>
    </row>
    <row r="17" spans="1:22" x14ac:dyDescent="0.15">
      <c r="A17" s="6"/>
      <c r="B17" s="2"/>
      <c r="G17" s="1" t="s">
        <v>12</v>
      </c>
      <c r="H17" s="2"/>
      <c r="I17" s="2">
        <v>28035828</v>
      </c>
    </row>
    <row r="18" spans="1:22" x14ac:dyDescent="0.15">
      <c r="G18" s="1" t="s">
        <v>24</v>
      </c>
      <c r="H18" s="2"/>
      <c r="I18" s="2">
        <f>I17+I16-I15</f>
        <v>1530404.8500000015</v>
      </c>
    </row>
    <row r="19" spans="1:22" x14ac:dyDescent="0.15">
      <c r="A19" s="2"/>
      <c r="G19" s="1" t="s">
        <v>33</v>
      </c>
      <c r="I19" s="2"/>
    </row>
    <row r="20" spans="1:22" x14ac:dyDescent="0.15">
      <c r="G20" s="1"/>
      <c r="H20" s="1" t="s">
        <v>38</v>
      </c>
      <c r="I20" s="2">
        <v>78165.19</v>
      </c>
    </row>
    <row r="21" spans="1:22" x14ac:dyDescent="0.15">
      <c r="G21" s="1"/>
      <c r="H21" s="1" t="s">
        <v>39</v>
      </c>
      <c r="I21" s="2">
        <v>18565.22</v>
      </c>
    </row>
    <row r="22" spans="1:22" x14ac:dyDescent="0.15">
      <c r="G22" s="1"/>
      <c r="H22" s="1" t="s">
        <v>106</v>
      </c>
      <c r="I22" s="2">
        <v>3885.97</v>
      </c>
    </row>
    <row r="23" spans="1:22" x14ac:dyDescent="0.15">
      <c r="H23" s="1" t="s">
        <v>107</v>
      </c>
      <c r="I23" s="2">
        <v>1522</v>
      </c>
    </row>
    <row r="24" spans="1:22" x14ac:dyDescent="0.15">
      <c r="A24" s="8" t="s">
        <v>69</v>
      </c>
      <c r="H24" s="1" t="s">
        <v>19</v>
      </c>
      <c r="I24" s="2">
        <f>SUM(I20:I23)</f>
        <v>102138.38</v>
      </c>
    </row>
    <row r="25" spans="1:22" x14ac:dyDescent="0.1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123747274.91999999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547329.58000000007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18</v>
      </c>
      <c r="B33" s="3">
        <v>12551</v>
      </c>
      <c r="D33" s="1" t="s">
        <v>74</v>
      </c>
      <c r="E33" s="2">
        <v>4678812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138</v>
      </c>
      <c r="B34" s="3">
        <v>5676</v>
      </c>
      <c r="D34" s="1" t="s">
        <v>75</v>
      </c>
      <c r="E34" s="2">
        <v>4608570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4345</v>
      </c>
      <c r="D35" s="1" t="s">
        <v>76</v>
      </c>
      <c r="E35" s="2">
        <v>120507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5820</v>
      </c>
      <c r="D36" s="1" t="s">
        <v>77</v>
      </c>
      <c r="E36" s="2">
        <v>416653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28392</v>
      </c>
      <c r="D37" s="1" t="s">
        <v>78</v>
      </c>
      <c r="E37" s="2">
        <v>-1932717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10">
        <v>34936309</v>
      </c>
    </row>
    <row r="39" spans="1:23" x14ac:dyDescent="0.15">
      <c r="A39" s="1" t="s">
        <v>103</v>
      </c>
      <c r="B39" s="3"/>
      <c r="D39" s="1" t="s">
        <v>80</v>
      </c>
      <c r="E39" s="2">
        <v>-6323</v>
      </c>
    </row>
    <row r="40" spans="1:23" s="9" customFormat="1" x14ac:dyDescent="0.15">
      <c r="A40"/>
      <c r="B40"/>
      <c r="D40" s="1" t="s">
        <v>81</v>
      </c>
      <c r="E40" s="2">
        <v>41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3"/>
  <dimension ref="A1:W41"/>
  <sheetViews>
    <sheetView zoomScale="80" zoomScaleNormal="80" workbookViewId="0">
      <selection activeCell="B6" sqref="B6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109056728.68000001</v>
      </c>
      <c r="D3" s="1" t="s">
        <v>1</v>
      </c>
      <c r="E3" s="2">
        <v>48110103.229999997</v>
      </c>
      <c r="G3" s="1" t="s">
        <v>25</v>
      </c>
      <c r="I3" s="3"/>
    </row>
    <row r="4" spans="1:9" x14ac:dyDescent="0.15">
      <c r="A4" s="1" t="s">
        <v>2</v>
      </c>
      <c r="B4" s="2">
        <v>75330487.620000005</v>
      </c>
      <c r="D4" s="1" t="s">
        <v>11</v>
      </c>
      <c r="E4" s="2">
        <v>11238759.5</v>
      </c>
      <c r="H4" s="1" t="s">
        <v>137</v>
      </c>
      <c r="I4">
        <v>100</v>
      </c>
    </row>
    <row r="5" spans="1:9" x14ac:dyDescent="0.15">
      <c r="A5" s="1" t="s">
        <v>3</v>
      </c>
      <c r="B5" s="2">
        <v>235394748.37</v>
      </c>
      <c r="D5" s="1" t="s">
        <v>12</v>
      </c>
      <c r="E5" s="2">
        <v>36871343.729999997</v>
      </c>
      <c r="H5" s="1" t="s">
        <v>153</v>
      </c>
      <c r="I5">
        <v>7</v>
      </c>
    </row>
    <row r="6" spans="1:9" x14ac:dyDescent="0.15">
      <c r="A6" s="1" t="s">
        <v>11</v>
      </c>
      <c r="B6" s="2">
        <v>160064260.75</v>
      </c>
      <c r="D6" s="1" t="s">
        <v>4</v>
      </c>
      <c r="E6" s="2">
        <v>8000000</v>
      </c>
      <c r="H6" s="1" t="s">
        <v>67</v>
      </c>
      <c r="I6">
        <v>82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15">
      <c r="A8" s="1" t="s">
        <v>5</v>
      </c>
      <c r="B8" s="2">
        <v>208000000</v>
      </c>
      <c r="D8" s="1" t="s">
        <v>86</v>
      </c>
      <c r="E8" s="2">
        <v>1676.8</v>
      </c>
      <c r="H8" s="1"/>
    </row>
    <row r="9" spans="1:9" x14ac:dyDescent="0.15">
      <c r="A9" s="1" t="s">
        <v>82</v>
      </c>
      <c r="B9" s="2">
        <v>7532.07</v>
      </c>
      <c r="D9" s="1" t="s">
        <v>88</v>
      </c>
      <c r="E9" s="3">
        <v>1464</v>
      </c>
      <c r="G9" s="1"/>
      <c r="H9" s="1" t="s">
        <v>42</v>
      </c>
      <c r="I9" s="3">
        <f>SUMIF(I1:I8,"&gt;=0")</f>
        <v>219</v>
      </c>
    </row>
    <row r="10" spans="1:9" x14ac:dyDescent="0.15">
      <c r="A10" s="1" t="s">
        <v>83</v>
      </c>
      <c r="B10" s="2">
        <v>51000000</v>
      </c>
      <c r="D10" s="1" t="s">
        <v>85</v>
      </c>
      <c r="E10" s="2">
        <f>'20161223'!E10+'20161226'!E8</f>
        <v>360947.00000000006</v>
      </c>
      <c r="G10" s="1"/>
      <c r="H10" s="1" t="s">
        <v>43</v>
      </c>
      <c r="I10" s="3">
        <f>SUMIF(I1:I8,"&lt;=0")</f>
        <v>0</v>
      </c>
    </row>
    <row r="11" spans="1:9" x14ac:dyDescent="0.15">
      <c r="A11" s="1" t="s">
        <v>84</v>
      </c>
      <c r="B11" s="2">
        <f>'20161223'!B11+'20161226'!B9</f>
        <v>597180.09</v>
      </c>
      <c r="E11" s="2"/>
      <c r="G11" s="1" t="s">
        <v>36</v>
      </c>
      <c r="I11" s="2"/>
    </row>
    <row r="12" spans="1:9" x14ac:dyDescent="0.15">
      <c r="A12" s="1" t="s">
        <v>86</v>
      </c>
      <c r="B12" s="18">
        <v>930.5</v>
      </c>
      <c r="E12" s="2"/>
      <c r="G12" s="1"/>
      <c r="H12" s="1" t="s">
        <v>30</v>
      </c>
      <c r="I12" s="2">
        <v>147730740</v>
      </c>
    </row>
    <row r="13" spans="1:9" x14ac:dyDescent="0.15">
      <c r="A13" s="1" t="s">
        <v>85</v>
      </c>
      <c r="B13" s="2">
        <f>'20161223'!B13+'20161226'!B12</f>
        <v>77583.22</v>
      </c>
      <c r="E13" s="2"/>
      <c r="G13" s="1"/>
      <c r="H13" s="1" t="s">
        <v>31</v>
      </c>
      <c r="I13" s="2">
        <v>0</v>
      </c>
    </row>
    <row r="14" spans="1:9" x14ac:dyDescent="0.15">
      <c r="B14" s="2"/>
      <c r="G14" s="1"/>
      <c r="H14" s="1" t="s">
        <v>32</v>
      </c>
      <c r="I14" s="2">
        <f>I13+I12</f>
        <v>147730740</v>
      </c>
    </row>
    <row r="15" spans="1:9" x14ac:dyDescent="0.15">
      <c r="A15" s="1"/>
      <c r="B15" s="2"/>
      <c r="G15" s="1" t="s">
        <v>5</v>
      </c>
      <c r="H15" s="2"/>
      <c r="I15" s="2">
        <v>37800000</v>
      </c>
    </row>
    <row r="16" spans="1:9" x14ac:dyDescent="0.15">
      <c r="A16" s="1"/>
      <c r="B16" s="2"/>
      <c r="G16" s="1" t="s">
        <v>26</v>
      </c>
      <c r="H16" s="2"/>
      <c r="I16" s="2">
        <v>8437871.6199999992</v>
      </c>
    </row>
    <row r="17" spans="1:22" x14ac:dyDescent="0.15">
      <c r="A17" s="6"/>
      <c r="B17" s="2"/>
      <c r="G17" s="1" t="s">
        <v>12</v>
      </c>
      <c r="H17" s="2"/>
      <c r="I17" s="2">
        <v>29546148</v>
      </c>
    </row>
    <row r="18" spans="1:22" x14ac:dyDescent="0.15">
      <c r="G18" s="1" t="s">
        <v>24</v>
      </c>
      <c r="H18" s="2"/>
      <c r="I18" s="2">
        <f>I17+I16-I15</f>
        <v>184019.61999999732</v>
      </c>
    </row>
    <row r="19" spans="1:22" x14ac:dyDescent="0.15">
      <c r="A19" s="2"/>
      <c r="G19" s="1" t="s">
        <v>33</v>
      </c>
      <c r="I19" s="2"/>
    </row>
    <row r="20" spans="1:22" x14ac:dyDescent="0.15">
      <c r="G20" s="1"/>
      <c r="H20" s="1" t="s">
        <v>38</v>
      </c>
      <c r="I20" s="2">
        <v>77280.52</v>
      </c>
    </row>
    <row r="21" spans="1:22" x14ac:dyDescent="0.15">
      <c r="G21" s="1"/>
      <c r="H21" s="1" t="s">
        <v>39</v>
      </c>
      <c r="I21" s="2">
        <v>18356.45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98047.56</v>
      </c>
    </row>
    <row r="25" spans="1:22" x14ac:dyDescent="0.1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141747979.34999999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536577.78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18</v>
      </c>
      <c r="B33" s="3">
        <v>13804</v>
      </c>
      <c r="D33" s="1" t="s">
        <v>74</v>
      </c>
      <c r="E33" s="2">
        <v>4433732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138</v>
      </c>
      <c r="B34" s="3">
        <v>5014</v>
      </c>
      <c r="D34" s="1" t="s">
        <v>75</v>
      </c>
      <c r="E34" s="2">
        <v>4348411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4356</v>
      </c>
      <c r="D35" s="1" t="s">
        <v>76</v>
      </c>
      <c r="E35" s="2">
        <v>-124574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6189</v>
      </c>
      <c r="D36" s="1" t="s">
        <v>77</v>
      </c>
      <c r="E36" s="2">
        <v>156495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29363</v>
      </c>
      <c r="D37" s="1" t="s">
        <v>78</v>
      </c>
      <c r="E37" s="2">
        <v>-1399958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24082710</v>
      </c>
    </row>
    <row r="39" spans="1:23" x14ac:dyDescent="0.15">
      <c r="A39" s="1" t="s">
        <v>103</v>
      </c>
      <c r="B39" s="3"/>
      <c r="D39" s="1" t="s">
        <v>80</v>
      </c>
      <c r="E39" s="2">
        <v>7569</v>
      </c>
    </row>
    <row r="40" spans="1:23" s="9" customFormat="1" x14ac:dyDescent="0.15">
      <c r="A40"/>
      <c r="B40"/>
      <c r="D40" s="1" t="s">
        <v>81</v>
      </c>
      <c r="E40" s="2">
        <v>-23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16" sqref="B16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2.1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33941173.840000004</v>
      </c>
      <c r="D3" s="1" t="s">
        <v>1</v>
      </c>
      <c r="E3" s="18">
        <v>38229725.149999999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96212864.439999998</v>
      </c>
      <c r="D4" s="1" t="s">
        <v>11</v>
      </c>
      <c r="E4" s="38">
        <v>18272551.289999999</v>
      </c>
      <c r="H4" s="1" t="s">
        <v>323</v>
      </c>
      <c r="I4" s="13">
        <v>25</v>
      </c>
      <c r="J4" s="13">
        <v>-8</v>
      </c>
    </row>
    <row r="5" spans="1:10" x14ac:dyDescent="0.15">
      <c r="A5" s="1" t="s">
        <v>3</v>
      </c>
      <c r="B5" s="2">
        <f>B4+B3</f>
        <v>130154038.28</v>
      </c>
      <c r="D5" s="1" t="s">
        <v>12</v>
      </c>
      <c r="E5" s="2">
        <v>19957173.859999999</v>
      </c>
      <c r="H5" s="1" t="s">
        <v>389</v>
      </c>
      <c r="I5" s="13">
        <v>6</v>
      </c>
      <c r="J5" s="13">
        <v>-6</v>
      </c>
    </row>
    <row r="6" spans="1:10" x14ac:dyDescent="0.15">
      <c r="A6" s="1" t="s">
        <v>11</v>
      </c>
      <c r="B6" s="2">
        <v>148970669.81</v>
      </c>
      <c r="D6" s="1" t="s">
        <v>4</v>
      </c>
      <c r="E6" s="2">
        <v>22000000</v>
      </c>
      <c r="H6" s="1" t="s">
        <v>360</v>
      </c>
      <c r="I6" s="13">
        <v>2</v>
      </c>
      <c r="J6" s="13">
        <v>-2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85000000</v>
      </c>
      <c r="H7" s="1" t="s">
        <v>384</v>
      </c>
      <c r="I7" s="13">
        <v>16</v>
      </c>
      <c r="J7" s="13"/>
    </row>
    <row r="8" spans="1:10" x14ac:dyDescent="0.15">
      <c r="A8" s="1" t="s">
        <v>5</v>
      </c>
      <c r="B8" s="2">
        <v>196980000</v>
      </c>
      <c r="D8" s="1" t="s">
        <v>86</v>
      </c>
      <c r="E8" s="18">
        <v>1568</v>
      </c>
      <c r="G8" s="1"/>
      <c r="H8" s="1"/>
    </row>
    <row r="9" spans="1:10" x14ac:dyDescent="0.15">
      <c r="A9" s="1" t="s">
        <v>82</v>
      </c>
      <c r="B9" s="2">
        <v>29495.97</v>
      </c>
      <c r="D9" s="1" t="s">
        <v>88</v>
      </c>
      <c r="E9" s="3">
        <v>1776</v>
      </c>
      <c r="H9" s="1"/>
    </row>
    <row r="10" spans="1:10" x14ac:dyDescent="0.15">
      <c r="A10" s="1" t="s">
        <v>83</v>
      </c>
      <c r="B10" s="2">
        <v>115000000</v>
      </c>
      <c r="D10" s="1" t="s">
        <v>85</v>
      </c>
      <c r="E10" s="2">
        <f>'20180301'!E10+'20180302'!E8</f>
        <v>787785.09999999939</v>
      </c>
      <c r="G10" s="1"/>
      <c r="H10" s="1" t="s">
        <v>42</v>
      </c>
      <c r="I10" s="3">
        <f>SUMIF(I4:I9,"&gt;=0")</f>
        <v>49</v>
      </c>
    </row>
    <row r="11" spans="1:10" x14ac:dyDescent="0.15">
      <c r="A11" s="1" t="s">
        <v>84</v>
      </c>
      <c r="B11" s="2">
        <f>'20180301'!B11+'20180302'!B9</f>
        <v>1879887.1400000001</v>
      </c>
      <c r="D11" s="1" t="s">
        <v>381</v>
      </c>
      <c r="E11" s="2">
        <f>E8+'20180301'!E11</f>
        <v>32768</v>
      </c>
      <c r="G11" s="1"/>
      <c r="H11" s="1" t="s">
        <v>43</v>
      </c>
      <c r="I11" s="3">
        <f>SUMIF(I4:J7,"&lt;0")</f>
        <v>-16</v>
      </c>
    </row>
    <row r="12" spans="1:10" x14ac:dyDescent="0.15">
      <c r="A12" s="1" t="s">
        <v>86</v>
      </c>
      <c r="B12" s="18">
        <v>777.41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'20180301'!B13+'20180302'!B12</f>
        <v>284334.17999999988</v>
      </c>
      <c r="E13" s="2"/>
      <c r="G13" s="1"/>
      <c r="H13" s="1" t="s">
        <v>30</v>
      </c>
      <c r="I13" s="15">
        <v>42362220</v>
      </c>
    </row>
    <row r="14" spans="1:10" x14ac:dyDescent="0.15">
      <c r="A14" s="1" t="s">
        <v>333</v>
      </c>
      <c r="B14" s="3">
        <v>33360910</v>
      </c>
      <c r="G14" s="1"/>
      <c r="H14" s="1" t="s">
        <v>31</v>
      </c>
      <c r="I14" s="15">
        <v>-12976680</v>
      </c>
    </row>
    <row r="15" spans="1:10" x14ac:dyDescent="0.15">
      <c r="A15" s="1" t="s">
        <v>380</v>
      </c>
      <c r="B15" s="2">
        <f>B12+'20180301'!B15</f>
        <v>15844.249999999996</v>
      </c>
      <c r="G15" s="1"/>
      <c r="H15" s="1" t="s">
        <v>32</v>
      </c>
      <c r="I15" s="15">
        <f>I14+I13</f>
        <v>29385540</v>
      </c>
    </row>
    <row r="16" spans="1:10" x14ac:dyDescent="0.15">
      <c r="A16" s="1" t="s">
        <v>392</v>
      </c>
      <c r="B16" s="2">
        <f>B11-'20180101'!B11</f>
        <v>280420.26</v>
      </c>
      <c r="G16" s="1" t="s">
        <v>5</v>
      </c>
      <c r="H16" s="2"/>
      <c r="I16" s="15">
        <v>-2000000</v>
      </c>
    </row>
    <row r="17" spans="1:14" x14ac:dyDescent="0.15">
      <c r="A17" s="6"/>
      <c r="B17" s="2"/>
      <c r="G17" s="1" t="s">
        <v>26</v>
      </c>
      <c r="H17" s="2"/>
      <c r="I17" s="15">
        <v>5717479.29</v>
      </c>
    </row>
    <row r="18" spans="1:14" x14ac:dyDescent="0.15">
      <c r="G18" s="1" t="s">
        <v>12</v>
      </c>
      <c r="H18" s="2"/>
      <c r="I18" s="15">
        <v>6354333</v>
      </c>
    </row>
    <row r="19" spans="1:14" x14ac:dyDescent="0.15">
      <c r="A19" s="2"/>
      <c r="G19" s="1" t="s">
        <v>24</v>
      </c>
      <c r="H19" s="2"/>
      <c r="I19" s="15">
        <f>I18+I17-I16</f>
        <v>14071812.289999999</v>
      </c>
    </row>
    <row r="20" spans="1:14" x14ac:dyDescent="0.15">
      <c r="D20" s="2"/>
      <c r="G20" s="1" t="s">
        <v>33</v>
      </c>
      <c r="I20" s="15"/>
    </row>
    <row r="21" spans="1:14" x14ac:dyDescent="0.15">
      <c r="G21" s="1"/>
      <c r="H21" s="1" t="s">
        <v>38</v>
      </c>
      <c r="I21" s="15"/>
      <c r="N21" s="2"/>
    </row>
    <row r="22" spans="1:14" x14ac:dyDescent="0.15">
      <c r="G22" s="1"/>
      <c r="H22" s="1" t="s">
        <v>39</v>
      </c>
      <c r="I22" s="15">
        <v>113234.32</v>
      </c>
    </row>
    <row r="23" spans="1:14" x14ac:dyDescent="0.15">
      <c r="G23" s="1"/>
      <c r="H23" s="1" t="s">
        <v>106</v>
      </c>
      <c r="I23" s="15">
        <v>24054.85</v>
      </c>
      <c r="N23" s="2"/>
    </row>
    <row r="24" spans="1:14" x14ac:dyDescent="0.15">
      <c r="A24" s="8" t="s">
        <v>69</v>
      </c>
      <c r="H24" s="1" t="s">
        <v>107</v>
      </c>
      <c r="I24" s="15">
        <v>11184</v>
      </c>
    </row>
    <row r="25" spans="1:14" x14ac:dyDescent="0.15">
      <c r="A25" s="1" t="s">
        <v>70</v>
      </c>
      <c r="B25" s="2">
        <f>B8+E7+I16+B45</f>
        <v>280980000</v>
      </c>
      <c r="H25" s="1" t="s">
        <v>19</v>
      </c>
      <c r="I25" s="15">
        <f>SUM(I21:I24)</f>
        <v>148473.17000000001</v>
      </c>
    </row>
    <row r="26" spans="1:14" x14ac:dyDescent="0.15">
      <c r="A26" s="1" t="s">
        <v>71</v>
      </c>
      <c r="B26" s="2">
        <f>B4+E5+I18</f>
        <v>122524371.3</v>
      </c>
      <c r="G26" s="1"/>
      <c r="H26" s="1" t="s">
        <v>355</v>
      </c>
      <c r="I26" s="2">
        <v>379.42</v>
      </c>
    </row>
    <row r="27" spans="1:14" x14ac:dyDescent="0.15">
      <c r="A27" s="1" t="s">
        <v>90</v>
      </c>
      <c r="B27" s="2">
        <f>$B$13+$E$10+$I$25</f>
        <v>1220592.4499999993</v>
      </c>
      <c r="H27" s="1" t="s">
        <v>382</v>
      </c>
      <c r="I27" s="2">
        <f>I22-'20180102'!I22</f>
        <v>10352.11</v>
      </c>
    </row>
    <row r="28" spans="1:14" x14ac:dyDescent="0.15">
      <c r="A28" s="1" t="s">
        <v>356</v>
      </c>
      <c r="B28" s="2">
        <f>B12+E8+I26</f>
        <v>2724.83</v>
      </c>
    </row>
    <row r="29" spans="1:14" x14ac:dyDescent="0.15">
      <c r="A29" s="1" t="s">
        <v>383</v>
      </c>
      <c r="B29" s="2">
        <f>B15+E11+I27</f>
        <v>58964.36</v>
      </c>
    </row>
    <row r="30" spans="1:14" x14ac:dyDescent="0.15">
      <c r="G30" s="1"/>
      <c r="H30" s="1"/>
      <c r="I30" s="2"/>
    </row>
    <row r="31" spans="1:14" s="9" customFormat="1" x14ac:dyDescent="0.15">
      <c r="J31"/>
    </row>
    <row r="32" spans="1:14" ht="14.25" x14ac:dyDescent="0.15">
      <c r="A32" s="7" t="s">
        <v>65</v>
      </c>
      <c r="G32" s="7" t="s">
        <v>295</v>
      </c>
    </row>
    <row r="33" spans="1:23" s="9" customFormat="1" x14ac:dyDescent="0.1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179</v>
      </c>
      <c r="B34" s="36">
        <v>5685</v>
      </c>
      <c r="D34" s="1" t="s">
        <v>78</v>
      </c>
      <c r="E34" s="2">
        <v>-6227101</v>
      </c>
      <c r="G34" s="16" t="s">
        <v>296</v>
      </c>
      <c r="H34" s="2">
        <f>E40</f>
        <v>1160860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391</v>
      </c>
      <c r="B35" s="36">
        <v>30</v>
      </c>
      <c r="D35" s="1" t="s">
        <v>182</v>
      </c>
      <c r="E35" s="10">
        <v>1706640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6">
        <v>3893</v>
      </c>
      <c r="D36" s="1" t="s">
        <v>80</v>
      </c>
      <c r="E36" s="10">
        <v>64023</v>
      </c>
      <c r="G36" s="40" t="s">
        <v>298</v>
      </c>
      <c r="H36" s="41">
        <f>H34+H35</f>
        <v>1166017.605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187</v>
      </c>
      <c r="B37" s="36">
        <v>1174</v>
      </c>
      <c r="D37" s="1" t="s">
        <v>81</v>
      </c>
      <c r="E37" s="2">
        <v>-11268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15">
      <c r="A38" s="1" t="s">
        <v>19</v>
      </c>
      <c r="B38" s="36">
        <f>SUM(B34:B37)</f>
        <v>10782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15">
      <c r="A39" s="1" t="s">
        <v>102</v>
      </c>
      <c r="B39" s="3"/>
      <c r="D39" s="8" t="s">
        <v>379</v>
      </c>
    </row>
    <row r="40" spans="1:23" x14ac:dyDescent="0.15">
      <c r="A40" s="1" t="s">
        <v>103</v>
      </c>
      <c r="B40" s="3"/>
      <c r="D40" s="1" t="s">
        <v>74</v>
      </c>
      <c r="E40" s="2">
        <v>1160860</v>
      </c>
    </row>
    <row r="41" spans="1:23" s="9" customFormat="1" x14ac:dyDescent="0.15">
      <c r="A41"/>
      <c r="B41"/>
      <c r="D41" s="1" t="s">
        <v>75</v>
      </c>
      <c r="E41" s="2">
        <v>925993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 s="1" t="s">
        <v>76</v>
      </c>
      <c r="E42" s="2">
        <v>25091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15">
      <c r="D43" s="1" t="s">
        <v>77</v>
      </c>
      <c r="E43" s="2">
        <v>-30347</v>
      </c>
    </row>
    <row r="44" spans="1:23" x14ac:dyDescent="0.15">
      <c r="A44" s="8" t="s">
        <v>233</v>
      </c>
      <c r="D44" s="1" t="s">
        <v>375</v>
      </c>
      <c r="E44" s="2">
        <v>-54</v>
      </c>
    </row>
    <row r="45" spans="1:23" x14ac:dyDescent="0.15">
      <c r="A45" s="16" t="s">
        <v>5</v>
      </c>
      <c r="B45" s="2">
        <v>1000000</v>
      </c>
      <c r="C45" s="2"/>
      <c r="D45" s="1" t="s">
        <v>376</v>
      </c>
      <c r="E45" s="10">
        <v>25145</v>
      </c>
    </row>
    <row r="46" spans="1:23" x14ac:dyDescent="0.15">
      <c r="A46" s="16" t="s">
        <v>234</v>
      </c>
      <c r="B46" s="2">
        <v>1005157.605</v>
      </c>
      <c r="C46" s="2"/>
      <c r="D46" s="1" t="s">
        <v>377</v>
      </c>
      <c r="E46" s="2">
        <f>E40</f>
        <v>1160860</v>
      </c>
    </row>
    <row r="47" spans="1:23" x14ac:dyDescent="0.1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1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1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1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7" zoomScale="80" zoomScaleNormal="80" workbookViewId="0">
      <selection activeCell="B26" sqref="B26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2.1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12201183.470000001</v>
      </c>
      <c r="D3" s="1" t="s">
        <v>1</v>
      </c>
      <c r="E3" s="18">
        <v>50252707.729999997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135583076.58000001</v>
      </c>
      <c r="D4" s="1" t="s">
        <v>11</v>
      </c>
      <c r="E4" s="38">
        <v>13357901.76</v>
      </c>
      <c r="H4" s="1" t="s">
        <v>370</v>
      </c>
      <c r="I4" s="13">
        <v>43</v>
      </c>
      <c r="J4" s="13"/>
    </row>
    <row r="5" spans="1:10" x14ac:dyDescent="0.15">
      <c r="A5" s="1" t="s">
        <v>3</v>
      </c>
      <c r="B5" s="2">
        <v>233791287.47</v>
      </c>
      <c r="D5" s="1" t="s">
        <v>12</v>
      </c>
      <c r="E5" s="2">
        <v>36894805.969999999</v>
      </c>
      <c r="H5" s="1" t="s">
        <v>372</v>
      </c>
      <c r="I5" s="13">
        <v>5</v>
      </c>
      <c r="J5" s="13"/>
    </row>
    <row r="6" spans="1:10" x14ac:dyDescent="0.15">
      <c r="A6" s="1" t="s">
        <v>11</v>
      </c>
      <c r="B6" s="37">
        <v>98208210.890000001</v>
      </c>
      <c r="D6" s="1" t="s">
        <v>4</v>
      </c>
      <c r="E6" s="2">
        <v>11000000</v>
      </c>
      <c r="H6" s="1" t="s">
        <v>323</v>
      </c>
      <c r="I6" s="13"/>
      <c r="J6" s="13">
        <v>-14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18</v>
      </c>
      <c r="J7" s="13"/>
    </row>
    <row r="8" spans="1:10" x14ac:dyDescent="0.15">
      <c r="A8" s="1" t="s">
        <v>5</v>
      </c>
      <c r="B8" s="2">
        <v>189980000</v>
      </c>
      <c r="D8" s="1" t="s">
        <v>86</v>
      </c>
      <c r="E8" s="18">
        <v>3059.2</v>
      </c>
      <c r="G8" s="1"/>
      <c r="H8" s="1"/>
    </row>
    <row r="9" spans="1:10" x14ac:dyDescent="0.15">
      <c r="A9" s="1" t="s">
        <v>82</v>
      </c>
      <c r="B9" s="2">
        <v>7027.42</v>
      </c>
      <c r="D9" s="1" t="s">
        <v>88</v>
      </c>
      <c r="E9" s="3">
        <v>1927</v>
      </c>
      <c r="H9" s="1"/>
    </row>
    <row r="10" spans="1:10" x14ac:dyDescent="0.15">
      <c r="A10" s="1" t="s">
        <v>83</v>
      </c>
      <c r="B10" s="2">
        <v>86000000</v>
      </c>
      <c r="D10" s="1" t="s">
        <v>85</v>
      </c>
      <c r="E10" s="2">
        <f>'20180112'!E10+'20180115'!E8</f>
        <v>763066.69999999949</v>
      </c>
      <c r="G10" s="1"/>
      <c r="H10" s="1" t="s">
        <v>42</v>
      </c>
      <c r="I10" s="3">
        <f>SUMIF(I4:I9,"&gt;=0")</f>
        <v>66</v>
      </c>
    </row>
    <row r="11" spans="1:10" x14ac:dyDescent="0.15">
      <c r="A11" s="1" t="s">
        <v>84</v>
      </c>
      <c r="B11" s="2">
        <f>'20180112'!B11+'20180115'!B9</f>
        <v>1699103.1500000001</v>
      </c>
      <c r="D11" s="1" t="s">
        <v>381</v>
      </c>
      <c r="E11" s="2">
        <f>E8+'20180112'!E11</f>
        <v>8049.5999999999995</v>
      </c>
      <c r="G11" s="1"/>
      <c r="H11" s="1" t="s">
        <v>43</v>
      </c>
      <c r="I11" s="3">
        <f>SUM(J4:J9)</f>
        <v>-14</v>
      </c>
    </row>
    <row r="12" spans="1:10" x14ac:dyDescent="0.15">
      <c r="A12" s="1" t="s">
        <v>86</v>
      </c>
      <c r="B12" s="18">
        <v>601.11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'20180112'!B13+'20180115'!B12</f>
        <v>276225.2</v>
      </c>
      <c r="E13" s="2"/>
      <c r="G13" s="1"/>
      <c r="H13" s="1" t="s">
        <v>30</v>
      </c>
      <c r="I13" s="15">
        <v>63000105</v>
      </c>
    </row>
    <row r="14" spans="1:10" x14ac:dyDescent="0.15">
      <c r="A14" s="1" t="s">
        <v>333</v>
      </c>
      <c r="B14" s="3"/>
      <c r="G14" s="1"/>
      <c r="H14" s="1" t="s">
        <v>31</v>
      </c>
      <c r="I14" s="15">
        <v>-12791520</v>
      </c>
    </row>
    <row r="15" spans="1:10" x14ac:dyDescent="0.15">
      <c r="A15" s="1" t="s">
        <v>380</v>
      </c>
      <c r="B15" s="2">
        <f>B12+'20180112'!B15</f>
        <v>7735.2699999999986</v>
      </c>
      <c r="G15" s="1"/>
      <c r="H15" s="1" t="s">
        <v>32</v>
      </c>
      <c r="I15" s="15">
        <f>I14+I13</f>
        <v>50208585</v>
      </c>
    </row>
    <row r="16" spans="1:10" x14ac:dyDescent="0.15">
      <c r="A16" s="1" t="s">
        <v>392</v>
      </c>
      <c r="B16" s="2">
        <f>B11-'20180101'!B11</f>
        <v>99636.270000000019</v>
      </c>
      <c r="G16" s="1" t="s">
        <v>5</v>
      </c>
      <c r="H16" s="2"/>
      <c r="I16" s="15">
        <v>10000000</v>
      </c>
    </row>
    <row r="17" spans="1:14" x14ac:dyDescent="0.15">
      <c r="A17" s="6"/>
      <c r="B17" s="2"/>
      <c r="G17" s="1" t="s">
        <v>26</v>
      </c>
      <c r="H17" s="2"/>
      <c r="I17" s="15">
        <v>13820018.17</v>
      </c>
    </row>
    <row r="18" spans="1:14" x14ac:dyDescent="0.15">
      <c r="G18" s="1" t="s">
        <v>12</v>
      </c>
      <c r="H18" s="2"/>
      <c r="I18" s="15">
        <v>8994060</v>
      </c>
    </row>
    <row r="19" spans="1:14" x14ac:dyDescent="0.15">
      <c r="A19" s="2"/>
      <c r="G19" s="1" t="s">
        <v>24</v>
      </c>
      <c r="H19" s="2"/>
      <c r="I19" s="15">
        <f>I18+I17-I16</f>
        <v>12814078.170000002</v>
      </c>
    </row>
    <row r="20" spans="1:14" x14ac:dyDescent="0.15">
      <c r="D20" s="2"/>
      <c r="G20" s="1" t="s">
        <v>33</v>
      </c>
      <c r="I20" s="15"/>
    </row>
    <row r="21" spans="1:14" x14ac:dyDescent="0.15">
      <c r="G21" s="1"/>
      <c r="H21" s="1" t="s">
        <v>38</v>
      </c>
      <c r="I21" s="15">
        <v>458669.73</v>
      </c>
      <c r="N21" s="2"/>
    </row>
    <row r="22" spans="1:14" x14ac:dyDescent="0.15">
      <c r="G22" s="1"/>
      <c r="H22" s="1" t="s">
        <v>39</v>
      </c>
      <c r="I22" s="15">
        <v>107697.27</v>
      </c>
    </row>
    <row r="23" spans="1:14" x14ac:dyDescent="0.15">
      <c r="G23" s="1"/>
      <c r="H23" s="1" t="s">
        <v>106</v>
      </c>
      <c r="I23" s="15">
        <v>24054.85</v>
      </c>
      <c r="N23" s="2"/>
    </row>
    <row r="24" spans="1:14" x14ac:dyDescent="0.15">
      <c r="A24" s="8" t="s">
        <v>69</v>
      </c>
      <c r="H24" s="1" t="s">
        <v>107</v>
      </c>
      <c r="I24" s="15">
        <v>11184</v>
      </c>
    </row>
    <row r="25" spans="1:14" x14ac:dyDescent="0.15">
      <c r="A25" s="1" t="s">
        <v>70</v>
      </c>
      <c r="B25" s="2">
        <f>B8+E7+I16+B45</f>
        <v>280980000</v>
      </c>
      <c r="H25" s="1" t="s">
        <v>19</v>
      </c>
      <c r="I25" s="15">
        <f>SUM(I21:I24)</f>
        <v>601605.85</v>
      </c>
    </row>
    <row r="26" spans="1:14" x14ac:dyDescent="0.15">
      <c r="A26" s="1" t="s">
        <v>71</v>
      </c>
      <c r="B26" s="2">
        <f>B4+E5+I18</f>
        <v>181471942.55000001</v>
      </c>
      <c r="G26" s="1"/>
      <c r="H26" s="1" t="s">
        <v>355</v>
      </c>
      <c r="I26" s="2">
        <v>438.63</v>
      </c>
    </row>
    <row r="27" spans="1:14" x14ac:dyDescent="0.15">
      <c r="A27" s="1" t="s">
        <v>90</v>
      </c>
      <c r="B27" s="2">
        <f>$B$13+$E$10+$I$25</f>
        <v>1640897.7499999995</v>
      </c>
      <c r="H27" s="1" t="s">
        <v>382</v>
      </c>
      <c r="I27" s="2">
        <f>I26+'20180112'!I27</f>
        <v>4815.0600000000004</v>
      </c>
    </row>
    <row r="28" spans="1:14" x14ac:dyDescent="0.15">
      <c r="A28" s="1" t="s">
        <v>356</v>
      </c>
      <c r="B28" s="2">
        <f>B12+E8+I26</f>
        <v>4098.9399999999996</v>
      </c>
    </row>
    <row r="29" spans="1:14" x14ac:dyDescent="0.15">
      <c r="A29" s="1" t="s">
        <v>383</v>
      </c>
      <c r="B29" s="2">
        <f>B15+E11+I27</f>
        <v>20599.93</v>
      </c>
    </row>
    <row r="30" spans="1:14" x14ac:dyDescent="0.15">
      <c r="G30" s="1"/>
      <c r="H30" s="1"/>
      <c r="I30" s="2"/>
    </row>
    <row r="31" spans="1:14" s="9" customFormat="1" x14ac:dyDescent="0.15">
      <c r="J31"/>
    </row>
    <row r="32" spans="1:14" ht="14.25" x14ac:dyDescent="0.15">
      <c r="A32" s="7" t="s">
        <v>65</v>
      </c>
      <c r="G32" s="7" t="s">
        <v>295</v>
      </c>
    </row>
    <row r="33" spans="1:23" s="9" customFormat="1" x14ac:dyDescent="0.1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6">
        <v>3182</v>
      </c>
      <c r="D34" s="1" t="s">
        <v>78</v>
      </c>
      <c r="E34" s="2">
        <v>-16940940</v>
      </c>
      <c r="G34" s="16" t="s">
        <v>296</v>
      </c>
      <c r="H34" s="2">
        <f>E40</f>
        <v>17662644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138</v>
      </c>
      <c r="B35" s="36">
        <v>577</v>
      </c>
      <c r="D35" s="1" t="s">
        <v>182</v>
      </c>
      <c r="E35" s="10">
        <v>-443293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6">
        <v>5989</v>
      </c>
      <c r="D36" s="1" t="s">
        <v>80</v>
      </c>
      <c r="E36" s="10">
        <v>-32148</v>
      </c>
      <c r="G36" s="40" t="s">
        <v>298</v>
      </c>
      <c r="H36" s="41">
        <f>H34+H35</f>
        <v>17667801.605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132</v>
      </c>
      <c r="B37" s="36">
        <v>2778</v>
      </c>
      <c r="D37" s="1" t="s">
        <v>81</v>
      </c>
      <c r="E37" s="2">
        <v>2831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15">
      <c r="A38" s="1" t="s">
        <v>19</v>
      </c>
      <c r="B38" s="36">
        <f>SUM(B34:B37)</f>
        <v>12526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15">
      <c r="A39" s="1" t="s">
        <v>102</v>
      </c>
      <c r="B39" s="3"/>
      <c r="D39" s="8" t="s">
        <v>379</v>
      </c>
    </row>
    <row r="40" spans="1:23" x14ac:dyDescent="0.15">
      <c r="A40" s="1" t="s">
        <v>103</v>
      </c>
      <c r="B40" s="3"/>
      <c r="D40" s="1" t="s">
        <v>74</v>
      </c>
      <c r="E40" s="2">
        <v>17662644</v>
      </c>
    </row>
    <row r="41" spans="1:23" s="9" customFormat="1" x14ac:dyDescent="0.15">
      <c r="A41"/>
      <c r="B41"/>
      <c r="D41" s="1" t="s">
        <v>75</v>
      </c>
      <c r="E41" s="2">
        <v>17537189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 s="1" t="s">
        <v>76</v>
      </c>
      <c r="E42" s="2">
        <v>-12795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15">
      <c r="D43" s="1" t="s">
        <v>77</v>
      </c>
      <c r="E43" s="2">
        <v>94546</v>
      </c>
    </row>
    <row r="44" spans="1:23" x14ac:dyDescent="0.15">
      <c r="A44" s="8" t="s">
        <v>233</v>
      </c>
      <c r="D44" s="1" t="s">
        <v>375</v>
      </c>
      <c r="E44" s="2">
        <v>7657</v>
      </c>
    </row>
    <row r="45" spans="1:23" x14ac:dyDescent="0.15">
      <c r="A45" s="16" t="s">
        <v>5</v>
      </c>
      <c r="B45" s="2">
        <v>1000000</v>
      </c>
      <c r="C45" s="2"/>
      <c r="D45" s="1" t="s">
        <v>376</v>
      </c>
      <c r="E45" s="10">
        <v>-20453</v>
      </c>
    </row>
    <row r="46" spans="1:23" x14ac:dyDescent="0.1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623046</v>
      </c>
    </row>
    <row r="47" spans="1:23" x14ac:dyDescent="0.1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1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1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1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4"/>
  <dimension ref="A1:W41"/>
  <sheetViews>
    <sheetView zoomScale="80" zoomScaleNormal="80" workbookViewId="0">
      <selection activeCell="B11" sqref="B11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138349913</v>
      </c>
      <c r="D3" s="1" t="s">
        <v>1</v>
      </c>
      <c r="E3" s="2">
        <v>47360208.740000002</v>
      </c>
      <c r="G3" s="1" t="s">
        <v>25</v>
      </c>
      <c r="I3" s="3"/>
    </row>
    <row r="4" spans="1:9" x14ac:dyDescent="0.15">
      <c r="A4" s="1" t="s">
        <v>2</v>
      </c>
      <c r="B4" s="2">
        <v>87499735.799999997</v>
      </c>
      <c r="D4" s="1" t="s">
        <v>11</v>
      </c>
      <c r="E4" s="2">
        <v>10126432.67</v>
      </c>
      <c r="H4" s="1" t="s">
        <v>137</v>
      </c>
      <c r="I4">
        <v>92</v>
      </c>
    </row>
    <row r="5" spans="1:9" x14ac:dyDescent="0.15">
      <c r="A5" s="1" t="s">
        <v>3</v>
      </c>
      <c r="B5" s="2">
        <v>240852966.22</v>
      </c>
      <c r="D5" s="1" t="s">
        <v>12</v>
      </c>
      <c r="E5" s="2">
        <v>37233776.07</v>
      </c>
      <c r="H5" s="1" t="s">
        <v>153</v>
      </c>
      <c r="I5">
        <v>7</v>
      </c>
    </row>
    <row r="6" spans="1:9" x14ac:dyDescent="0.15">
      <c r="A6" s="1" t="s">
        <v>11</v>
      </c>
      <c r="B6" s="2">
        <v>153353230.41999999</v>
      </c>
      <c r="D6" s="1" t="s">
        <v>4</v>
      </c>
      <c r="E6" s="2">
        <v>8000000</v>
      </c>
      <c r="H6" s="1" t="s">
        <v>67</v>
      </c>
      <c r="I6">
        <v>91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15">
      <c r="A8" s="1" t="s">
        <v>5</v>
      </c>
      <c r="B8" s="2">
        <v>213000000</v>
      </c>
      <c r="D8" s="1" t="s">
        <v>86</v>
      </c>
      <c r="E8" s="2">
        <v>1404.8</v>
      </c>
      <c r="H8" s="1"/>
    </row>
    <row r="9" spans="1:9" x14ac:dyDescent="0.15">
      <c r="A9" s="1" t="s">
        <v>82</v>
      </c>
      <c r="B9" s="2">
        <v>3316.66</v>
      </c>
      <c r="D9" s="1" t="s">
        <v>88</v>
      </c>
      <c r="E9" s="3">
        <v>1588</v>
      </c>
      <c r="G9" s="1"/>
      <c r="H9" s="1" t="s">
        <v>42</v>
      </c>
      <c r="I9" s="3">
        <f>SUMIF(I1:I8,"&gt;=0")</f>
        <v>220</v>
      </c>
    </row>
    <row r="10" spans="1:9" x14ac:dyDescent="0.15">
      <c r="A10" s="1" t="s">
        <v>83</v>
      </c>
      <c r="B10" s="2">
        <v>15000000</v>
      </c>
      <c r="D10" s="1" t="s">
        <v>85</v>
      </c>
      <c r="E10" s="2">
        <f>'20161222'!E10+'20161223'!E8</f>
        <v>359270.20000000007</v>
      </c>
      <c r="G10" s="1"/>
      <c r="H10" s="1" t="s">
        <v>43</v>
      </c>
      <c r="I10" s="3">
        <f>SUMIF(I1:I8,"&lt;=0")</f>
        <v>0</v>
      </c>
    </row>
    <row r="11" spans="1:9" x14ac:dyDescent="0.15">
      <c r="A11" s="1" t="s">
        <v>84</v>
      </c>
      <c r="B11" s="2">
        <f>'20161222'!B11+'20161223'!B9</f>
        <v>589648.02</v>
      </c>
      <c r="E11" s="2"/>
      <c r="G11" s="1" t="s">
        <v>36</v>
      </c>
      <c r="I11" s="2"/>
    </row>
    <row r="12" spans="1:9" x14ac:dyDescent="0.15">
      <c r="A12" s="1" t="s">
        <v>86</v>
      </c>
      <c r="B12" s="18">
        <v>432.66</v>
      </c>
      <c r="E12" s="2"/>
      <c r="G12" s="1"/>
      <c r="H12" s="1" t="s">
        <v>30</v>
      </c>
      <c r="I12" s="2">
        <v>149448540</v>
      </c>
    </row>
    <row r="13" spans="1:9" x14ac:dyDescent="0.15">
      <c r="A13" s="1" t="s">
        <v>85</v>
      </c>
      <c r="B13" s="2">
        <f>'20161222'!B13+'20161223'!B12</f>
        <v>76652.72</v>
      </c>
      <c r="E13" s="2"/>
      <c r="G13" s="1"/>
      <c r="H13" s="1" t="s">
        <v>31</v>
      </c>
      <c r="I13" s="2">
        <v>0</v>
      </c>
    </row>
    <row r="14" spans="1:9" x14ac:dyDescent="0.15">
      <c r="B14" s="2"/>
      <c r="G14" s="1"/>
      <c r="H14" s="1" t="s">
        <v>32</v>
      </c>
      <c r="I14" s="2">
        <f>I13+I12</f>
        <v>149448540</v>
      </c>
    </row>
    <row r="15" spans="1:9" x14ac:dyDescent="0.15">
      <c r="A15" s="1"/>
      <c r="B15" s="2"/>
      <c r="G15" s="1" t="s">
        <v>5</v>
      </c>
      <c r="H15" s="2"/>
      <c r="I15" s="2">
        <v>32800000</v>
      </c>
    </row>
    <row r="16" spans="1:9" x14ac:dyDescent="0.15">
      <c r="A16" s="1"/>
      <c r="B16" s="2"/>
      <c r="G16" s="1" t="s">
        <v>26</v>
      </c>
      <c r="H16" s="2"/>
      <c r="I16" s="2">
        <v>4140986</v>
      </c>
    </row>
    <row r="17" spans="1:22" x14ac:dyDescent="0.15">
      <c r="A17" s="6"/>
      <c r="B17" s="2"/>
      <c r="G17" s="1" t="s">
        <v>12</v>
      </c>
      <c r="H17" s="2"/>
      <c r="I17" s="2">
        <v>29921580</v>
      </c>
    </row>
    <row r="18" spans="1:22" x14ac:dyDescent="0.15">
      <c r="G18" s="1" t="s">
        <v>24</v>
      </c>
      <c r="H18" s="2"/>
      <c r="I18" s="2">
        <f>I17+I16-I15</f>
        <v>1262566</v>
      </c>
    </row>
    <row r="19" spans="1:22" x14ac:dyDescent="0.15">
      <c r="A19" s="2"/>
      <c r="G19" s="1" t="s">
        <v>33</v>
      </c>
      <c r="I19" s="2"/>
    </row>
    <row r="20" spans="1:22" x14ac:dyDescent="0.15">
      <c r="G20" s="1"/>
      <c r="H20" s="1" t="s">
        <v>38</v>
      </c>
      <c r="I20" s="2">
        <v>75995.05</v>
      </c>
    </row>
    <row r="21" spans="1:22" x14ac:dyDescent="0.15">
      <c r="G21" s="1"/>
      <c r="H21" s="1" t="s">
        <v>39</v>
      </c>
      <c r="I21" s="2">
        <v>18053.07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96458.709999999992</v>
      </c>
    </row>
    <row r="25" spans="1:22" x14ac:dyDescent="0.1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154655091.87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532381.63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18</v>
      </c>
      <c r="B33" s="3">
        <v>14172</v>
      </c>
      <c r="D33" s="1" t="s">
        <v>74</v>
      </c>
      <c r="E33" s="2">
        <v>4558395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138</v>
      </c>
      <c r="B34" s="3">
        <v>4997</v>
      </c>
      <c r="D34" s="1" t="s">
        <v>75</v>
      </c>
      <c r="E34" s="2">
        <v>4191916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4096</v>
      </c>
      <c r="D35" s="1" t="s">
        <v>76</v>
      </c>
      <c r="E35" s="2">
        <v>-226012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6196</v>
      </c>
      <c r="D36" s="1" t="s">
        <v>77</v>
      </c>
      <c r="E36" s="2">
        <v>-189268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29461</v>
      </c>
      <c r="D37" s="1" t="s">
        <v>78</v>
      </c>
      <c r="E37" s="2">
        <v>-2498733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17714110</v>
      </c>
    </row>
    <row r="39" spans="1:23" x14ac:dyDescent="0.15">
      <c r="A39" s="1" t="s">
        <v>103</v>
      </c>
      <c r="B39" s="3"/>
      <c r="D39" s="1" t="s">
        <v>80</v>
      </c>
      <c r="E39" s="2">
        <v>12689</v>
      </c>
    </row>
    <row r="40" spans="1:23" s="9" customFormat="1" x14ac:dyDescent="0.15">
      <c r="A40"/>
      <c r="B40"/>
      <c r="D40" s="1" t="s">
        <v>81</v>
      </c>
      <c r="E40" s="2">
        <v>-972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5"/>
  <dimension ref="A1:W41"/>
  <sheetViews>
    <sheetView topLeftCell="A10" zoomScale="80" zoomScaleNormal="80" workbookViewId="0">
      <selection activeCell="E41" sqref="E41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130172716.89</v>
      </c>
      <c r="D3" s="1" t="s">
        <v>1</v>
      </c>
      <c r="E3" s="2">
        <v>47060990.259999998</v>
      </c>
      <c r="G3" s="1" t="s">
        <v>25</v>
      </c>
      <c r="I3" s="3"/>
    </row>
    <row r="4" spans="1:9" x14ac:dyDescent="0.15">
      <c r="A4" s="1" t="s">
        <v>2</v>
      </c>
      <c r="B4" s="2">
        <v>92919234.739999995</v>
      </c>
      <c r="D4" s="1" t="s">
        <v>11</v>
      </c>
      <c r="E4" s="2">
        <v>11103966.32</v>
      </c>
      <c r="H4" s="1" t="s">
        <v>137</v>
      </c>
      <c r="I4">
        <v>79</v>
      </c>
    </row>
    <row r="5" spans="1:9" x14ac:dyDescent="0.15">
      <c r="A5" s="1" t="s">
        <v>3</v>
      </c>
      <c r="B5" s="2">
        <v>241094125.78999999</v>
      </c>
      <c r="D5" s="1" t="s">
        <v>12</v>
      </c>
      <c r="E5" s="2">
        <v>35957023.939999998</v>
      </c>
      <c r="H5" s="1" t="s">
        <v>153</v>
      </c>
      <c r="I5">
        <v>4</v>
      </c>
    </row>
    <row r="6" spans="1:9" x14ac:dyDescent="0.15">
      <c r="A6" s="1" t="s">
        <v>11</v>
      </c>
      <c r="B6" s="2">
        <v>148174891.05000001</v>
      </c>
      <c r="D6" s="1" t="s">
        <v>4</v>
      </c>
      <c r="E6" s="2">
        <v>8000000</v>
      </c>
      <c r="H6" s="1" t="s">
        <v>67</v>
      </c>
      <c r="I6">
        <v>88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31</v>
      </c>
    </row>
    <row r="8" spans="1:9" x14ac:dyDescent="0.15">
      <c r="A8" s="1" t="s">
        <v>5</v>
      </c>
      <c r="B8" s="2">
        <v>213000000</v>
      </c>
      <c r="D8" s="1" t="s">
        <v>86</v>
      </c>
      <c r="E8" s="2">
        <v>3564.8</v>
      </c>
      <c r="H8" s="1"/>
    </row>
    <row r="9" spans="1:9" x14ac:dyDescent="0.15">
      <c r="A9" s="1" t="s">
        <v>82</v>
      </c>
      <c r="B9" s="2">
        <v>2174.16</v>
      </c>
      <c r="D9" s="1" t="s">
        <v>88</v>
      </c>
      <c r="E9" s="3">
        <v>2805</v>
      </c>
      <c r="G9" s="1"/>
      <c r="H9" s="1" t="s">
        <v>42</v>
      </c>
      <c r="I9" s="3">
        <f>SUMIF(I1:I8,"&gt;=0")</f>
        <v>202</v>
      </c>
    </row>
    <row r="10" spans="1:9" x14ac:dyDescent="0.15">
      <c r="A10" s="1" t="s">
        <v>83</v>
      </c>
      <c r="B10" s="2">
        <v>18000000</v>
      </c>
      <c r="D10" s="1" t="s">
        <v>85</v>
      </c>
      <c r="E10" s="2">
        <f>'20161221'!E10+'20161222'!E8</f>
        <v>357865.40000000008</v>
      </c>
      <c r="G10" s="1"/>
      <c r="H10" s="1" t="s">
        <v>43</v>
      </c>
      <c r="I10" s="3">
        <f>SUMIF(I1:I8,"&lt;=0")</f>
        <v>0</v>
      </c>
    </row>
    <row r="11" spans="1:9" x14ac:dyDescent="0.15">
      <c r="A11" s="1" t="s">
        <v>84</v>
      </c>
      <c r="B11" s="2">
        <f>'20161221'!B11+'20161222'!B9</f>
        <v>586331.36</v>
      </c>
      <c r="E11" s="2"/>
      <c r="G11" s="1" t="s">
        <v>36</v>
      </c>
      <c r="I11" s="2"/>
    </row>
    <row r="12" spans="1:9" x14ac:dyDescent="0.15">
      <c r="A12" s="1" t="s">
        <v>86</v>
      </c>
      <c r="B12" s="18">
        <v>1316.15</v>
      </c>
      <c r="E12" s="2"/>
      <c r="G12" s="1"/>
      <c r="H12" s="1" t="s">
        <v>30</v>
      </c>
      <c r="I12" s="2">
        <v>137828820</v>
      </c>
    </row>
    <row r="13" spans="1:9" x14ac:dyDescent="0.15">
      <c r="A13" s="1" t="s">
        <v>85</v>
      </c>
      <c r="B13" s="2">
        <f>'20161221'!B13+'20161222'!B12</f>
        <v>76220.06</v>
      </c>
      <c r="E13" s="2"/>
      <c r="G13" s="1"/>
      <c r="H13" s="1" t="s">
        <v>31</v>
      </c>
      <c r="I13" s="2">
        <v>0</v>
      </c>
    </row>
    <row r="14" spans="1:9" x14ac:dyDescent="0.15">
      <c r="B14" s="2"/>
      <c r="G14" s="1"/>
      <c r="H14" s="1" t="s">
        <v>32</v>
      </c>
      <c r="I14" s="2">
        <f>I13+I12</f>
        <v>137828820</v>
      </c>
    </row>
    <row r="15" spans="1:9" x14ac:dyDescent="0.15">
      <c r="A15" s="1"/>
      <c r="B15" s="2"/>
      <c r="G15" s="1" t="s">
        <v>5</v>
      </c>
      <c r="H15" s="2"/>
      <c r="I15" s="2">
        <v>32800000</v>
      </c>
    </row>
    <row r="16" spans="1:9" x14ac:dyDescent="0.15">
      <c r="A16" s="1"/>
      <c r="B16" s="2"/>
      <c r="G16" s="1" t="s">
        <v>26</v>
      </c>
      <c r="H16" s="2"/>
      <c r="I16" s="2">
        <v>7202423.2699999996</v>
      </c>
    </row>
    <row r="17" spans="1:22" x14ac:dyDescent="0.15">
      <c r="A17" s="6"/>
      <c r="B17" s="2"/>
      <c r="G17" s="1" t="s">
        <v>12</v>
      </c>
      <c r="H17" s="2"/>
      <c r="I17" s="2">
        <v>27526980</v>
      </c>
    </row>
    <row r="18" spans="1:22" x14ac:dyDescent="0.15">
      <c r="G18" s="1" t="s">
        <v>24</v>
      </c>
      <c r="H18" s="2"/>
      <c r="I18" s="2">
        <f>I17+I16-I15</f>
        <v>1929403.2699999958</v>
      </c>
    </row>
    <row r="19" spans="1:22" x14ac:dyDescent="0.15">
      <c r="A19" s="2"/>
      <c r="G19" s="1" t="s">
        <v>33</v>
      </c>
      <c r="I19" s="2"/>
    </row>
    <row r="20" spans="1:22" x14ac:dyDescent="0.15">
      <c r="G20" s="1"/>
      <c r="H20" s="1" t="s">
        <v>38</v>
      </c>
      <c r="I20" s="2">
        <v>74498.14</v>
      </c>
    </row>
    <row r="21" spans="1:22" x14ac:dyDescent="0.15">
      <c r="G21" s="1"/>
      <c r="H21" s="1" t="s">
        <v>39</v>
      </c>
      <c r="I21" s="2">
        <v>17699.8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94608.53</v>
      </c>
    </row>
    <row r="25" spans="1:22" x14ac:dyDescent="0.1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156403238.68000001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528693.99000000011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18</v>
      </c>
      <c r="B33" s="3">
        <v>13737</v>
      </c>
      <c r="D33" s="1" t="s">
        <v>74</v>
      </c>
      <c r="E33" s="2">
        <v>4784408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138</v>
      </c>
      <c r="B34" s="3">
        <v>4763</v>
      </c>
      <c r="D34" s="1" t="s">
        <v>75</v>
      </c>
      <c r="E34" s="2">
        <v>4381184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3961</v>
      </c>
      <c r="D35" s="1" t="s">
        <v>76</v>
      </c>
      <c r="E35" s="2">
        <v>134073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6162</v>
      </c>
      <c r="D36" s="1" t="s">
        <v>77</v>
      </c>
      <c r="E36" s="2">
        <v>-735646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28623</v>
      </c>
      <c r="D37" s="1" t="s">
        <v>78</v>
      </c>
      <c r="E37" s="2">
        <v>-1684454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16498955</v>
      </c>
    </row>
    <row r="39" spans="1:23" x14ac:dyDescent="0.15">
      <c r="A39" s="1" t="s">
        <v>103</v>
      </c>
      <c r="B39" s="3"/>
      <c r="D39" s="1" t="s">
        <v>80</v>
      </c>
      <c r="E39" s="2">
        <v>14805</v>
      </c>
    </row>
    <row r="40" spans="1:23" s="9" customFormat="1" x14ac:dyDescent="0.15">
      <c r="A40"/>
      <c r="B40"/>
      <c r="D40" s="1" t="s">
        <v>81</v>
      </c>
      <c r="E40" s="2">
        <v>-1068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6"/>
  <dimension ref="A1:W41"/>
  <sheetViews>
    <sheetView topLeftCell="A28" zoomScale="80" zoomScaleNormal="80" workbookViewId="0">
      <selection activeCell="F43" sqref="F43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103096791.34999999</v>
      </c>
      <c r="D3" s="1" t="s">
        <v>1</v>
      </c>
      <c r="E3" s="2">
        <v>47103710.18</v>
      </c>
      <c r="G3" s="1" t="s">
        <v>25</v>
      </c>
      <c r="I3" s="3"/>
    </row>
    <row r="4" spans="1:9" x14ac:dyDescent="0.15">
      <c r="A4" s="1" t="s">
        <v>2</v>
      </c>
      <c r="B4" s="2">
        <v>110153066.61</v>
      </c>
      <c r="D4" s="1" t="s">
        <v>11</v>
      </c>
      <c r="E4" s="2">
        <v>11943431.550000001</v>
      </c>
      <c r="H4" s="1" t="s">
        <v>137</v>
      </c>
      <c r="I4">
        <v>80</v>
      </c>
    </row>
    <row r="5" spans="1:9" x14ac:dyDescent="0.15">
      <c r="A5" s="1" t="s">
        <v>3</v>
      </c>
      <c r="B5" s="2">
        <v>240254952.96000001</v>
      </c>
      <c r="D5" s="1" t="s">
        <v>12</v>
      </c>
      <c r="E5" s="2">
        <v>35160278.630000003</v>
      </c>
      <c r="H5" s="1" t="s">
        <v>153</v>
      </c>
      <c r="I5">
        <v>2</v>
      </c>
    </row>
    <row r="6" spans="1:9" x14ac:dyDescent="0.15">
      <c r="A6" s="1" t="s">
        <v>11</v>
      </c>
      <c r="B6" s="2">
        <v>130101886.34999999</v>
      </c>
      <c r="D6" s="1" t="s">
        <v>4</v>
      </c>
      <c r="E6" s="2">
        <v>8000000</v>
      </c>
      <c r="H6" s="1" t="s">
        <v>67</v>
      </c>
      <c r="I6">
        <v>82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27</v>
      </c>
    </row>
    <row r="8" spans="1:9" x14ac:dyDescent="0.15">
      <c r="A8" s="1" t="s">
        <v>5</v>
      </c>
      <c r="B8" s="2">
        <v>213000000</v>
      </c>
      <c r="D8" s="1" t="s">
        <v>86</v>
      </c>
      <c r="E8" s="2">
        <v>2017.6</v>
      </c>
      <c r="H8" s="1"/>
    </row>
    <row r="9" spans="1:9" x14ac:dyDescent="0.15">
      <c r="A9" s="1" t="s">
        <v>82</v>
      </c>
      <c r="B9" s="2">
        <v>5095</v>
      </c>
      <c r="D9" s="1" t="s">
        <v>88</v>
      </c>
      <c r="E9" s="3">
        <v>1851</v>
      </c>
      <c r="G9" s="1"/>
      <c r="H9" s="1" t="s">
        <v>42</v>
      </c>
      <c r="I9" s="3">
        <f>SUMIF(I1:I8,"&gt;=0")</f>
        <v>191</v>
      </c>
    </row>
    <row r="10" spans="1:9" x14ac:dyDescent="0.15">
      <c r="A10" s="1" t="s">
        <v>83</v>
      </c>
      <c r="B10" s="2">
        <v>27000000</v>
      </c>
      <c r="D10" s="1" t="s">
        <v>85</v>
      </c>
      <c r="E10" s="2">
        <f>'20161220'!E10+'20161221'!E8</f>
        <v>354300.60000000009</v>
      </c>
      <c r="G10" s="1"/>
      <c r="H10" s="1" t="s">
        <v>43</v>
      </c>
      <c r="I10" s="3">
        <f>SUMIF(I1:I8,"&lt;=0")</f>
        <v>0</v>
      </c>
    </row>
    <row r="11" spans="1:9" x14ac:dyDescent="0.15">
      <c r="A11" s="1" t="s">
        <v>84</v>
      </c>
      <c r="B11" s="2">
        <f>'20161220'!B11+'20161221'!B9</f>
        <v>584157.19999999995</v>
      </c>
      <c r="E11" s="2"/>
      <c r="G11" s="1" t="s">
        <v>36</v>
      </c>
      <c r="I11" s="2"/>
    </row>
    <row r="12" spans="1:9" x14ac:dyDescent="0.15">
      <c r="A12" s="1" t="s">
        <v>86</v>
      </c>
      <c r="B12" s="18">
        <v>995.66</v>
      </c>
      <c r="E12" s="2"/>
      <c r="G12" s="1"/>
      <c r="H12" s="1" t="s">
        <v>30</v>
      </c>
      <c r="I12" s="2">
        <v>128986200</v>
      </c>
    </row>
    <row r="13" spans="1:9" x14ac:dyDescent="0.15">
      <c r="A13" s="1" t="s">
        <v>85</v>
      </c>
      <c r="B13" s="2">
        <f>'20161220'!B13+'20161221'!B12</f>
        <v>74903.91</v>
      </c>
      <c r="E13" s="2"/>
      <c r="G13" s="1"/>
      <c r="H13" s="1" t="s">
        <v>31</v>
      </c>
      <c r="I13" s="2">
        <v>0</v>
      </c>
    </row>
    <row r="14" spans="1:9" x14ac:dyDescent="0.15">
      <c r="B14" s="2"/>
      <c r="G14" s="1"/>
      <c r="H14" s="1" t="s">
        <v>32</v>
      </c>
      <c r="I14" s="2">
        <f>I13+I12</f>
        <v>128986200</v>
      </c>
    </row>
    <row r="15" spans="1:9" x14ac:dyDescent="0.15">
      <c r="A15" s="1"/>
      <c r="B15" s="2"/>
      <c r="G15" s="1" t="s">
        <v>5</v>
      </c>
      <c r="H15" s="2"/>
      <c r="I15" s="2">
        <v>32800000</v>
      </c>
    </row>
    <row r="16" spans="1:9" x14ac:dyDescent="0.15">
      <c r="A16" s="1"/>
      <c r="B16" s="2"/>
      <c r="G16" s="1" t="s">
        <v>26</v>
      </c>
      <c r="H16" s="2"/>
      <c r="I16" s="2">
        <v>7653924.04</v>
      </c>
    </row>
    <row r="17" spans="1:22" x14ac:dyDescent="0.15">
      <c r="A17" s="6"/>
      <c r="B17" s="2"/>
      <c r="G17" s="1" t="s">
        <v>12</v>
      </c>
      <c r="H17" s="2"/>
      <c r="I17" s="2">
        <v>25675764</v>
      </c>
    </row>
    <row r="18" spans="1:22" x14ac:dyDescent="0.15">
      <c r="G18" s="1" t="s">
        <v>24</v>
      </c>
      <c r="H18" s="2"/>
      <c r="I18" s="2">
        <f>I17+I16-I15</f>
        <v>529688.03999999911</v>
      </c>
    </row>
    <row r="19" spans="1:22" x14ac:dyDescent="0.15">
      <c r="A19" s="2"/>
      <c r="G19" s="1" t="s">
        <v>33</v>
      </c>
      <c r="I19" s="2"/>
    </row>
    <row r="20" spans="1:22" x14ac:dyDescent="0.15">
      <c r="G20" s="1"/>
      <c r="H20" s="1" t="s">
        <v>38</v>
      </c>
      <c r="I20" s="2">
        <v>73616.600000000006</v>
      </c>
    </row>
    <row r="21" spans="1:22" x14ac:dyDescent="0.15">
      <c r="G21" s="1"/>
      <c r="H21" s="1" t="s">
        <v>39</v>
      </c>
      <c r="I21" s="2">
        <v>17491.740000000002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93518.930000000008</v>
      </c>
    </row>
    <row r="25" spans="1:22" x14ac:dyDescent="0.1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170989109.24000001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522723.44000000012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18</v>
      </c>
      <c r="B33" s="3">
        <v>14344</v>
      </c>
      <c r="D33" s="1" t="s">
        <v>74</v>
      </c>
      <c r="E33" s="2">
        <v>4650335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138</v>
      </c>
      <c r="B34" s="3">
        <v>4439</v>
      </c>
      <c r="D34" s="1" t="s">
        <v>75</v>
      </c>
      <c r="E34" s="2">
        <v>5446830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3887</v>
      </c>
      <c r="D35" s="1" t="s">
        <v>76</v>
      </c>
      <c r="E35" s="2">
        <v>120094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6106</v>
      </c>
      <c r="D36" s="1" t="s">
        <v>77</v>
      </c>
      <c r="E36" s="2">
        <v>547172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28776</v>
      </c>
      <c r="D37" s="1" t="s">
        <v>78</v>
      </c>
      <c r="E37" s="2">
        <v>-2142646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17693509</v>
      </c>
    </row>
    <row r="39" spans="1:23" x14ac:dyDescent="0.15">
      <c r="A39" s="1" t="s">
        <v>103</v>
      </c>
      <c r="B39" s="3"/>
      <c r="D39" s="1" t="s">
        <v>80</v>
      </c>
      <c r="E39" s="2">
        <v>14589</v>
      </c>
    </row>
    <row r="40" spans="1:23" s="9" customFormat="1" x14ac:dyDescent="0.15">
      <c r="A40"/>
      <c r="B40"/>
      <c r="D40" s="1" t="s">
        <v>81</v>
      </c>
      <c r="E40" s="2">
        <v>-2206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7"/>
  <dimension ref="A1:W41"/>
  <sheetViews>
    <sheetView topLeftCell="A28" zoomScale="80" zoomScaleNormal="80" workbookViewId="0">
      <selection activeCell="E10" sqref="E10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90535727.239999995</v>
      </c>
      <c r="D3" s="1" t="s">
        <v>1</v>
      </c>
      <c r="E3" s="2">
        <v>46094623.469999999</v>
      </c>
      <c r="G3" s="1" t="s">
        <v>25</v>
      </c>
      <c r="I3" s="3"/>
    </row>
    <row r="4" spans="1:9" x14ac:dyDescent="0.15">
      <c r="A4" s="1" t="s">
        <v>2</v>
      </c>
      <c r="B4" s="2">
        <v>126416823</v>
      </c>
      <c r="D4" s="1" t="s">
        <v>11</v>
      </c>
      <c r="E4" s="2">
        <v>11603115.210000001</v>
      </c>
      <c r="H4" s="1" t="s">
        <v>137</v>
      </c>
      <c r="I4">
        <v>77</v>
      </c>
    </row>
    <row r="5" spans="1:9" x14ac:dyDescent="0.15">
      <c r="A5" s="1" t="s">
        <v>3</v>
      </c>
      <c r="B5" s="2">
        <v>240957716.91</v>
      </c>
      <c r="D5" s="1" t="s">
        <v>12</v>
      </c>
      <c r="E5" s="2">
        <v>34491508.259999998</v>
      </c>
      <c r="H5" s="1" t="s">
        <v>67</v>
      </c>
      <c r="I5">
        <v>83</v>
      </c>
    </row>
    <row r="6" spans="1:9" x14ac:dyDescent="0.15">
      <c r="A6" s="1" t="s">
        <v>11</v>
      </c>
      <c r="B6" s="2">
        <v>114540893.91</v>
      </c>
      <c r="D6" s="1" t="s">
        <v>4</v>
      </c>
      <c r="E6" s="2">
        <v>8000000</v>
      </c>
      <c r="H6" s="1" t="s">
        <v>131</v>
      </c>
      <c r="I6">
        <v>27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/>
    </row>
    <row r="8" spans="1:9" x14ac:dyDescent="0.15">
      <c r="A8" s="1" t="s">
        <v>5</v>
      </c>
      <c r="B8" s="2">
        <v>213000000</v>
      </c>
      <c r="D8" s="1" t="s">
        <v>86</v>
      </c>
      <c r="E8" s="2">
        <v>1444.8</v>
      </c>
      <c r="H8" s="1"/>
    </row>
    <row r="9" spans="1:9" x14ac:dyDescent="0.15">
      <c r="A9" s="1" t="s">
        <v>82</v>
      </c>
      <c r="B9" s="2">
        <v>5166.67</v>
      </c>
      <c r="D9" s="1" t="s">
        <v>88</v>
      </c>
      <c r="E9" s="3">
        <v>2802</v>
      </c>
      <c r="G9" s="1"/>
      <c r="H9" s="1" t="s">
        <v>42</v>
      </c>
      <c r="I9" s="3">
        <f>SUMIF(I1:I8,"&gt;=0")</f>
        <v>187</v>
      </c>
    </row>
    <row r="10" spans="1:9" x14ac:dyDescent="0.15">
      <c r="A10" s="1" t="s">
        <v>83</v>
      </c>
      <c r="B10" s="2">
        <v>24000000</v>
      </c>
      <c r="D10" s="1" t="s">
        <v>85</v>
      </c>
      <c r="E10" s="2">
        <f>'20161219'!E10+'20161220'!E8</f>
        <v>352283.00000000012</v>
      </c>
      <c r="G10" s="1"/>
      <c r="H10" s="1" t="s">
        <v>43</v>
      </c>
      <c r="I10" s="3">
        <f>SUMIF(I1:I8,"&lt;=0")</f>
        <v>0</v>
      </c>
    </row>
    <row r="11" spans="1:9" x14ac:dyDescent="0.15">
      <c r="A11" s="1" t="s">
        <v>84</v>
      </c>
      <c r="B11" s="2">
        <f>'20161219'!B11+'20161220'!B9</f>
        <v>579062.19999999995</v>
      </c>
      <c r="E11" s="2"/>
      <c r="G11" s="1" t="s">
        <v>36</v>
      </c>
      <c r="I11" s="2"/>
    </row>
    <row r="12" spans="1:9" x14ac:dyDescent="0.15">
      <c r="A12" s="1" t="s">
        <v>86</v>
      </c>
      <c r="B12" s="18">
        <v>547.69000000000005</v>
      </c>
      <c r="E12" s="2"/>
      <c r="G12" s="1"/>
      <c r="H12" s="1" t="s">
        <v>30</v>
      </c>
      <c r="I12" s="2">
        <v>127232880</v>
      </c>
    </row>
    <row r="13" spans="1:9" x14ac:dyDescent="0.15">
      <c r="A13" s="1" t="s">
        <v>85</v>
      </c>
      <c r="B13" s="2">
        <f>'20161219'!B13+'20161220'!B12</f>
        <v>73908.25</v>
      </c>
      <c r="E13" s="2"/>
      <c r="G13" s="1"/>
      <c r="H13" s="1" t="s">
        <v>31</v>
      </c>
      <c r="I13" s="2">
        <v>0</v>
      </c>
    </row>
    <row r="14" spans="1:9" x14ac:dyDescent="0.15">
      <c r="B14" s="2"/>
      <c r="G14" s="1"/>
      <c r="H14" s="1" t="s">
        <v>32</v>
      </c>
      <c r="I14" s="2">
        <f>I13+I12</f>
        <v>127232880</v>
      </c>
    </row>
    <row r="15" spans="1:9" x14ac:dyDescent="0.15">
      <c r="A15" s="1"/>
      <c r="B15" s="2"/>
      <c r="G15" s="1" t="s">
        <v>5</v>
      </c>
      <c r="H15" s="2"/>
      <c r="I15" s="2">
        <v>32800000</v>
      </c>
    </row>
    <row r="16" spans="1:9" x14ac:dyDescent="0.15">
      <c r="A16" s="1"/>
      <c r="B16" s="2"/>
      <c r="G16" s="1" t="s">
        <v>26</v>
      </c>
      <c r="H16" s="2"/>
      <c r="I16" s="2">
        <v>8834237.8200000003</v>
      </c>
    </row>
    <row r="17" spans="1:22" x14ac:dyDescent="0.15">
      <c r="A17" s="6"/>
      <c r="B17" s="2"/>
      <c r="G17" s="1" t="s">
        <v>12</v>
      </c>
      <c r="H17" s="2"/>
      <c r="I17" s="2">
        <v>25455180</v>
      </c>
    </row>
    <row r="18" spans="1:22" x14ac:dyDescent="0.15">
      <c r="G18" s="1" t="s">
        <v>24</v>
      </c>
      <c r="H18" s="2"/>
      <c r="I18" s="2">
        <f>I17+I16-I15</f>
        <v>1489417.8200000003</v>
      </c>
    </row>
    <row r="19" spans="1:22" x14ac:dyDescent="0.15">
      <c r="A19" s="2"/>
      <c r="G19" s="1" t="s">
        <v>33</v>
      </c>
      <c r="I19" s="2"/>
    </row>
    <row r="20" spans="1:22" x14ac:dyDescent="0.15">
      <c r="G20" s="1"/>
      <c r="H20" s="1" t="s">
        <v>38</v>
      </c>
      <c r="I20" s="2">
        <v>73075.13</v>
      </c>
    </row>
    <row r="21" spans="1:22" x14ac:dyDescent="0.15">
      <c r="G21" s="1"/>
      <c r="H21" s="1" t="s">
        <v>39</v>
      </c>
      <c r="I21" s="2">
        <v>17363.96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92849.68</v>
      </c>
    </row>
    <row r="25" spans="1:22" x14ac:dyDescent="0.1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186363511.25999999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519040.93000000011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18</v>
      </c>
      <c r="B33" s="3">
        <v>14376</v>
      </c>
      <c r="D33" s="1" t="s">
        <v>74</v>
      </c>
      <c r="E33" s="2">
        <v>4530604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138</v>
      </c>
      <c r="B34" s="3">
        <v>4224</v>
      </c>
      <c r="D34" s="1" t="s">
        <v>75</v>
      </c>
      <c r="E34" s="2">
        <v>4569658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3865</v>
      </c>
      <c r="D35" s="1" t="s">
        <v>76</v>
      </c>
      <c r="E35" s="2">
        <v>291006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6128</v>
      </c>
      <c r="D36" s="1" t="s">
        <v>77</v>
      </c>
      <c r="E36" s="2">
        <v>540869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28593</v>
      </c>
      <c r="D37" s="1" t="s">
        <v>78</v>
      </c>
      <c r="E37" s="2">
        <v>-1650948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32870882</v>
      </c>
    </row>
    <row r="39" spans="1:23" x14ac:dyDescent="0.15">
      <c r="A39" s="1" t="s">
        <v>103</v>
      </c>
      <c r="B39" s="3"/>
      <c r="D39" s="1" t="s">
        <v>80</v>
      </c>
      <c r="E39" s="2">
        <v>26796</v>
      </c>
    </row>
    <row r="40" spans="1:23" s="9" customFormat="1" x14ac:dyDescent="0.15">
      <c r="A40"/>
      <c r="B40"/>
      <c r="D40" s="1" t="s">
        <v>81</v>
      </c>
      <c r="E40" s="2">
        <v>-5862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8"/>
  <dimension ref="A1:W41"/>
  <sheetViews>
    <sheetView zoomScale="80" zoomScaleNormal="80" workbookViewId="0">
      <selection activeCell="E5" sqref="E5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73846939.709999993</v>
      </c>
      <c r="D3" s="1" t="s">
        <v>1</v>
      </c>
      <c r="E3" s="2">
        <v>46013484.240000002</v>
      </c>
      <c r="G3" s="1" t="s">
        <v>25</v>
      </c>
      <c r="I3" s="3"/>
    </row>
    <row r="4" spans="1:9" x14ac:dyDescent="0.15">
      <c r="A4" s="1" t="s">
        <v>2</v>
      </c>
      <c r="B4" s="2">
        <v>134556193.66999999</v>
      </c>
      <c r="D4" s="1" t="s">
        <v>11</v>
      </c>
      <c r="E4" s="2">
        <v>10577177.48</v>
      </c>
      <c r="H4" s="1" t="s">
        <v>137</v>
      </c>
      <c r="I4">
        <v>67</v>
      </c>
    </row>
    <row r="5" spans="1:9" x14ac:dyDescent="0.15">
      <c r="A5" s="1" t="s">
        <v>3</v>
      </c>
      <c r="B5" s="2">
        <v>241409925.06999999</v>
      </c>
      <c r="D5" s="1" t="s">
        <v>12</v>
      </c>
      <c r="E5" s="2">
        <v>35436306.760000005</v>
      </c>
      <c r="H5" s="1" t="s">
        <v>67</v>
      </c>
      <c r="I5">
        <v>89</v>
      </c>
    </row>
    <row r="6" spans="1:9" x14ac:dyDescent="0.15">
      <c r="A6" s="1" t="s">
        <v>11</v>
      </c>
      <c r="B6" s="2">
        <v>106853731.40000001</v>
      </c>
      <c r="D6" s="1" t="s">
        <v>4</v>
      </c>
      <c r="E6" s="2">
        <v>8000000</v>
      </c>
      <c r="H6" s="1" t="s">
        <v>131</v>
      </c>
      <c r="I6">
        <v>28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/>
    </row>
    <row r="8" spans="1:9" x14ac:dyDescent="0.15">
      <c r="A8" s="1" t="s">
        <v>5</v>
      </c>
      <c r="B8" s="2">
        <v>213000000</v>
      </c>
      <c r="D8" s="1" t="s">
        <v>86</v>
      </c>
      <c r="E8" s="2">
        <v>977.6</v>
      </c>
      <c r="H8" s="1"/>
    </row>
    <row r="9" spans="1:9" x14ac:dyDescent="0.15">
      <c r="A9" s="1" t="s">
        <v>82</v>
      </c>
      <c r="B9" s="2">
        <v>6791.69</v>
      </c>
      <c r="D9" s="1" t="s">
        <v>88</v>
      </c>
      <c r="E9" s="3">
        <v>1447</v>
      </c>
      <c r="G9" s="1"/>
      <c r="H9" s="1" t="s">
        <v>42</v>
      </c>
      <c r="I9" s="3">
        <f>SUMIF(I1:I8,"&gt;=0")</f>
        <v>184</v>
      </c>
    </row>
    <row r="10" spans="1:9" x14ac:dyDescent="0.15">
      <c r="A10" s="1" t="s">
        <v>83</v>
      </c>
      <c r="B10" s="2">
        <v>33000000</v>
      </c>
      <c r="D10" s="1" t="s">
        <v>85</v>
      </c>
      <c r="E10" s="2">
        <f>'20161216'!E10+'20161219'!E8</f>
        <v>350838.20000000013</v>
      </c>
      <c r="G10" s="1"/>
      <c r="H10" s="1" t="s">
        <v>43</v>
      </c>
      <c r="I10" s="3">
        <f>SUMIF(I1:I8,"&lt;=0")</f>
        <v>0</v>
      </c>
    </row>
    <row r="11" spans="1:9" x14ac:dyDescent="0.15">
      <c r="A11" s="1" t="s">
        <v>84</v>
      </c>
      <c r="B11" s="2">
        <f>'20161216'!B11+'20161219'!B9</f>
        <v>573895.52999999991</v>
      </c>
      <c r="E11" s="2"/>
      <c r="G11" s="1" t="s">
        <v>36</v>
      </c>
      <c r="I11" s="2"/>
    </row>
    <row r="12" spans="1:9" x14ac:dyDescent="0.15">
      <c r="A12" s="1" t="s">
        <v>86</v>
      </c>
      <c r="B12" s="18">
        <v>976.22</v>
      </c>
      <c r="E12" s="2"/>
      <c r="G12" s="1"/>
      <c r="H12" s="1" t="s">
        <v>30</v>
      </c>
      <c r="I12" s="2">
        <v>126056340</v>
      </c>
    </row>
    <row r="13" spans="1:9" x14ac:dyDescent="0.15">
      <c r="A13" s="1" t="s">
        <v>85</v>
      </c>
      <c r="B13" s="2">
        <f>'20161216'!B13+'20161219'!B12</f>
        <v>73360.56</v>
      </c>
      <c r="E13" s="2"/>
      <c r="G13" s="1"/>
      <c r="H13" s="1" t="s">
        <v>31</v>
      </c>
      <c r="I13" s="2">
        <v>0</v>
      </c>
    </row>
    <row r="14" spans="1:9" x14ac:dyDescent="0.15">
      <c r="B14" s="2"/>
      <c r="G14" s="1"/>
      <c r="H14" s="1" t="s">
        <v>32</v>
      </c>
      <c r="I14" s="2">
        <f>I13+I12</f>
        <v>126056340</v>
      </c>
    </row>
    <row r="15" spans="1:9" x14ac:dyDescent="0.15">
      <c r="A15" s="1"/>
      <c r="B15" s="2"/>
      <c r="G15" s="1" t="s">
        <v>5</v>
      </c>
      <c r="H15" s="2"/>
      <c r="I15" s="2">
        <v>32800000</v>
      </c>
    </row>
    <row r="16" spans="1:9" x14ac:dyDescent="0.15">
      <c r="A16" s="1"/>
      <c r="B16" s="2"/>
      <c r="G16" s="1" t="s">
        <v>26</v>
      </c>
      <c r="H16" s="2"/>
      <c r="I16" s="2">
        <v>9990801.1099999994</v>
      </c>
    </row>
    <row r="17" spans="1:22" x14ac:dyDescent="0.15">
      <c r="A17" s="6"/>
      <c r="B17" s="2"/>
      <c r="G17" s="1" t="s">
        <v>12</v>
      </c>
      <c r="H17" s="2"/>
      <c r="I17" s="2">
        <v>25211268</v>
      </c>
    </row>
    <row r="18" spans="1:22" x14ac:dyDescent="0.15">
      <c r="G18" s="1" t="s">
        <v>24</v>
      </c>
      <c r="H18" s="2"/>
      <c r="I18" s="2">
        <f>I17+I16-I15</f>
        <v>2402069.1099999994</v>
      </c>
    </row>
    <row r="19" spans="1:22" x14ac:dyDescent="0.15">
      <c r="A19" s="2"/>
      <c r="G19" s="1" t="s">
        <v>33</v>
      </c>
      <c r="I19" s="2"/>
    </row>
    <row r="20" spans="1:22" x14ac:dyDescent="0.15">
      <c r="G20" s="1"/>
      <c r="H20" s="1" t="s">
        <v>38</v>
      </c>
      <c r="I20" s="2">
        <v>71777.33</v>
      </c>
    </row>
    <row r="21" spans="1:22" x14ac:dyDescent="0.15">
      <c r="G21" s="1"/>
      <c r="H21" s="1" t="s">
        <v>39</v>
      </c>
      <c r="I21" s="2">
        <v>17057.669999999998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91245.59</v>
      </c>
    </row>
    <row r="25" spans="1:22" x14ac:dyDescent="0.1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195203768.43000001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515444.35000000009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18</v>
      </c>
      <c r="B33" s="3">
        <v>14204</v>
      </c>
      <c r="D33" s="1" t="s">
        <v>74</v>
      </c>
      <c r="E33" s="2">
        <v>4239598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138</v>
      </c>
      <c r="B34" s="3">
        <v>4429</v>
      </c>
      <c r="D34" s="1" t="s">
        <v>75</v>
      </c>
      <c r="E34" s="2">
        <v>4028790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3853</v>
      </c>
      <c r="D35" s="1" t="s">
        <v>76</v>
      </c>
      <c r="E35" s="2">
        <v>-25273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6142</v>
      </c>
      <c r="D36" s="1" t="s">
        <v>77</v>
      </c>
      <c r="E36" s="2">
        <v>-147009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28628</v>
      </c>
      <c r="D37" s="1" t="s">
        <v>78</v>
      </c>
      <c r="E37" s="2">
        <v>-3900746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30503429</v>
      </c>
    </row>
    <row r="39" spans="1:23" x14ac:dyDescent="0.15">
      <c r="A39" s="1" t="s">
        <v>103</v>
      </c>
      <c r="B39" s="3"/>
      <c r="D39" s="1" t="s">
        <v>80</v>
      </c>
      <c r="E39" s="2">
        <v>26444</v>
      </c>
    </row>
    <row r="40" spans="1:23" s="9" customFormat="1" x14ac:dyDescent="0.15">
      <c r="A40"/>
      <c r="B40"/>
      <c r="D40" s="1" t="s">
        <v>81</v>
      </c>
      <c r="E40" s="2">
        <v>-4432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9"/>
  <dimension ref="A1:W41"/>
  <sheetViews>
    <sheetView zoomScale="80" zoomScaleNormal="80" workbookViewId="0">
      <selection activeCell="A20" sqref="A20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116720564.53</v>
      </c>
      <c r="D3" s="1" t="s">
        <v>1</v>
      </c>
      <c r="E3" s="2">
        <v>45666611.149999999</v>
      </c>
      <c r="G3" s="1" t="s">
        <v>25</v>
      </c>
      <c r="I3" s="3"/>
    </row>
    <row r="4" spans="1:9" x14ac:dyDescent="0.15">
      <c r="A4" s="1" t="s">
        <v>2</v>
      </c>
      <c r="B4" s="2">
        <v>125067214.94</v>
      </c>
      <c r="D4" s="1" t="s">
        <v>11</v>
      </c>
      <c r="E4" s="2">
        <v>11763013.48</v>
      </c>
      <c r="H4" s="1" t="s">
        <v>45</v>
      </c>
      <c r="I4">
        <v>-2</v>
      </c>
    </row>
    <row r="5" spans="1:9" x14ac:dyDescent="0.15">
      <c r="A5" s="1" t="s">
        <v>3</v>
      </c>
      <c r="B5" s="2">
        <v>241787779.47</v>
      </c>
      <c r="D5" s="1" t="s">
        <v>12</v>
      </c>
      <c r="E5" s="2">
        <v>33903597.670000002</v>
      </c>
      <c r="H5" s="1" t="s">
        <v>45</v>
      </c>
      <c r="I5">
        <v>23</v>
      </c>
    </row>
    <row r="6" spans="1:9" x14ac:dyDescent="0.15">
      <c r="A6" s="1" t="s">
        <v>11</v>
      </c>
      <c r="B6" s="2">
        <v>116720564.53</v>
      </c>
      <c r="D6" s="1" t="s">
        <v>4</v>
      </c>
      <c r="E6" s="2">
        <v>8000000</v>
      </c>
      <c r="H6" s="1" t="s">
        <v>137</v>
      </c>
      <c r="I6">
        <v>69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83</v>
      </c>
    </row>
    <row r="8" spans="1:9" x14ac:dyDescent="0.15">
      <c r="A8" s="1" t="s">
        <v>5</v>
      </c>
      <c r="B8" s="2">
        <v>213000000</v>
      </c>
      <c r="D8" s="1" t="s">
        <v>86</v>
      </c>
      <c r="E8" s="2">
        <v>2179.1999999999998</v>
      </c>
      <c r="H8" s="1" t="s">
        <v>131</v>
      </c>
      <c r="I8">
        <v>25</v>
      </c>
    </row>
    <row r="9" spans="1:9" x14ac:dyDescent="0.15">
      <c r="A9" s="1" t="s">
        <v>82</v>
      </c>
      <c r="B9" s="2">
        <v>0</v>
      </c>
      <c r="D9" s="1" t="s">
        <v>88</v>
      </c>
      <c r="E9" s="3">
        <v>2583</v>
      </c>
      <c r="G9" s="1"/>
      <c r="H9" s="1" t="s">
        <v>42</v>
      </c>
      <c r="I9" s="3">
        <f>SUMIF(I1:I8,"&gt;=0")</f>
        <v>200</v>
      </c>
    </row>
    <row r="10" spans="1:9" x14ac:dyDescent="0.15">
      <c r="A10" s="1" t="s">
        <v>83</v>
      </c>
      <c r="B10" s="2">
        <v>0</v>
      </c>
      <c r="D10" s="1" t="s">
        <v>85</v>
      </c>
      <c r="E10" s="2">
        <f>'20161215'!E10+'20161216'!E8</f>
        <v>349860.60000000015</v>
      </c>
      <c r="G10" s="1"/>
      <c r="H10" s="1" t="s">
        <v>43</v>
      </c>
      <c r="I10" s="3">
        <f>SUMIF(I1:I8,"&lt;=0")</f>
        <v>-2</v>
      </c>
    </row>
    <row r="11" spans="1:9" x14ac:dyDescent="0.15">
      <c r="A11" s="1" t="s">
        <v>84</v>
      </c>
      <c r="B11" s="2">
        <f>'20161215'!B11+'20161216'!B9</f>
        <v>567103.84</v>
      </c>
      <c r="E11" s="2"/>
      <c r="G11" s="1" t="s">
        <v>36</v>
      </c>
      <c r="I11" s="2"/>
    </row>
    <row r="12" spans="1:9" x14ac:dyDescent="0.15">
      <c r="A12" s="1" t="s">
        <v>86</v>
      </c>
      <c r="B12" s="18">
        <v>1582.02</v>
      </c>
      <c r="E12" s="2"/>
      <c r="G12" s="1"/>
      <c r="H12" s="1" t="s">
        <v>30</v>
      </c>
      <c r="I12" s="2">
        <v>137496240</v>
      </c>
    </row>
    <row r="13" spans="1:9" x14ac:dyDescent="0.15">
      <c r="A13" s="1" t="s">
        <v>85</v>
      </c>
      <c r="B13" s="2">
        <f>'20161215'!B13+'20161216'!B12</f>
        <v>72384.34</v>
      </c>
      <c r="E13" s="2"/>
      <c r="G13" s="1"/>
      <c r="H13" s="1" t="s">
        <v>31</v>
      </c>
      <c r="I13" s="2">
        <v>-1383720</v>
      </c>
    </row>
    <row r="14" spans="1:9" x14ac:dyDescent="0.15">
      <c r="B14" s="2"/>
      <c r="G14" s="1"/>
      <c r="H14" s="1" t="s">
        <v>32</v>
      </c>
      <c r="I14" s="2">
        <f>I13+I12</f>
        <v>136112520</v>
      </c>
    </row>
    <row r="15" spans="1:9" x14ac:dyDescent="0.15">
      <c r="A15" s="1"/>
      <c r="B15" s="2"/>
      <c r="G15" s="1" t="s">
        <v>5</v>
      </c>
      <c r="H15" s="2"/>
      <c r="I15" s="2">
        <v>32800000</v>
      </c>
    </row>
    <row r="16" spans="1:9" x14ac:dyDescent="0.15">
      <c r="A16" s="1"/>
      <c r="B16" s="2"/>
      <c r="G16" s="1" t="s">
        <v>26</v>
      </c>
      <c r="H16" s="2"/>
      <c r="I16" s="2">
        <v>8004517.9199999999</v>
      </c>
    </row>
    <row r="17" spans="1:22" x14ac:dyDescent="0.15">
      <c r="A17" s="6"/>
      <c r="B17" s="2"/>
      <c r="G17" s="1" t="s">
        <v>12</v>
      </c>
      <c r="H17" s="2"/>
      <c r="I17" s="2">
        <v>27499248</v>
      </c>
    </row>
    <row r="18" spans="1:22" x14ac:dyDescent="0.15">
      <c r="G18" s="1" t="s">
        <v>24</v>
      </c>
      <c r="H18" s="2"/>
      <c r="I18" s="2">
        <f>I17+I16-I15</f>
        <v>2703765.9200000018</v>
      </c>
    </row>
    <row r="19" spans="1:22" x14ac:dyDescent="0.15">
      <c r="A19" s="2"/>
      <c r="G19" s="1" t="s">
        <v>33</v>
      </c>
      <c r="I19" s="2"/>
    </row>
    <row r="20" spans="1:22" x14ac:dyDescent="0.15">
      <c r="G20" s="1"/>
      <c r="H20" s="1" t="s">
        <v>38</v>
      </c>
      <c r="I20" s="2">
        <v>70400.98</v>
      </c>
    </row>
    <row r="21" spans="1:22" x14ac:dyDescent="0.15">
      <c r="G21" s="1"/>
      <c r="H21" s="1" t="s">
        <v>39</v>
      </c>
      <c r="I21" s="2">
        <v>16732.86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89544.43</v>
      </c>
    </row>
    <row r="25" spans="1:22" x14ac:dyDescent="0.1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186470060.61000001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511789.37000000017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18</v>
      </c>
      <c r="B33" s="3">
        <v>13867</v>
      </c>
      <c r="D33" s="1" t="s">
        <v>74</v>
      </c>
      <c r="E33" s="2">
        <v>4264871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138</v>
      </c>
      <c r="B34" s="3">
        <v>4341</v>
      </c>
      <c r="D34" s="1" t="s">
        <v>75</v>
      </c>
      <c r="E34" s="2">
        <v>4110712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3567</v>
      </c>
      <c r="D35" s="1" t="s">
        <v>76</v>
      </c>
      <c r="E35" s="2">
        <v>379607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6024</v>
      </c>
      <c r="D36" s="1" t="s">
        <v>77</v>
      </c>
      <c r="E36" s="2">
        <v>472263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27799</v>
      </c>
      <c r="D37" s="1" t="s">
        <v>78</v>
      </c>
      <c r="E37" s="2">
        <v>-1893530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33535425</v>
      </c>
    </row>
    <row r="39" spans="1:23" x14ac:dyDescent="0.15">
      <c r="A39" s="1" t="s">
        <v>103</v>
      </c>
      <c r="B39" s="3"/>
      <c r="D39" s="1" t="s">
        <v>80</v>
      </c>
      <c r="E39" s="2">
        <v>34484</v>
      </c>
    </row>
    <row r="40" spans="1:23" s="9" customFormat="1" x14ac:dyDescent="0.15">
      <c r="A40"/>
      <c r="B40"/>
      <c r="D40" s="1" t="s">
        <v>81</v>
      </c>
      <c r="E40" s="2">
        <v>-10099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0"/>
  <dimension ref="A1:W41"/>
  <sheetViews>
    <sheetView zoomScale="80" zoomScaleNormal="80" workbookViewId="0">
      <selection activeCell="B18" sqref="B18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54638367.969999999</v>
      </c>
      <c r="D3" s="1" t="s">
        <v>1</v>
      </c>
      <c r="E3" s="2">
        <v>44888339.140000001</v>
      </c>
      <c r="G3" s="1" t="s">
        <v>25</v>
      </c>
      <c r="I3" s="3"/>
    </row>
    <row r="4" spans="1:9" x14ac:dyDescent="0.15">
      <c r="A4" s="1" t="s">
        <v>2</v>
      </c>
      <c r="B4" s="2">
        <v>94570788.480000004</v>
      </c>
      <c r="D4" s="1" t="s">
        <v>11</v>
      </c>
      <c r="E4" s="2">
        <v>9685960.1799999997</v>
      </c>
      <c r="H4" s="1" t="s">
        <v>45</v>
      </c>
      <c r="I4">
        <v>0</v>
      </c>
    </row>
    <row r="5" spans="1:9" x14ac:dyDescent="0.15">
      <c r="A5" s="1" t="s">
        <v>3</v>
      </c>
      <c r="B5" s="2">
        <v>149209156.44999999</v>
      </c>
      <c r="D5" s="1" t="s">
        <v>12</v>
      </c>
      <c r="E5" s="2">
        <v>35202378.960000001</v>
      </c>
      <c r="H5" s="1" t="s">
        <v>45</v>
      </c>
      <c r="I5">
        <v>16</v>
      </c>
    </row>
    <row r="6" spans="1:9" x14ac:dyDescent="0.15">
      <c r="A6" s="1" t="s">
        <v>11</v>
      </c>
      <c r="B6" s="2">
        <v>54638367.969999999</v>
      </c>
      <c r="D6" s="1" t="s">
        <v>4</v>
      </c>
      <c r="E6" s="2">
        <v>8000000</v>
      </c>
      <c r="H6" s="1" t="s">
        <v>137</v>
      </c>
      <c r="I6">
        <v>67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88</v>
      </c>
    </row>
    <row r="8" spans="1:9" x14ac:dyDescent="0.15">
      <c r="A8" s="1" t="s">
        <v>5</v>
      </c>
      <c r="B8" s="2">
        <v>118000000</v>
      </c>
      <c r="D8" s="1" t="s">
        <v>86</v>
      </c>
      <c r="E8" s="2">
        <v>2446.4</v>
      </c>
      <c r="H8" s="1" t="s">
        <v>131</v>
      </c>
      <c r="I8">
        <v>28</v>
      </c>
    </row>
    <row r="9" spans="1:9" x14ac:dyDescent="0.15">
      <c r="A9" s="1" t="s">
        <v>82</v>
      </c>
      <c r="B9" s="2">
        <v>0</v>
      </c>
      <c r="D9" s="1" t="s">
        <v>88</v>
      </c>
      <c r="E9" s="3">
        <v>2431</v>
      </c>
      <c r="G9" s="1"/>
      <c r="H9" s="1" t="s">
        <v>42</v>
      </c>
      <c r="I9" s="3">
        <f>SUMIF(I1:I8,"&gt;=0")</f>
        <v>199</v>
      </c>
    </row>
    <row r="10" spans="1:9" x14ac:dyDescent="0.15">
      <c r="A10" s="1" t="s">
        <v>83</v>
      </c>
      <c r="B10" s="2">
        <v>0</v>
      </c>
      <c r="D10" s="1" t="s">
        <v>85</v>
      </c>
      <c r="E10" s="2">
        <f>'20161214'!E10+'20161215'!E8</f>
        <v>347681.40000000014</v>
      </c>
      <c r="G10" s="1"/>
      <c r="H10" s="1" t="s">
        <v>43</v>
      </c>
      <c r="I10" s="3">
        <f>SUMIF(I1:I8,"&lt;=0")</f>
        <v>0</v>
      </c>
    </row>
    <row r="11" spans="1:9" x14ac:dyDescent="0.15">
      <c r="A11" s="1" t="s">
        <v>84</v>
      </c>
      <c r="B11" s="2">
        <f>'20161214'!B11+'20161215'!B9</f>
        <v>567103.84</v>
      </c>
      <c r="E11" s="2"/>
      <c r="G11" s="1" t="s">
        <v>36</v>
      </c>
      <c r="I11" s="2"/>
    </row>
    <row r="12" spans="1:9" x14ac:dyDescent="0.15">
      <c r="A12" s="1" t="s">
        <v>86</v>
      </c>
      <c r="B12" s="18">
        <v>1236.06</v>
      </c>
      <c r="E12" s="2"/>
      <c r="G12" s="1"/>
      <c r="H12" s="1" t="s">
        <v>30</v>
      </c>
      <c r="I12" s="2">
        <v>139484100</v>
      </c>
    </row>
    <row r="13" spans="1:9" x14ac:dyDescent="0.15">
      <c r="A13" s="1" t="s">
        <v>85</v>
      </c>
      <c r="B13" s="2">
        <f>'20161214'!B13+'20161215'!B12</f>
        <v>70802.319999999992</v>
      </c>
      <c r="E13" s="2"/>
      <c r="G13" s="1"/>
      <c r="H13" s="1" t="s">
        <v>31</v>
      </c>
      <c r="I13" s="2">
        <v>0</v>
      </c>
    </row>
    <row r="14" spans="1:9" x14ac:dyDescent="0.15">
      <c r="B14" s="2"/>
      <c r="G14" s="1"/>
      <c r="H14" s="1" t="s">
        <v>32</v>
      </c>
      <c r="I14" s="2">
        <f>I13+I12</f>
        <v>139484100</v>
      </c>
    </row>
    <row r="15" spans="1:9" x14ac:dyDescent="0.15">
      <c r="A15" s="1"/>
      <c r="B15" s="2"/>
      <c r="G15" s="1" t="s">
        <v>5</v>
      </c>
      <c r="H15" s="2"/>
      <c r="I15" s="2">
        <v>27800000</v>
      </c>
    </row>
    <row r="16" spans="1:9" x14ac:dyDescent="0.15">
      <c r="A16" s="1"/>
      <c r="B16" s="2"/>
      <c r="G16" s="1" t="s">
        <v>26</v>
      </c>
      <c r="H16" s="2"/>
      <c r="I16" s="2">
        <v>5200730.55</v>
      </c>
    </row>
    <row r="17" spans="1:22" x14ac:dyDescent="0.15">
      <c r="A17" s="6"/>
      <c r="B17" s="2"/>
      <c r="G17" s="1" t="s">
        <v>12</v>
      </c>
      <c r="H17" s="2"/>
      <c r="I17" s="2">
        <v>28021152</v>
      </c>
    </row>
    <row r="18" spans="1:22" x14ac:dyDescent="0.15">
      <c r="G18" s="1" t="s">
        <v>24</v>
      </c>
      <c r="H18" s="2"/>
      <c r="I18" s="2">
        <f>I17+I16-I15</f>
        <v>5421882.5500000007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69088.92</v>
      </c>
    </row>
    <row r="21" spans="1:22" x14ac:dyDescent="0.15">
      <c r="G21" s="1"/>
      <c r="H21" s="1" t="s">
        <v>39</v>
      </c>
      <c r="I21" s="2">
        <v>16423.23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87922.739999999991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157794319.44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506406.46000000014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18</v>
      </c>
      <c r="B33" s="3">
        <v>12595</v>
      </c>
      <c r="D33" s="1" t="s">
        <v>74</v>
      </c>
      <c r="E33" s="2">
        <v>3738927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138</v>
      </c>
      <c r="B34" s="3">
        <v>4258</v>
      </c>
      <c r="D34" s="1" t="s">
        <v>75</v>
      </c>
      <c r="E34" s="2">
        <v>3663502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3841</v>
      </c>
      <c r="D35" s="1" t="s">
        <v>76</v>
      </c>
      <c r="E35" s="2">
        <v>-146337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5592</v>
      </c>
      <c r="D36" s="1" t="s">
        <v>77</v>
      </c>
      <c r="E36" s="2">
        <v>25052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26286</v>
      </c>
      <c r="D37" s="1" t="s">
        <v>78</v>
      </c>
      <c r="E37" s="2">
        <v>-1321635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21540435</v>
      </c>
    </row>
    <row r="39" spans="1:23" x14ac:dyDescent="0.15">
      <c r="A39" s="1" t="s">
        <v>103</v>
      </c>
      <c r="B39" s="3"/>
      <c r="D39" s="1" t="s">
        <v>80</v>
      </c>
      <c r="E39" s="2">
        <v>27750</v>
      </c>
    </row>
    <row r="40" spans="1:23" s="9" customFormat="1" x14ac:dyDescent="0.15">
      <c r="A40"/>
      <c r="B40"/>
      <c r="D40" s="1" t="s">
        <v>81</v>
      </c>
      <c r="E40" s="2">
        <v>-5743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1"/>
  <dimension ref="A1:W41"/>
  <sheetViews>
    <sheetView zoomScale="80" zoomScaleNormal="80" workbookViewId="0">
      <selection activeCell="B4" sqref="B4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67438389.909999996</v>
      </c>
      <c r="D3" s="1" t="s">
        <v>1</v>
      </c>
      <c r="E3" s="2">
        <v>45133387.229999997</v>
      </c>
      <c r="G3" s="1" t="s">
        <v>25</v>
      </c>
      <c r="I3" s="3"/>
    </row>
    <row r="4" spans="1:9" x14ac:dyDescent="0.15">
      <c r="A4" s="1" t="s">
        <v>2</v>
      </c>
      <c r="B4" s="2">
        <v>82185349.430000007</v>
      </c>
      <c r="D4" s="1" t="s">
        <v>11</v>
      </c>
      <c r="E4" s="2">
        <v>10876052.619999999</v>
      </c>
      <c r="H4" s="1" t="s">
        <v>45</v>
      </c>
      <c r="I4">
        <v>-1</v>
      </c>
    </row>
    <row r="5" spans="1:9" x14ac:dyDescent="0.15">
      <c r="A5" s="1" t="s">
        <v>3</v>
      </c>
      <c r="B5" s="2">
        <v>149623739.34</v>
      </c>
      <c r="D5" s="1" t="s">
        <v>12</v>
      </c>
      <c r="E5" s="2">
        <v>34257334.609999999</v>
      </c>
      <c r="H5" s="1" t="s">
        <v>45</v>
      </c>
      <c r="I5">
        <v>21</v>
      </c>
    </row>
    <row r="6" spans="1:9" x14ac:dyDescent="0.15">
      <c r="A6" s="1" t="s">
        <v>11</v>
      </c>
      <c r="B6" s="2">
        <v>67438389.909999996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88</v>
      </c>
    </row>
    <row r="8" spans="1:9" x14ac:dyDescent="0.15">
      <c r="A8" s="1" t="s">
        <v>5</v>
      </c>
      <c r="B8" s="2">
        <v>118000000</v>
      </c>
      <c r="D8" s="1" t="s">
        <v>86</v>
      </c>
      <c r="E8" s="2">
        <v>3020.8</v>
      </c>
      <c r="H8" s="1" t="s">
        <v>131</v>
      </c>
      <c r="I8">
        <v>28</v>
      </c>
    </row>
    <row r="9" spans="1:9" x14ac:dyDescent="0.15">
      <c r="A9" s="1" t="s">
        <v>82</v>
      </c>
      <c r="B9" s="2">
        <v>0</v>
      </c>
      <c r="D9" s="1" t="s">
        <v>88</v>
      </c>
      <c r="E9" s="3">
        <v>3210</v>
      </c>
      <c r="G9" s="1"/>
      <c r="H9" s="1" t="s">
        <v>42</v>
      </c>
      <c r="I9" s="3">
        <f>SUMIF(I1:I8,"&gt;=0")</f>
        <v>199</v>
      </c>
    </row>
    <row r="10" spans="1:9" x14ac:dyDescent="0.15">
      <c r="A10" s="1" t="s">
        <v>83</v>
      </c>
      <c r="B10" s="2">
        <v>0</v>
      </c>
      <c r="D10" s="1" t="s">
        <v>85</v>
      </c>
      <c r="E10" s="2">
        <f>'20161213'!E10+'20161214'!E8</f>
        <v>345235.00000000012</v>
      </c>
      <c r="G10" s="1"/>
      <c r="H10" s="1" t="s">
        <v>43</v>
      </c>
      <c r="I10" s="3">
        <f>SUMIF(I1:I8,"&lt;=0")</f>
        <v>-1</v>
      </c>
    </row>
    <row r="11" spans="1:9" x14ac:dyDescent="0.15">
      <c r="A11" s="1" t="s">
        <v>84</v>
      </c>
      <c r="B11" s="2">
        <f>'20161213'!B11+'20161214'!B9</f>
        <v>567103.84</v>
      </c>
      <c r="E11" s="2"/>
      <c r="G11" s="1" t="s">
        <v>36</v>
      </c>
      <c r="I11" s="2"/>
    </row>
    <row r="12" spans="1:9" x14ac:dyDescent="0.15">
      <c r="A12" s="1" t="s">
        <v>86</v>
      </c>
      <c r="B12" s="18">
        <v>1749.39</v>
      </c>
      <c r="E12" s="2"/>
      <c r="G12" s="1"/>
      <c r="H12" s="1" t="s">
        <v>30</v>
      </c>
      <c r="I12" s="2">
        <v>140141100</v>
      </c>
    </row>
    <row r="13" spans="1:9" x14ac:dyDescent="0.15">
      <c r="A13" s="1" t="s">
        <v>85</v>
      </c>
      <c r="B13" s="2">
        <f>'20161213'!B13+'20161214'!B12</f>
        <v>69566.259999999995</v>
      </c>
      <c r="E13" s="2"/>
      <c r="G13" s="1"/>
      <c r="H13" s="1" t="s">
        <v>31</v>
      </c>
      <c r="I13" s="2">
        <v>-711060</v>
      </c>
    </row>
    <row r="14" spans="1:9" x14ac:dyDescent="0.15">
      <c r="B14" s="2"/>
      <c r="G14" s="1"/>
      <c r="H14" s="1" t="s">
        <v>32</v>
      </c>
      <c r="I14" s="2">
        <f>I13+I12</f>
        <v>139430040</v>
      </c>
    </row>
    <row r="15" spans="1:9" x14ac:dyDescent="0.15">
      <c r="A15" s="1"/>
      <c r="B15" s="2"/>
      <c r="G15" s="1" t="s">
        <v>5</v>
      </c>
      <c r="H15" s="2"/>
      <c r="I15" s="2">
        <v>27800000</v>
      </c>
    </row>
    <row r="16" spans="1:9" x14ac:dyDescent="0.15">
      <c r="A16" s="1"/>
      <c r="B16" s="2"/>
      <c r="G16" s="1" t="s">
        <v>26</v>
      </c>
      <c r="H16" s="2"/>
      <c r="I16" s="2">
        <v>5752330.3399999999</v>
      </c>
    </row>
    <row r="17" spans="1:22" x14ac:dyDescent="0.15">
      <c r="A17" s="6"/>
      <c r="B17" s="2"/>
      <c r="G17" s="1" t="s">
        <v>12</v>
      </c>
      <c r="H17" s="2"/>
      <c r="I17" s="2">
        <v>28102944</v>
      </c>
    </row>
    <row r="18" spans="1:22" x14ac:dyDescent="0.15">
      <c r="G18" s="1" t="s">
        <v>24</v>
      </c>
      <c r="H18" s="2"/>
      <c r="I18" s="2">
        <f>I17+I16-I15</f>
        <v>6055274.3400000036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68305.929999999993</v>
      </c>
    </row>
    <row r="21" spans="1:22" x14ac:dyDescent="0.15">
      <c r="G21" s="1"/>
      <c r="H21" s="1" t="s">
        <v>39</v>
      </c>
      <c r="I21" s="2">
        <v>16238.44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86954.959999999992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144545628.04000002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501756.22000000009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18</v>
      </c>
      <c r="B33" s="3">
        <v>12064</v>
      </c>
      <c r="D33" s="1" t="s">
        <v>74</v>
      </c>
      <c r="E33" s="2">
        <v>3885264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138</v>
      </c>
      <c r="B34" s="3">
        <v>4050</v>
      </c>
      <c r="D34" s="1" t="s">
        <v>75</v>
      </c>
      <c r="E34" s="2">
        <v>3638450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3589</v>
      </c>
      <c r="D35" s="1" t="s">
        <v>76</v>
      </c>
      <c r="E35" s="2">
        <v>-69789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5330</v>
      </c>
      <c r="D36" s="1" t="s">
        <v>77</v>
      </c>
      <c r="E36" s="2">
        <v>-77022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25033</v>
      </c>
      <c r="D37" s="1" t="s">
        <v>78</v>
      </c>
      <c r="E37" s="2">
        <v>-1331206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18906645</v>
      </c>
    </row>
    <row r="39" spans="1:23" x14ac:dyDescent="0.15">
      <c r="A39" s="1" t="s">
        <v>103</v>
      </c>
      <c r="B39" s="3"/>
      <c r="D39" s="1" t="s">
        <v>80</v>
      </c>
      <c r="E39" s="2">
        <v>26872</v>
      </c>
    </row>
    <row r="40" spans="1:23" s="9" customFormat="1" x14ac:dyDescent="0.15">
      <c r="A40"/>
      <c r="B40"/>
      <c r="D40" s="1" t="s">
        <v>81</v>
      </c>
      <c r="E40" s="2">
        <v>-5288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2"/>
  <dimension ref="A1:W41"/>
  <sheetViews>
    <sheetView zoomScale="80" zoomScaleNormal="80" workbookViewId="0">
      <selection activeCell="I22" sqref="I22:I23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100776089.59999999</v>
      </c>
      <c r="D3" s="1" t="s">
        <v>1</v>
      </c>
      <c r="E3" s="2">
        <v>44508014.460000001</v>
      </c>
      <c r="G3" s="1" t="s">
        <v>25</v>
      </c>
      <c r="I3" s="3"/>
    </row>
    <row r="4" spans="1:9" x14ac:dyDescent="0.15">
      <c r="A4" s="1" t="s">
        <v>2</v>
      </c>
      <c r="B4" s="2">
        <v>49139374.140000001</v>
      </c>
      <c r="D4" s="1" t="s">
        <v>11</v>
      </c>
      <c r="E4" s="2">
        <v>13557636.75</v>
      </c>
      <c r="H4" s="1" t="s">
        <v>45</v>
      </c>
      <c r="I4">
        <v>-1</v>
      </c>
    </row>
    <row r="5" spans="1:9" x14ac:dyDescent="0.15">
      <c r="A5" s="1" t="s">
        <v>3</v>
      </c>
      <c r="B5" s="2">
        <v>149915463.74000001</v>
      </c>
      <c r="D5" s="1" t="s">
        <v>12</v>
      </c>
      <c r="E5" s="2">
        <v>30950377.710000001</v>
      </c>
      <c r="H5" s="1" t="s">
        <v>45</v>
      </c>
      <c r="I5">
        <v>27</v>
      </c>
    </row>
    <row r="6" spans="1:9" x14ac:dyDescent="0.15">
      <c r="A6" s="1" t="s">
        <v>11</v>
      </c>
      <c r="B6" s="2">
        <v>100776089.59999999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86</v>
      </c>
    </row>
    <row r="8" spans="1:9" x14ac:dyDescent="0.15">
      <c r="A8" s="1" t="s">
        <v>5</v>
      </c>
      <c r="B8" s="2">
        <v>118000000</v>
      </c>
      <c r="D8" s="1" t="s">
        <v>86</v>
      </c>
      <c r="E8" s="2">
        <v>5094.3999999999996</v>
      </c>
      <c r="H8" s="1" t="s">
        <v>131</v>
      </c>
      <c r="I8">
        <v>25</v>
      </c>
    </row>
    <row r="9" spans="1:9" x14ac:dyDescent="0.15">
      <c r="A9" s="1" t="s">
        <v>82</v>
      </c>
      <c r="B9" s="2">
        <v>0</v>
      </c>
      <c r="D9" s="1" t="s">
        <v>88</v>
      </c>
      <c r="E9" s="3">
        <v>4257</v>
      </c>
      <c r="G9" s="1"/>
      <c r="H9" s="1" t="s">
        <v>42</v>
      </c>
      <c r="I9" s="3">
        <f>SUMIF(I1:I8,"&gt;=0")</f>
        <v>200</v>
      </c>
    </row>
    <row r="10" spans="1:9" x14ac:dyDescent="0.15">
      <c r="A10" s="1" t="s">
        <v>83</v>
      </c>
      <c r="B10" s="2">
        <v>0</v>
      </c>
      <c r="D10" s="1" t="s">
        <v>85</v>
      </c>
      <c r="E10" s="2">
        <f>'20161212'!E10+'20161213'!E8</f>
        <v>342214.20000000013</v>
      </c>
      <c r="G10" s="1"/>
      <c r="H10" s="1" t="s">
        <v>43</v>
      </c>
      <c r="I10" s="3">
        <f>SUMIF(I1:I8,"&lt;=0")</f>
        <v>-1</v>
      </c>
    </row>
    <row r="11" spans="1:9" x14ac:dyDescent="0.15">
      <c r="A11" s="1" t="s">
        <v>84</v>
      </c>
      <c r="B11" s="2">
        <f>'20161212'!B11+'20161213'!B9</f>
        <v>567103.84</v>
      </c>
      <c r="E11" s="2"/>
      <c r="G11" s="1" t="s">
        <v>36</v>
      </c>
      <c r="I11" s="2"/>
    </row>
    <row r="12" spans="1:9" x14ac:dyDescent="0.15">
      <c r="A12" s="1" t="s">
        <v>86</v>
      </c>
      <c r="B12" s="18">
        <v>1518.09</v>
      </c>
      <c r="E12" s="2"/>
      <c r="G12" s="1"/>
      <c r="H12" s="1" t="s">
        <v>30</v>
      </c>
      <c r="I12" s="2">
        <v>141468420</v>
      </c>
    </row>
    <row r="13" spans="1:9" x14ac:dyDescent="0.15">
      <c r="A13" s="1" t="s">
        <v>85</v>
      </c>
      <c r="B13" s="2">
        <f>'20161212'!B13+'20161213'!B12</f>
        <v>67816.87</v>
      </c>
      <c r="E13" s="2"/>
      <c r="G13" s="1"/>
      <c r="H13" s="1" t="s">
        <v>31</v>
      </c>
      <c r="I13" s="2">
        <v>-714120</v>
      </c>
    </row>
    <row r="14" spans="1:9" x14ac:dyDescent="0.15">
      <c r="B14" s="2"/>
      <c r="G14" s="1"/>
      <c r="H14" s="1" t="s">
        <v>32</v>
      </c>
      <c r="I14" s="2">
        <f>I13+I12</f>
        <v>140754300</v>
      </c>
    </row>
    <row r="15" spans="1:9" x14ac:dyDescent="0.15">
      <c r="A15" s="1"/>
      <c r="B15" s="2"/>
      <c r="G15" s="1" t="s">
        <v>5</v>
      </c>
      <c r="H15" s="2"/>
      <c r="I15" s="2">
        <v>27800000</v>
      </c>
    </row>
    <row r="16" spans="1:9" x14ac:dyDescent="0.15">
      <c r="A16" s="1"/>
      <c r="B16" s="2"/>
      <c r="G16" s="1" t="s">
        <v>26</v>
      </c>
      <c r="H16" s="2"/>
      <c r="I16" s="2">
        <v>6099030.5199999996</v>
      </c>
    </row>
    <row r="17" spans="1:22" x14ac:dyDescent="0.15">
      <c r="A17" s="6"/>
      <c r="B17" s="2"/>
      <c r="G17" s="1" t="s">
        <v>12</v>
      </c>
      <c r="H17" s="2"/>
      <c r="I17" s="2">
        <v>28290924</v>
      </c>
    </row>
    <row r="18" spans="1:22" x14ac:dyDescent="0.15">
      <c r="G18" s="1" t="s">
        <v>24</v>
      </c>
      <c r="H18" s="2"/>
      <c r="I18" s="2">
        <f>I17+I16-I15</f>
        <v>6589954.5199999958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67529.73</v>
      </c>
    </row>
    <row r="21" spans="1:22" x14ac:dyDescent="0.15">
      <c r="G21" s="1"/>
      <c r="H21" s="1" t="s">
        <v>39</v>
      </c>
      <c r="I21" s="2">
        <v>16055.26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85995.579999999987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108380675.84999999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496026.65000000014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18</v>
      </c>
      <c r="B33" s="3">
        <v>10724</v>
      </c>
      <c r="D33" s="1" t="s">
        <v>74</v>
      </c>
      <c r="E33" s="2">
        <v>4058830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138</v>
      </c>
      <c r="B34" s="3">
        <v>3912</v>
      </c>
      <c r="D34" s="1" t="s">
        <v>75</v>
      </c>
      <c r="E34" s="2">
        <v>3715472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3363</v>
      </c>
      <c r="D35" s="1" t="s">
        <v>76</v>
      </c>
      <c r="E35" s="2">
        <v>234062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4824</v>
      </c>
      <c r="D36" s="1" t="s">
        <v>77</v>
      </c>
      <c r="E36" s="2">
        <v>-108820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22823</v>
      </c>
      <c r="D37" s="1" t="s">
        <v>78</v>
      </c>
      <c r="E37" s="2">
        <v>-1279968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14315043</v>
      </c>
    </row>
    <row r="39" spans="1:23" x14ac:dyDescent="0.15">
      <c r="A39" s="1" t="s">
        <v>103</v>
      </c>
      <c r="B39" s="3"/>
      <c r="D39" s="1" t="s">
        <v>80</v>
      </c>
      <c r="E39" s="2">
        <v>24235</v>
      </c>
    </row>
    <row r="40" spans="1:23" s="9" customFormat="1" x14ac:dyDescent="0.15">
      <c r="A40"/>
      <c r="B40"/>
      <c r="D40" s="1" t="s">
        <v>81</v>
      </c>
      <c r="E40" s="2">
        <v>-4715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3"/>
  <dimension ref="A1:W41"/>
  <sheetViews>
    <sheetView zoomScale="80" zoomScaleNormal="80" workbookViewId="0">
      <selection activeCell="E74" sqref="E74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101495606.8</v>
      </c>
      <c r="D3" s="1" t="s">
        <v>1</v>
      </c>
      <c r="E3" s="2">
        <v>44202132.789999999</v>
      </c>
      <c r="G3" s="1" t="s">
        <v>25</v>
      </c>
      <c r="I3" s="3"/>
    </row>
    <row r="4" spans="1:9" x14ac:dyDescent="0.15">
      <c r="A4" s="1" t="s">
        <v>2</v>
      </c>
      <c r="B4" s="2">
        <v>18527921.289999999</v>
      </c>
      <c r="D4" s="1" t="s">
        <v>11</v>
      </c>
      <c r="E4" s="2">
        <v>15889412.67</v>
      </c>
      <c r="H4" s="1" t="s">
        <v>45</v>
      </c>
      <c r="I4">
        <v>0</v>
      </c>
    </row>
    <row r="5" spans="1:9" x14ac:dyDescent="0.15">
      <c r="A5" s="1" t="s">
        <v>3</v>
      </c>
      <c r="B5" s="2">
        <v>150026131.43000001</v>
      </c>
      <c r="D5" s="1" t="s">
        <v>12</v>
      </c>
      <c r="E5" s="2">
        <v>28312720.120000001</v>
      </c>
      <c r="H5" s="1" t="s">
        <v>45</v>
      </c>
      <c r="I5">
        <v>24</v>
      </c>
    </row>
    <row r="6" spans="1:9" x14ac:dyDescent="0.15">
      <c r="A6" s="1" t="s">
        <v>11</v>
      </c>
      <c r="B6" s="2">
        <v>131498210.14</v>
      </c>
      <c r="D6" s="1" t="s">
        <v>4</v>
      </c>
      <c r="E6" s="2">
        <v>8000000</v>
      </c>
      <c r="H6" s="1" t="s">
        <v>137</v>
      </c>
      <c r="I6">
        <v>63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85</v>
      </c>
    </row>
    <row r="8" spans="1:9" x14ac:dyDescent="0.15">
      <c r="A8" s="1" t="s">
        <v>5</v>
      </c>
      <c r="B8" s="2">
        <v>118000000</v>
      </c>
      <c r="D8" s="1" t="s">
        <v>86</v>
      </c>
      <c r="E8" s="2">
        <v>7147.2</v>
      </c>
      <c r="H8" s="1" t="s">
        <v>131</v>
      </c>
      <c r="I8">
        <v>25</v>
      </c>
    </row>
    <row r="9" spans="1:9" x14ac:dyDescent="0.15">
      <c r="A9" s="1" t="s">
        <v>82</v>
      </c>
      <c r="B9" s="2">
        <v>2603.34</v>
      </c>
      <c r="D9" s="1" t="s">
        <v>88</v>
      </c>
      <c r="E9" s="3">
        <v>4561</v>
      </c>
      <c r="G9" s="1"/>
      <c r="H9" s="1" t="s">
        <v>42</v>
      </c>
      <c r="I9" s="3">
        <f>SUMIF(I4:I8,"&gt;=0")</f>
        <v>197</v>
      </c>
    </row>
    <row r="10" spans="1:9" x14ac:dyDescent="0.15">
      <c r="A10" s="1" t="s">
        <v>83</v>
      </c>
      <c r="B10" s="2">
        <v>30000000</v>
      </c>
      <c r="D10" s="1" t="s">
        <v>85</v>
      </c>
      <c r="E10" s="2">
        <f>'20161209'!E10+'20161212'!E8</f>
        <v>337119.8000000001</v>
      </c>
      <c r="G10" s="1"/>
      <c r="H10" s="1" t="s">
        <v>43</v>
      </c>
      <c r="I10" s="3">
        <f>SUMIF(I5:I9,"&lt;=0")</f>
        <v>0</v>
      </c>
    </row>
    <row r="11" spans="1:9" x14ac:dyDescent="0.15">
      <c r="A11" s="1" t="s">
        <v>84</v>
      </c>
      <c r="B11" s="2">
        <f>'20161209'!B11+'20161212'!B9</f>
        <v>567103.84</v>
      </c>
      <c r="E11" s="2"/>
      <c r="G11" s="1" t="s">
        <v>36</v>
      </c>
      <c r="I11" s="2"/>
    </row>
    <row r="12" spans="1:9" x14ac:dyDescent="0.15">
      <c r="A12" s="1" t="s">
        <v>86</v>
      </c>
      <c r="B12" s="18">
        <v>1803.31</v>
      </c>
      <c r="E12" s="2"/>
      <c r="G12" s="1"/>
      <c r="H12" s="1" t="s">
        <v>30</v>
      </c>
      <c r="I12" s="2">
        <v>141087720</v>
      </c>
    </row>
    <row r="13" spans="1:9" x14ac:dyDescent="0.15">
      <c r="A13" s="1" t="s">
        <v>85</v>
      </c>
      <c r="B13" s="2">
        <f>'20161209'!B13+'20161212'!B12</f>
        <v>66298.78</v>
      </c>
      <c r="E13" s="2"/>
      <c r="G13" s="1"/>
      <c r="H13" s="1" t="s">
        <v>31</v>
      </c>
      <c r="I13" s="2">
        <v>0</v>
      </c>
    </row>
    <row r="14" spans="1:9" x14ac:dyDescent="0.15">
      <c r="B14" s="2"/>
      <c r="G14" s="1"/>
      <c r="H14" s="1" t="s">
        <v>32</v>
      </c>
      <c r="I14" s="2">
        <f>I13+I12</f>
        <v>141087720</v>
      </c>
    </row>
    <row r="15" spans="1:9" x14ac:dyDescent="0.15">
      <c r="A15" s="1"/>
      <c r="B15" s="2"/>
      <c r="G15" s="1" t="s">
        <v>5</v>
      </c>
      <c r="H15" s="2"/>
      <c r="I15" s="2">
        <v>27800000</v>
      </c>
    </row>
    <row r="16" spans="1:9" x14ac:dyDescent="0.15">
      <c r="A16" s="1"/>
      <c r="B16" s="2"/>
      <c r="G16" s="1" t="s">
        <v>26</v>
      </c>
      <c r="H16" s="2"/>
      <c r="I16" s="2">
        <v>7985162.0199999996</v>
      </c>
    </row>
    <row r="17" spans="1:22" x14ac:dyDescent="0.15">
      <c r="A17" s="6"/>
      <c r="B17" s="2"/>
      <c r="G17" s="1" t="s">
        <v>12</v>
      </c>
      <c r="H17" s="2"/>
      <c r="I17" s="2">
        <v>28186284</v>
      </c>
    </row>
    <row r="18" spans="1:22" x14ac:dyDescent="0.15">
      <c r="G18" s="1" t="s">
        <v>24</v>
      </c>
      <c r="H18" s="2"/>
      <c r="I18" s="2">
        <f>I17+I16-I15</f>
        <v>8371446.0199999958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67100.259999999995</v>
      </c>
    </row>
    <row r="21" spans="1:22" x14ac:dyDescent="0.15">
      <c r="G21" s="1"/>
      <c r="H21" s="1" t="s">
        <v>39</v>
      </c>
      <c r="I21" s="2">
        <v>15953.91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85464.76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75026925.409999996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488883.34000000008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18</v>
      </c>
      <c r="B33" s="3">
        <v>9447</v>
      </c>
      <c r="D33" s="1" t="s">
        <v>74</v>
      </c>
      <c r="E33" s="2">
        <v>3824768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138</v>
      </c>
      <c r="B34" s="3">
        <v>4062</v>
      </c>
      <c r="D34" s="1" t="s">
        <v>75</v>
      </c>
      <c r="E34" s="2">
        <v>3824292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2907</v>
      </c>
      <c r="D35" s="1" t="s">
        <v>76</v>
      </c>
      <c r="E35" s="2">
        <v>52676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4197</v>
      </c>
      <c r="D36" s="1" t="s">
        <v>77</v>
      </c>
      <c r="E36" s="2">
        <v>180533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20613</v>
      </c>
      <c r="D37" s="1" t="s">
        <v>78</v>
      </c>
      <c r="E37" s="2">
        <v>-476442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26054705</v>
      </c>
    </row>
    <row r="39" spans="1:23" x14ac:dyDescent="0.15">
      <c r="A39" s="1" t="s">
        <v>103</v>
      </c>
      <c r="B39" s="3"/>
      <c r="D39" s="1" t="s">
        <v>80</v>
      </c>
      <c r="E39" s="2">
        <v>10132</v>
      </c>
    </row>
    <row r="40" spans="1:23" s="9" customFormat="1" x14ac:dyDescent="0.15">
      <c r="A40"/>
      <c r="B40"/>
      <c r="D40" s="1" t="s">
        <v>81</v>
      </c>
      <c r="E40" s="2">
        <v>-5875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16" sqref="B16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2.1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41639000.869999997</v>
      </c>
      <c r="D3" s="1" t="s">
        <v>1</v>
      </c>
      <c r="E3" s="18">
        <v>52921669.229999997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145872296.31</v>
      </c>
      <c r="D4" s="1" t="s">
        <v>11</v>
      </c>
      <c r="E4" s="38">
        <v>11519911.67</v>
      </c>
      <c r="H4" s="1" t="s">
        <v>370</v>
      </c>
      <c r="I4" s="13">
        <v>57</v>
      </c>
      <c r="J4" s="13"/>
    </row>
    <row r="5" spans="1:10" x14ac:dyDescent="0.15">
      <c r="A5" s="1" t="s">
        <v>3</v>
      </c>
      <c r="B5" s="2">
        <v>232522259.49000001</v>
      </c>
      <c r="D5" s="1" t="s">
        <v>12</v>
      </c>
      <c r="E5" s="2">
        <v>41401757.560000002</v>
      </c>
      <c r="H5" s="1" t="s">
        <v>372</v>
      </c>
      <c r="I5" s="13"/>
      <c r="J5" s="13"/>
    </row>
    <row r="6" spans="1:10" x14ac:dyDescent="0.15">
      <c r="A6" s="1" t="s">
        <v>11</v>
      </c>
      <c r="B6" s="37">
        <v>86649363.180000007</v>
      </c>
      <c r="D6" s="1" t="s">
        <v>4</v>
      </c>
      <c r="E6" s="2">
        <v>11000000</v>
      </c>
      <c r="H6" s="1" t="s">
        <v>323</v>
      </c>
      <c r="I6" s="13">
        <v>5</v>
      </c>
      <c r="J6" s="13">
        <v>20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19</v>
      </c>
      <c r="J7" s="13"/>
    </row>
    <row r="8" spans="1:10" x14ac:dyDescent="0.15">
      <c r="A8" s="1" t="s">
        <v>5</v>
      </c>
      <c r="B8" s="2">
        <v>189980000</v>
      </c>
      <c r="D8" s="1" t="s">
        <v>86</v>
      </c>
      <c r="E8" s="18">
        <v>787.2</v>
      </c>
      <c r="G8" s="1"/>
      <c r="H8" s="1"/>
    </row>
    <row r="9" spans="1:10" x14ac:dyDescent="0.15">
      <c r="A9" s="1" t="s">
        <v>82</v>
      </c>
      <c r="B9" s="2">
        <v>10962.31</v>
      </c>
      <c r="D9" s="1" t="s">
        <v>88</v>
      </c>
      <c r="E9" s="3">
        <v>820</v>
      </c>
      <c r="H9" s="1"/>
    </row>
    <row r="10" spans="1:10" x14ac:dyDescent="0.15">
      <c r="A10" s="1" t="s">
        <v>83</v>
      </c>
      <c r="B10" s="2">
        <v>45000000</v>
      </c>
      <c r="D10" s="1" t="s">
        <v>85</v>
      </c>
      <c r="E10" s="2">
        <f>'20180111'!E10+'20180112'!E8</f>
        <v>760007.49999999953</v>
      </c>
      <c r="G10" s="1"/>
      <c r="H10" s="1" t="s">
        <v>42</v>
      </c>
      <c r="I10" s="3">
        <f>SUMIF(I4:I9,"&gt;=0")</f>
        <v>81</v>
      </c>
    </row>
    <row r="11" spans="1:10" x14ac:dyDescent="0.15">
      <c r="A11" s="1" t="s">
        <v>84</v>
      </c>
      <c r="B11" s="2">
        <f>'20180111'!B11+'20180112'!B9</f>
        <v>1692075.7300000002</v>
      </c>
      <c r="D11" s="1" t="s">
        <v>381</v>
      </c>
      <c r="E11" s="2">
        <f>E8+'20180111'!E11</f>
        <v>4990.3999999999996</v>
      </c>
      <c r="G11" s="1"/>
      <c r="H11" s="1" t="s">
        <v>43</v>
      </c>
      <c r="I11" s="3">
        <f>SUM(J4:J9)</f>
        <v>20</v>
      </c>
    </row>
    <row r="12" spans="1:10" x14ac:dyDescent="0.15">
      <c r="A12" s="1" t="s">
        <v>86</v>
      </c>
      <c r="B12" s="18">
        <v>337.86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'20180111'!B13+'20180112'!B12</f>
        <v>275624.09000000003</v>
      </c>
      <c r="E13" s="2"/>
      <c r="G13" s="1"/>
      <c r="H13" s="1" t="s">
        <v>30</v>
      </c>
      <c r="I13" s="15">
        <v>73092720</v>
      </c>
    </row>
    <row r="14" spans="1:10" x14ac:dyDescent="0.15">
      <c r="A14" s="1" t="s">
        <v>333</v>
      </c>
      <c r="B14" s="3"/>
      <c r="G14" s="1"/>
      <c r="H14" s="1" t="s">
        <v>31</v>
      </c>
      <c r="I14" s="15">
        <v>-18118800</v>
      </c>
    </row>
    <row r="15" spans="1:10" x14ac:dyDescent="0.15">
      <c r="A15" s="1" t="s">
        <v>380</v>
      </c>
      <c r="B15" s="2">
        <f>B12+'20180111'!B15</f>
        <v>7134.1599999999989</v>
      </c>
      <c r="G15" s="1"/>
      <c r="H15" s="1" t="s">
        <v>32</v>
      </c>
      <c r="I15" s="15">
        <f>I14+I13</f>
        <v>54973920</v>
      </c>
    </row>
    <row r="16" spans="1:10" x14ac:dyDescent="0.15">
      <c r="A16" s="1" t="s">
        <v>392</v>
      </c>
      <c r="B16" s="2">
        <f>B11-'20180101'!B11</f>
        <v>92608.850000000093</v>
      </c>
      <c r="G16" s="1" t="s">
        <v>5</v>
      </c>
      <c r="H16" s="2"/>
      <c r="I16" s="15">
        <v>10000000</v>
      </c>
    </row>
    <row r="17" spans="1:14" x14ac:dyDescent="0.15">
      <c r="A17" s="6"/>
      <c r="B17" s="2"/>
      <c r="G17" s="1" t="s">
        <v>26</v>
      </c>
      <c r="H17" s="2"/>
      <c r="I17" s="15">
        <v>11514035.800000001</v>
      </c>
    </row>
    <row r="18" spans="1:14" x14ac:dyDescent="0.15">
      <c r="G18" s="1" t="s">
        <v>12</v>
      </c>
      <c r="H18" s="2"/>
      <c r="I18" s="15">
        <v>10963908</v>
      </c>
    </row>
    <row r="19" spans="1:14" x14ac:dyDescent="0.15">
      <c r="A19" s="2"/>
      <c r="G19" s="1" t="s">
        <v>24</v>
      </c>
      <c r="H19" s="2"/>
      <c r="I19" s="15">
        <f>I18+I17-I16</f>
        <v>12477943.800000001</v>
      </c>
    </row>
    <row r="20" spans="1:14" x14ac:dyDescent="0.15">
      <c r="D20" s="2"/>
      <c r="G20" s="1" t="s">
        <v>33</v>
      </c>
      <c r="I20" s="15"/>
    </row>
    <row r="21" spans="1:14" x14ac:dyDescent="0.15">
      <c r="G21" s="1"/>
      <c r="H21" s="1" t="s">
        <v>38</v>
      </c>
      <c r="I21" s="15">
        <v>456768.36</v>
      </c>
      <c r="N21" s="2"/>
    </row>
    <row r="22" spans="1:14" x14ac:dyDescent="0.15">
      <c r="G22" s="1"/>
      <c r="H22" s="1" t="s">
        <v>39</v>
      </c>
      <c r="I22" s="15">
        <v>107258.64</v>
      </c>
    </row>
    <row r="23" spans="1:14" x14ac:dyDescent="0.15">
      <c r="G23" s="1"/>
      <c r="H23" s="1" t="s">
        <v>106</v>
      </c>
      <c r="I23" s="15">
        <v>24054.85</v>
      </c>
      <c r="N23" s="2"/>
    </row>
    <row r="24" spans="1:14" x14ac:dyDescent="0.15">
      <c r="A24" s="8" t="s">
        <v>69</v>
      </c>
      <c r="H24" s="1" t="s">
        <v>107</v>
      </c>
      <c r="I24" s="15">
        <v>11184</v>
      </c>
    </row>
    <row r="25" spans="1:14" x14ac:dyDescent="0.15">
      <c r="A25" s="1" t="s">
        <v>70</v>
      </c>
      <c r="B25" s="2">
        <f>B8+E7+I16+B45</f>
        <v>280980000</v>
      </c>
      <c r="H25" s="1" t="s">
        <v>19</v>
      </c>
      <c r="I25" s="15">
        <f>SUM(I21:I24)</f>
        <v>599265.85</v>
      </c>
    </row>
    <row r="26" spans="1:14" x14ac:dyDescent="0.15">
      <c r="A26" s="1" t="s">
        <v>71</v>
      </c>
      <c r="B26" s="2">
        <f>B4+E5+I18</f>
        <v>198237961.87</v>
      </c>
      <c r="G26" s="1"/>
      <c r="H26" s="1" t="s">
        <v>355</v>
      </c>
      <c r="I26" s="2">
        <v>291.49</v>
      </c>
    </row>
    <row r="27" spans="1:14" x14ac:dyDescent="0.15">
      <c r="A27" s="1" t="s">
        <v>90</v>
      </c>
      <c r="B27" s="2">
        <f>$B$13+$E$10+$I$25</f>
        <v>1634897.4399999995</v>
      </c>
      <c r="H27" s="1" t="s">
        <v>382</v>
      </c>
      <c r="I27" s="2">
        <f>I26+'20180111'!I27</f>
        <v>4376.43</v>
      </c>
    </row>
    <row r="28" spans="1:14" x14ac:dyDescent="0.15">
      <c r="A28" s="1" t="s">
        <v>356</v>
      </c>
      <c r="B28" s="2">
        <f>B12+E8+I26</f>
        <v>1416.55</v>
      </c>
    </row>
    <row r="29" spans="1:14" x14ac:dyDescent="0.15">
      <c r="A29" s="1" t="s">
        <v>383</v>
      </c>
      <c r="B29" s="2">
        <f>B15+E11+I27</f>
        <v>16500.989999999998</v>
      </c>
    </row>
    <row r="30" spans="1:14" x14ac:dyDescent="0.15">
      <c r="G30" s="1"/>
      <c r="H30" s="1"/>
      <c r="I30" s="2"/>
    </row>
    <row r="31" spans="1:14" s="9" customFormat="1" x14ac:dyDescent="0.15">
      <c r="J31"/>
    </row>
    <row r="32" spans="1:14" ht="14.25" x14ac:dyDescent="0.15">
      <c r="A32" s="7" t="s">
        <v>65</v>
      </c>
      <c r="G32" s="7" t="s">
        <v>295</v>
      </c>
    </row>
    <row r="33" spans="1:23" s="9" customFormat="1" x14ac:dyDescent="0.1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6">
        <v>4021</v>
      </c>
      <c r="D34" s="1" t="s">
        <v>78</v>
      </c>
      <c r="E34" s="2">
        <v>-24553595</v>
      </c>
      <c r="G34" s="16" t="s">
        <v>296</v>
      </c>
      <c r="H34" s="2">
        <f>E40</f>
        <v>17675439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138</v>
      </c>
      <c r="B35" s="36">
        <v>1015</v>
      </c>
      <c r="D35" s="1" t="s">
        <v>182</v>
      </c>
      <c r="E35" s="10">
        <v>-1270389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6">
        <v>6530</v>
      </c>
      <c r="D36" s="1" t="s">
        <v>80</v>
      </c>
      <c r="E36" s="10">
        <v>-37383</v>
      </c>
      <c r="G36" s="40" t="s">
        <v>298</v>
      </c>
      <c r="H36" s="41">
        <f>H34+H35</f>
        <v>17680596.605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132</v>
      </c>
      <c r="B37" s="36">
        <v>2901</v>
      </c>
      <c r="D37" s="1" t="s">
        <v>81</v>
      </c>
      <c r="E37" s="2">
        <v>4934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15">
      <c r="A38" s="1" t="s">
        <v>19</v>
      </c>
      <c r="B38" s="36">
        <f>SUM(B34:B37)</f>
        <v>14467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15">
      <c r="A39" s="1" t="s">
        <v>102</v>
      </c>
      <c r="B39" s="3"/>
      <c r="D39" s="8" t="s">
        <v>379</v>
      </c>
    </row>
    <row r="40" spans="1:23" x14ac:dyDescent="0.15">
      <c r="A40" s="1" t="s">
        <v>103</v>
      </c>
      <c r="B40" s="3"/>
      <c r="D40" s="1" t="s">
        <v>74</v>
      </c>
      <c r="E40" s="2">
        <v>17675439</v>
      </c>
    </row>
    <row r="41" spans="1:23" s="9" customFormat="1" x14ac:dyDescent="0.15">
      <c r="A41"/>
      <c r="B41"/>
      <c r="D41" s="1" t="s">
        <v>75</v>
      </c>
      <c r="E41" s="2">
        <v>17442642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 s="1" t="s">
        <v>76</v>
      </c>
      <c r="E42" s="2">
        <v>-153945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15">
      <c r="D43" s="1" t="s">
        <v>77</v>
      </c>
      <c r="E43" s="2">
        <v>-352901</v>
      </c>
    </row>
    <row r="44" spans="1:23" x14ac:dyDescent="0.15">
      <c r="A44" s="8" t="s">
        <v>233</v>
      </c>
      <c r="D44" s="1" t="s">
        <v>375</v>
      </c>
      <c r="E44" s="2">
        <v>21537</v>
      </c>
    </row>
    <row r="45" spans="1:23" x14ac:dyDescent="0.15">
      <c r="A45" s="16" t="s">
        <v>5</v>
      </c>
      <c r="B45" s="2">
        <v>1000000</v>
      </c>
      <c r="C45" s="2"/>
      <c r="D45" s="1" t="s">
        <v>376</v>
      </c>
      <c r="E45" s="10">
        <v>-175482</v>
      </c>
    </row>
    <row r="46" spans="1:23" x14ac:dyDescent="0.1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635841</v>
      </c>
    </row>
    <row r="47" spans="1:23" x14ac:dyDescent="0.1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1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1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1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4"/>
  <dimension ref="A1:W41"/>
  <sheetViews>
    <sheetView zoomScale="80" zoomScaleNormal="80" workbookViewId="0">
      <selection activeCell="C9" sqref="C9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73246960.939999998</v>
      </c>
      <c r="D3" s="1" t="s">
        <v>1</v>
      </c>
      <c r="E3" s="2">
        <v>47140762.960000001</v>
      </c>
      <c r="G3" s="1" t="s">
        <v>25</v>
      </c>
      <c r="I3" s="3"/>
    </row>
    <row r="4" spans="1:9" x14ac:dyDescent="0.15">
      <c r="A4" s="1" t="s">
        <v>2</v>
      </c>
      <c r="B4" s="2">
        <v>69977464.480000004</v>
      </c>
      <c r="D4" s="1" t="s">
        <v>11</v>
      </c>
      <c r="E4" s="2">
        <v>16051197.470000001</v>
      </c>
      <c r="H4" s="1" t="s">
        <v>45</v>
      </c>
      <c r="I4">
        <v>0</v>
      </c>
    </row>
    <row r="5" spans="1:9" x14ac:dyDescent="0.15">
      <c r="A5" s="1" t="s">
        <v>3</v>
      </c>
      <c r="B5" s="2">
        <v>149225228.34</v>
      </c>
      <c r="D5" s="1" t="s">
        <v>12</v>
      </c>
      <c r="E5" s="2">
        <v>31089565.489999998</v>
      </c>
      <c r="H5" s="1" t="s">
        <v>45</v>
      </c>
      <c r="I5">
        <v>25</v>
      </c>
    </row>
    <row r="6" spans="1:9" x14ac:dyDescent="0.15">
      <c r="A6" s="1" t="s">
        <v>11</v>
      </c>
      <c r="B6" s="2">
        <v>79247763.859999999</v>
      </c>
      <c r="D6" s="1" t="s">
        <v>4</v>
      </c>
      <c r="E6" s="2">
        <v>8000000</v>
      </c>
      <c r="H6" s="1" t="s">
        <v>137</v>
      </c>
      <c r="I6">
        <v>64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85</v>
      </c>
    </row>
    <row r="8" spans="1:9" x14ac:dyDescent="0.15">
      <c r="A8" s="1" t="s">
        <v>5</v>
      </c>
      <c r="B8" s="2">
        <v>118000000</v>
      </c>
      <c r="D8" s="1" t="s">
        <v>86</v>
      </c>
      <c r="E8" s="2">
        <v>2033.6</v>
      </c>
      <c r="H8" s="1" t="s">
        <v>131</v>
      </c>
      <c r="I8">
        <v>26</v>
      </c>
    </row>
    <row r="9" spans="1:9" x14ac:dyDescent="0.15">
      <c r="A9" s="1" t="s">
        <v>82</v>
      </c>
      <c r="B9" s="2">
        <v>802.92</v>
      </c>
      <c r="D9" s="1" t="s">
        <v>88</v>
      </c>
      <c r="E9" s="3">
        <v>1781</v>
      </c>
      <c r="G9" s="1"/>
      <c r="H9" s="1" t="s">
        <v>42</v>
      </c>
      <c r="I9" s="3">
        <f>SUMIF(I4:I8,"&gt;=0")</f>
        <v>200</v>
      </c>
    </row>
    <row r="10" spans="1:9" x14ac:dyDescent="0.15">
      <c r="A10" s="1" t="s">
        <v>83</v>
      </c>
      <c r="B10" s="2">
        <v>6000000</v>
      </c>
      <c r="D10" s="1" t="s">
        <v>85</v>
      </c>
      <c r="E10" s="2">
        <f>'20161208'!E10+'20161209'!E8</f>
        <v>329972.60000000009</v>
      </c>
      <c r="G10" s="1"/>
      <c r="H10" s="1" t="s">
        <v>43</v>
      </c>
      <c r="I10" s="3">
        <f>SUMIF(I5:I9,"&lt;=0")</f>
        <v>0</v>
      </c>
    </row>
    <row r="11" spans="1:9" x14ac:dyDescent="0.15">
      <c r="A11" s="1" t="s">
        <v>84</v>
      </c>
      <c r="B11" s="2">
        <f>'20161208'!B11+'20161209'!B9</f>
        <v>564500.5</v>
      </c>
      <c r="E11" s="2"/>
      <c r="G11" s="1" t="s">
        <v>36</v>
      </c>
      <c r="I11" s="2"/>
    </row>
    <row r="12" spans="1:9" x14ac:dyDescent="0.15">
      <c r="A12" s="1" t="s">
        <v>86</v>
      </c>
      <c r="B12" s="18">
        <v>585.92999999999995</v>
      </c>
      <c r="E12" s="2"/>
      <c r="G12" s="1"/>
      <c r="H12" s="1" t="s">
        <v>30</v>
      </c>
      <c r="I12" s="2">
        <v>141098340</v>
      </c>
    </row>
    <row r="13" spans="1:9" x14ac:dyDescent="0.15">
      <c r="A13" s="1" t="s">
        <v>85</v>
      </c>
      <c r="B13" s="2">
        <f>'20161208'!B13+'20161209'!B12</f>
        <v>64495.469999999994</v>
      </c>
      <c r="E13" s="2"/>
      <c r="G13" s="1"/>
      <c r="H13" s="1" t="s">
        <v>31</v>
      </c>
      <c r="I13" s="2">
        <v>0</v>
      </c>
    </row>
    <row r="14" spans="1:9" x14ac:dyDescent="0.15">
      <c r="B14" s="2"/>
      <c r="G14" s="1"/>
      <c r="H14" s="1" t="s">
        <v>32</v>
      </c>
      <c r="I14" s="2">
        <f>I13+I12</f>
        <v>141098340</v>
      </c>
    </row>
    <row r="15" spans="1:9" x14ac:dyDescent="0.15">
      <c r="A15" s="1"/>
      <c r="B15" s="2"/>
      <c r="G15" s="1" t="s">
        <v>5</v>
      </c>
      <c r="H15" s="2"/>
      <c r="I15" s="2">
        <v>27800000</v>
      </c>
    </row>
    <row r="16" spans="1:9" x14ac:dyDescent="0.15">
      <c r="A16" s="1"/>
      <c r="B16" s="2"/>
      <c r="G16" s="1" t="s">
        <v>26</v>
      </c>
      <c r="H16" s="2"/>
      <c r="I16" s="2">
        <v>5792339.6200000001</v>
      </c>
    </row>
    <row r="17" spans="1:22" x14ac:dyDescent="0.15">
      <c r="A17" s="6"/>
      <c r="B17" s="2"/>
      <c r="G17" s="1" t="s">
        <v>12</v>
      </c>
      <c r="H17" s="2"/>
      <c r="I17" s="2">
        <v>28245444</v>
      </c>
    </row>
    <row r="18" spans="1:22" x14ac:dyDescent="0.15">
      <c r="G18" s="1" t="s">
        <v>24</v>
      </c>
      <c r="H18" s="2"/>
      <c r="I18" s="2">
        <f>I17+I16-I15</f>
        <v>6237783.6199999973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66885.83</v>
      </c>
    </row>
    <row r="21" spans="1:22" x14ac:dyDescent="0.15">
      <c r="G21" s="1"/>
      <c r="H21" s="1" t="s">
        <v>39</v>
      </c>
      <c r="I21" s="2">
        <v>15903.31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85199.73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129312473.97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479667.80000000005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18</v>
      </c>
      <c r="B33" s="3">
        <v>11680</v>
      </c>
      <c r="D33" s="1" t="s">
        <v>74</v>
      </c>
      <c r="E33" s="2">
        <v>3772390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138</v>
      </c>
      <c r="B34" s="3">
        <v>4287</v>
      </c>
      <c r="D34" s="1" t="s">
        <v>75</v>
      </c>
      <c r="E34" s="2">
        <v>3643758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2443</v>
      </c>
      <c r="D35" s="1" t="s">
        <v>76</v>
      </c>
      <c r="E35" s="2">
        <v>245360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4012</v>
      </c>
      <c r="D36" s="1" t="s">
        <v>77</v>
      </c>
      <c r="E36" s="2">
        <v>260255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22422</v>
      </c>
      <c r="D37" s="1" t="s">
        <v>78</v>
      </c>
      <c r="E37" s="2">
        <v>-454256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36268683</v>
      </c>
    </row>
    <row r="39" spans="1:23" x14ac:dyDescent="0.15">
      <c r="A39" s="1" t="s">
        <v>103</v>
      </c>
      <c r="B39" s="3"/>
      <c r="D39" s="1" t="s">
        <v>80</v>
      </c>
      <c r="E39" s="2">
        <v>15436</v>
      </c>
    </row>
    <row r="40" spans="1:23" s="9" customFormat="1" x14ac:dyDescent="0.15">
      <c r="A40"/>
      <c r="B40"/>
      <c r="D40" s="1" t="s">
        <v>81</v>
      </c>
      <c r="E40" s="2">
        <v>-7003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5"/>
  <dimension ref="A1:W41"/>
  <sheetViews>
    <sheetView zoomScale="80" zoomScaleNormal="80" workbookViewId="0">
      <selection activeCell="B7" sqref="B7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69562227.170000002</v>
      </c>
      <c r="D3" s="1" t="s">
        <v>1</v>
      </c>
      <c r="E3" s="2">
        <v>47809608.210000001</v>
      </c>
      <c r="G3" s="1" t="s">
        <v>25</v>
      </c>
      <c r="I3" s="3"/>
    </row>
    <row r="4" spans="1:9" x14ac:dyDescent="0.15">
      <c r="A4" s="1" t="s">
        <v>2</v>
      </c>
      <c r="B4" s="2">
        <v>79494565.5</v>
      </c>
      <c r="D4" s="1" t="s">
        <v>11</v>
      </c>
      <c r="E4" s="2">
        <v>16325123.960000001</v>
      </c>
      <c r="H4" s="1" t="s">
        <v>45</v>
      </c>
      <c r="I4">
        <v>0</v>
      </c>
    </row>
    <row r="5" spans="1:9" x14ac:dyDescent="0.15">
      <c r="A5" s="1" t="s">
        <v>3</v>
      </c>
      <c r="B5" s="2">
        <v>149056792.66999999</v>
      </c>
      <c r="D5" s="1" t="s">
        <v>12</v>
      </c>
      <c r="E5" s="2">
        <v>31484484.25</v>
      </c>
      <c r="H5" s="1" t="s">
        <v>45</v>
      </c>
      <c r="I5">
        <v>23</v>
      </c>
    </row>
    <row r="6" spans="1:9" x14ac:dyDescent="0.15">
      <c r="A6" s="1" t="s">
        <v>11</v>
      </c>
      <c r="B6" s="2">
        <v>69562227.170000002</v>
      </c>
      <c r="D6" s="1" t="s">
        <v>4</v>
      </c>
      <c r="E6" s="2">
        <v>8000000</v>
      </c>
      <c r="H6" s="1" t="s">
        <v>137</v>
      </c>
      <c r="I6">
        <v>64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86</v>
      </c>
    </row>
    <row r="8" spans="1:9" x14ac:dyDescent="0.15">
      <c r="A8" s="1" t="s">
        <v>5</v>
      </c>
      <c r="B8" s="2">
        <v>118000000</v>
      </c>
      <c r="D8" s="1" t="s">
        <v>86</v>
      </c>
      <c r="E8" s="2">
        <v>1694.4</v>
      </c>
      <c r="H8" s="1" t="s">
        <v>131</v>
      </c>
      <c r="I8">
        <v>26</v>
      </c>
    </row>
    <row r="9" spans="1:9" x14ac:dyDescent="0.15">
      <c r="A9" s="1" t="s">
        <v>82</v>
      </c>
      <c r="B9" s="2">
        <v>0</v>
      </c>
      <c r="D9" s="1" t="s">
        <v>88</v>
      </c>
      <c r="E9" s="3">
        <v>1655</v>
      </c>
      <c r="G9" s="1"/>
      <c r="H9" s="1" t="s">
        <v>42</v>
      </c>
      <c r="I9" s="3">
        <f>SUMIF(I4:I8,"&gt;=0")</f>
        <v>199</v>
      </c>
    </row>
    <row r="10" spans="1:9" x14ac:dyDescent="0.15">
      <c r="A10" s="1" t="s">
        <v>83</v>
      </c>
      <c r="B10" s="2">
        <v>0</v>
      </c>
      <c r="D10" s="1" t="s">
        <v>85</v>
      </c>
      <c r="E10" s="2">
        <f>'20161207'!E10+'20161208'!E8</f>
        <v>327939.00000000012</v>
      </c>
      <c r="G10" s="1"/>
      <c r="H10" s="1" t="s">
        <v>43</v>
      </c>
      <c r="I10" s="3">
        <f>SUMIF(I5:I9,"&lt;=0")</f>
        <v>0</v>
      </c>
    </row>
    <row r="11" spans="1:9" x14ac:dyDescent="0.15">
      <c r="A11" s="1" t="s">
        <v>84</v>
      </c>
      <c r="B11" s="2">
        <f>'20161207'!B11+'20161208'!B9</f>
        <v>563697.57999999996</v>
      </c>
      <c r="E11" s="2"/>
      <c r="G11" s="1" t="s">
        <v>36</v>
      </c>
      <c r="I11" s="2"/>
    </row>
    <row r="12" spans="1:9" x14ac:dyDescent="0.15">
      <c r="A12" s="1" t="s">
        <v>86</v>
      </c>
      <c r="B12" s="18">
        <v>348.33</v>
      </c>
      <c r="E12" s="2"/>
      <c r="G12" s="1"/>
      <c r="H12" s="1" t="s">
        <v>30</v>
      </c>
      <c r="I12" s="2">
        <v>140216220</v>
      </c>
    </row>
    <row r="13" spans="1:9" x14ac:dyDescent="0.15">
      <c r="A13" s="1" t="s">
        <v>85</v>
      </c>
      <c r="B13" s="2">
        <f>'20161207'!B13+'20161208'!B12</f>
        <v>63909.539999999994</v>
      </c>
      <c r="E13" s="2"/>
      <c r="G13" s="1"/>
      <c r="H13" s="1" t="s">
        <v>31</v>
      </c>
      <c r="I13" s="2">
        <v>0</v>
      </c>
    </row>
    <row r="14" spans="1:9" x14ac:dyDescent="0.15">
      <c r="B14" s="2"/>
      <c r="G14" s="1"/>
      <c r="H14" s="1" t="s">
        <v>32</v>
      </c>
      <c r="I14" s="2">
        <f>I13+I12</f>
        <v>140216220</v>
      </c>
    </row>
    <row r="15" spans="1:9" x14ac:dyDescent="0.15">
      <c r="A15" s="1"/>
      <c r="B15" s="2"/>
      <c r="G15" s="1" t="s">
        <v>5</v>
      </c>
      <c r="H15" s="2"/>
      <c r="I15" s="2">
        <v>27800000</v>
      </c>
    </row>
    <row r="16" spans="1:9" x14ac:dyDescent="0.15">
      <c r="A16" s="1"/>
      <c r="B16" s="2"/>
      <c r="G16" s="1" t="s">
        <v>26</v>
      </c>
      <c r="H16" s="2"/>
      <c r="I16" s="2">
        <v>5817880.8399999999</v>
      </c>
    </row>
    <row r="17" spans="1:22" x14ac:dyDescent="0.15">
      <c r="A17" s="6"/>
      <c r="B17" s="2"/>
      <c r="G17" s="1" t="s">
        <v>12</v>
      </c>
      <c r="H17" s="2"/>
      <c r="I17" s="2">
        <v>28057308</v>
      </c>
    </row>
    <row r="18" spans="1:22" x14ac:dyDescent="0.15">
      <c r="G18" s="1" t="s">
        <v>24</v>
      </c>
      <c r="H18" s="2"/>
      <c r="I18" s="2">
        <f>I17+I16-I15</f>
        <v>6075188.8400000036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66673.05</v>
      </c>
    </row>
    <row r="21" spans="1:22" x14ac:dyDescent="0.15">
      <c r="G21" s="1"/>
      <c r="H21" s="1" t="s">
        <v>39</v>
      </c>
      <c r="I21" s="2">
        <v>15853.09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84936.73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139036357.75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476785.27000000008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18</v>
      </c>
      <c r="B33" s="3">
        <v>11624</v>
      </c>
      <c r="D33" s="1" t="s">
        <v>74</v>
      </c>
      <c r="E33" s="2">
        <v>3527377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138</v>
      </c>
      <c r="B34" s="3">
        <v>4538</v>
      </c>
      <c r="D34" s="1" t="s">
        <v>75</v>
      </c>
      <c r="E34" s="2">
        <v>3383503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2226</v>
      </c>
      <c r="D35" s="1" t="s">
        <v>76</v>
      </c>
      <c r="E35" s="2">
        <v>-210469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3773</v>
      </c>
      <c r="D36" s="1" t="s">
        <v>77</v>
      </c>
      <c r="E36" s="2">
        <v>9431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22161</v>
      </c>
      <c r="D37" s="1" t="s">
        <v>78</v>
      </c>
      <c r="E37" s="2">
        <v>690231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27634312</v>
      </c>
    </row>
    <row r="39" spans="1:23" x14ac:dyDescent="0.15">
      <c r="A39" s="1" t="s">
        <v>103</v>
      </c>
      <c r="B39" s="3"/>
      <c r="D39" s="1" t="s">
        <v>80</v>
      </c>
      <c r="E39" s="2">
        <v>9058</v>
      </c>
    </row>
    <row r="40" spans="1:23" s="9" customFormat="1" x14ac:dyDescent="0.15">
      <c r="A40"/>
      <c r="B40"/>
      <c r="D40" s="1" t="s">
        <v>81</v>
      </c>
      <c r="E40" s="2">
        <v>-6278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6"/>
  <dimension ref="A1:W41"/>
  <sheetViews>
    <sheetView topLeftCell="D4" zoomScale="80" zoomScaleNormal="80" workbookViewId="0">
      <selection activeCell="I16" sqref="I16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66291285.299999997</v>
      </c>
      <c r="D3" s="1" t="s">
        <v>1</v>
      </c>
      <c r="E3" s="2">
        <v>47949396.710000001</v>
      </c>
      <c r="G3" s="1" t="s">
        <v>25</v>
      </c>
      <c r="I3" s="3"/>
    </row>
    <row r="4" spans="1:9" x14ac:dyDescent="0.15">
      <c r="A4" s="1" t="s">
        <v>2</v>
      </c>
      <c r="B4" s="2">
        <v>82521238.530000001</v>
      </c>
      <c r="D4" s="1" t="s">
        <v>11</v>
      </c>
      <c r="E4" s="2">
        <v>17981244.120000001</v>
      </c>
      <c r="H4" s="1" t="s">
        <v>45</v>
      </c>
      <c r="I4">
        <v>0</v>
      </c>
    </row>
    <row r="5" spans="1:9" x14ac:dyDescent="0.15">
      <c r="A5" s="1" t="s">
        <v>3</v>
      </c>
      <c r="B5" s="2">
        <v>148812523.83000001</v>
      </c>
      <c r="D5" s="1" t="s">
        <v>12</v>
      </c>
      <c r="E5" s="2">
        <v>29968152.59</v>
      </c>
      <c r="H5" s="1" t="s">
        <v>45</v>
      </c>
      <c r="I5">
        <v>18</v>
      </c>
    </row>
    <row r="6" spans="1:9" x14ac:dyDescent="0.15">
      <c r="A6" s="1" t="s">
        <v>11</v>
      </c>
      <c r="B6" s="2">
        <v>66291285.299999997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82</v>
      </c>
    </row>
    <row r="8" spans="1:9" x14ac:dyDescent="0.15">
      <c r="A8" s="1" t="s">
        <v>5</v>
      </c>
      <c r="B8" s="2">
        <v>118000000</v>
      </c>
      <c r="D8" s="1" t="s">
        <v>86</v>
      </c>
      <c r="E8" s="2">
        <v>1601.6</v>
      </c>
      <c r="H8" s="1" t="s">
        <v>131</v>
      </c>
      <c r="I8">
        <v>17</v>
      </c>
    </row>
    <row r="9" spans="1:9" x14ac:dyDescent="0.15">
      <c r="A9" s="1" t="s">
        <v>82</v>
      </c>
      <c r="B9" s="2">
        <v>0</v>
      </c>
      <c r="D9" s="1" t="s">
        <v>88</v>
      </c>
      <c r="E9" s="3">
        <v>1523</v>
      </c>
      <c r="G9" s="1"/>
      <c r="H9" s="1" t="s">
        <v>42</v>
      </c>
      <c r="I9" s="3">
        <f>SUMIF(I4:I8,"&gt;=0")</f>
        <v>179</v>
      </c>
    </row>
    <row r="10" spans="1:9" x14ac:dyDescent="0.15">
      <c r="A10" s="1" t="s">
        <v>83</v>
      </c>
      <c r="B10" s="2">
        <v>0</v>
      </c>
      <c r="D10" s="1" t="s">
        <v>85</v>
      </c>
      <c r="E10" s="2">
        <f>'20161206'!E10+'20161207'!E8</f>
        <v>326244.60000000009</v>
      </c>
      <c r="G10" s="1"/>
      <c r="H10" s="1" t="s">
        <v>43</v>
      </c>
      <c r="I10" s="3">
        <f>SUMIF(I5:I9,"&lt;=0")</f>
        <v>0</v>
      </c>
    </row>
    <row r="11" spans="1:9" x14ac:dyDescent="0.15">
      <c r="A11" s="1" t="s">
        <v>84</v>
      </c>
      <c r="B11" s="2">
        <f>'20161206'!B11+'20161207'!B9</f>
        <v>563697.57999999996</v>
      </c>
      <c r="E11" s="2"/>
      <c r="G11" s="1" t="s">
        <v>36</v>
      </c>
      <c r="I11" s="2"/>
    </row>
    <row r="12" spans="1:9" x14ac:dyDescent="0.15">
      <c r="A12" s="1" t="s">
        <v>86</v>
      </c>
      <c r="B12" s="18">
        <v>894.63</v>
      </c>
      <c r="E12" s="2"/>
      <c r="G12" s="1"/>
      <c r="H12" s="1" t="s">
        <v>30</v>
      </c>
      <c r="I12" s="2">
        <v>126169800</v>
      </c>
    </row>
    <row r="13" spans="1:9" x14ac:dyDescent="0.15">
      <c r="A13" s="1" t="s">
        <v>85</v>
      </c>
      <c r="B13" s="2">
        <f>'20161206'!B13+'20161207'!B12</f>
        <v>63561.209999999992</v>
      </c>
      <c r="E13" s="2"/>
      <c r="G13" s="1"/>
      <c r="H13" s="1" t="s">
        <v>31</v>
      </c>
      <c r="I13" s="2">
        <v>0</v>
      </c>
    </row>
    <row r="14" spans="1:9" x14ac:dyDescent="0.15">
      <c r="B14" s="2"/>
      <c r="G14" s="1"/>
      <c r="H14" s="1" t="s">
        <v>32</v>
      </c>
      <c r="I14" s="2">
        <f>I13+I12</f>
        <v>126169800</v>
      </c>
    </row>
    <row r="15" spans="1:9" x14ac:dyDescent="0.15">
      <c r="A15" s="1"/>
      <c r="B15" s="2"/>
      <c r="G15" s="1" t="s">
        <v>5</v>
      </c>
      <c r="H15" s="2"/>
      <c r="I15" s="2">
        <v>27800000</v>
      </c>
    </row>
    <row r="16" spans="1:9" x14ac:dyDescent="0.15">
      <c r="A16" s="1"/>
      <c r="B16" s="2"/>
      <c r="G16" s="1" t="s">
        <v>26</v>
      </c>
      <c r="H16" s="2"/>
      <c r="I16" s="2">
        <v>8584404.2799999993</v>
      </c>
    </row>
    <row r="17" spans="1:22" x14ac:dyDescent="0.15">
      <c r="A17" s="6"/>
      <c r="B17" s="2"/>
      <c r="G17" s="1" t="s">
        <v>12</v>
      </c>
      <c r="H17" s="2"/>
      <c r="I17" s="2">
        <v>25277604</v>
      </c>
    </row>
    <row r="18" spans="1:22" x14ac:dyDescent="0.15">
      <c r="G18" s="1" t="s">
        <v>24</v>
      </c>
      <c r="H18" s="2"/>
      <c r="I18" s="2">
        <f>I17+I16-I15</f>
        <v>6062008.2800000012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64988.98</v>
      </c>
    </row>
    <row r="21" spans="1:22" x14ac:dyDescent="0.15">
      <c r="G21" s="1"/>
      <c r="H21" s="1" t="s">
        <v>39</v>
      </c>
      <c r="I21" s="2">
        <v>15455.65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82855.22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137766995.12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472661.03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18</v>
      </c>
      <c r="B33" s="3">
        <v>11002</v>
      </c>
      <c r="D33" s="1" t="s">
        <v>74</v>
      </c>
      <c r="E33" s="2">
        <v>3738426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138</v>
      </c>
      <c r="B34" s="3">
        <v>4558</v>
      </c>
      <c r="D34" s="1" t="s">
        <v>75</v>
      </c>
      <c r="E34" s="2">
        <v>3374652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2262</v>
      </c>
      <c r="D35" s="1" t="s">
        <v>76</v>
      </c>
      <c r="E35" s="2">
        <v>124236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3514</v>
      </c>
      <c r="D36" s="1" t="s">
        <v>77</v>
      </c>
      <c r="E36" s="2">
        <v>-266398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21336</v>
      </c>
      <c r="D37" s="1" t="s">
        <v>78</v>
      </c>
      <c r="E37" s="2">
        <v>84526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29077038</v>
      </c>
    </row>
    <row r="39" spans="1:23" x14ac:dyDescent="0.15">
      <c r="A39" s="1" t="s">
        <v>103</v>
      </c>
      <c r="B39" s="3"/>
      <c r="D39" s="1" t="s">
        <v>80</v>
      </c>
      <c r="E39" s="2">
        <v>5700</v>
      </c>
    </row>
    <row r="40" spans="1:23" s="9" customFormat="1" x14ac:dyDescent="0.15">
      <c r="A40"/>
      <c r="B40"/>
      <c r="D40" s="1" t="s">
        <v>81</v>
      </c>
      <c r="E40" s="2">
        <v>-6938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7"/>
  <dimension ref="A1:W41"/>
  <sheetViews>
    <sheetView topLeftCell="H1" zoomScale="80" zoomScaleNormal="80" workbookViewId="0">
      <selection activeCell="I25" sqref="I25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58627193.93</v>
      </c>
      <c r="D3" s="1" t="s">
        <v>1</v>
      </c>
      <c r="E3" s="2">
        <v>48383449.579999998</v>
      </c>
      <c r="G3" s="1" t="s">
        <v>25</v>
      </c>
      <c r="I3" s="3"/>
    </row>
    <row r="4" spans="1:9" x14ac:dyDescent="0.15">
      <c r="A4" s="1" t="s">
        <v>2</v>
      </c>
      <c r="B4" s="2">
        <v>90359796.409999996</v>
      </c>
      <c r="D4" s="1" t="s">
        <v>11</v>
      </c>
      <c r="E4" s="2">
        <v>19496101.559999999</v>
      </c>
      <c r="H4" s="1" t="s">
        <v>45</v>
      </c>
      <c r="I4">
        <v>0</v>
      </c>
    </row>
    <row r="5" spans="1:9" x14ac:dyDescent="0.15">
      <c r="A5" s="1" t="s">
        <v>3</v>
      </c>
      <c r="B5" s="2">
        <v>148986990.34</v>
      </c>
      <c r="D5" s="1" t="s">
        <v>12</v>
      </c>
      <c r="E5" s="2">
        <v>28887348.02</v>
      </c>
      <c r="H5" s="1" t="s">
        <v>45</v>
      </c>
      <c r="I5">
        <v>3</v>
      </c>
    </row>
    <row r="6" spans="1:9" x14ac:dyDescent="0.15">
      <c r="A6" s="1" t="s">
        <v>11</v>
      </c>
      <c r="B6" s="2">
        <v>58627193.93</v>
      </c>
      <c r="D6" s="1" t="s">
        <v>4</v>
      </c>
      <c r="E6" s="2">
        <v>8000000</v>
      </c>
      <c r="H6" s="1" t="s">
        <v>137</v>
      </c>
      <c r="I6">
        <v>56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75</v>
      </c>
    </row>
    <row r="8" spans="1:9" x14ac:dyDescent="0.15">
      <c r="A8" s="1" t="s">
        <v>5</v>
      </c>
      <c r="B8" s="2">
        <v>118000000</v>
      </c>
      <c r="D8" s="1" t="s">
        <v>86</v>
      </c>
      <c r="E8" s="2">
        <v>5428.8</v>
      </c>
      <c r="H8" s="1" t="s">
        <v>131</v>
      </c>
      <c r="I8">
        <v>18</v>
      </c>
    </row>
    <row r="9" spans="1:9" x14ac:dyDescent="0.15">
      <c r="A9" s="1" t="s">
        <v>82</v>
      </c>
      <c r="B9" s="2">
        <v>0</v>
      </c>
      <c r="D9" s="1" t="s">
        <v>88</v>
      </c>
      <c r="E9" s="3">
        <v>4783</v>
      </c>
      <c r="G9" s="1"/>
      <c r="H9" s="1" t="s">
        <v>42</v>
      </c>
      <c r="I9" s="3">
        <f>SUMIF(I4:I8,"&gt;=0")</f>
        <v>152</v>
      </c>
    </row>
    <row r="10" spans="1:9" x14ac:dyDescent="0.15">
      <c r="A10" s="1" t="s">
        <v>83</v>
      </c>
      <c r="B10" s="2">
        <v>0</v>
      </c>
      <c r="D10" s="1" t="s">
        <v>85</v>
      </c>
      <c r="E10" s="2">
        <f>'20161205'!E10+'20161206'!E8</f>
        <v>324643.00000000012</v>
      </c>
      <c r="G10" s="1"/>
      <c r="H10" s="1" t="s">
        <v>43</v>
      </c>
      <c r="I10" s="3">
        <f>SUMIF(I5:I9,"&lt;=0")</f>
        <v>0</v>
      </c>
    </row>
    <row r="11" spans="1:9" x14ac:dyDescent="0.15">
      <c r="A11" s="1" t="s">
        <v>84</v>
      </c>
      <c r="B11" s="2">
        <f>'20161205'!B11+'20161206'!B9</f>
        <v>563697.57999999996</v>
      </c>
      <c r="E11" s="2"/>
      <c r="G11" s="1" t="s">
        <v>36</v>
      </c>
      <c r="I11" s="2"/>
    </row>
    <row r="12" spans="1:9" x14ac:dyDescent="0.15">
      <c r="A12" s="1" t="s">
        <v>86</v>
      </c>
      <c r="B12" s="18">
        <v>1330.49</v>
      </c>
      <c r="E12" s="2"/>
      <c r="G12" s="1"/>
      <c r="H12" s="1" t="s">
        <v>30</v>
      </c>
      <c r="I12" s="2">
        <v>107271840</v>
      </c>
    </row>
    <row r="13" spans="1:9" x14ac:dyDescent="0.15">
      <c r="A13" s="1" t="s">
        <v>85</v>
      </c>
      <c r="B13" s="2">
        <f>'20161205'!B13+'20161206'!B12</f>
        <v>62666.579999999994</v>
      </c>
      <c r="E13" s="2"/>
      <c r="G13" s="1"/>
      <c r="H13" s="1" t="s">
        <v>31</v>
      </c>
      <c r="I13" s="2">
        <v>0</v>
      </c>
    </row>
    <row r="14" spans="1:9" x14ac:dyDescent="0.15">
      <c r="B14" s="2"/>
      <c r="G14" s="1"/>
      <c r="H14" s="1" t="s">
        <v>32</v>
      </c>
      <c r="I14" s="2">
        <f>I13+I12</f>
        <v>107271840</v>
      </c>
    </row>
    <row r="15" spans="1:9" x14ac:dyDescent="0.15">
      <c r="A15" s="1"/>
      <c r="B15" s="2"/>
      <c r="G15" s="1" t="s">
        <v>5</v>
      </c>
      <c r="H15" s="2"/>
      <c r="I15" s="2">
        <v>27800000</v>
      </c>
    </row>
    <row r="16" spans="1:9" x14ac:dyDescent="0.15">
      <c r="A16" s="1"/>
      <c r="B16" s="2"/>
      <c r="G16" s="1" t="s">
        <v>26</v>
      </c>
      <c r="H16" s="2"/>
      <c r="I16" s="2">
        <v>12663298.279999999</v>
      </c>
    </row>
    <row r="17" spans="1:22" x14ac:dyDescent="0.15">
      <c r="A17" s="6"/>
      <c r="B17" s="2"/>
      <c r="G17" s="1" t="s">
        <v>12</v>
      </c>
      <c r="H17" s="2"/>
      <c r="I17" s="2">
        <v>21452688</v>
      </c>
    </row>
    <row r="18" spans="1:22" x14ac:dyDescent="0.15">
      <c r="G18" s="1" t="s">
        <v>24</v>
      </c>
      <c r="H18" s="2"/>
      <c r="I18" s="2">
        <f>I17+I16-I15</f>
        <v>6315986.2800000012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62933.99</v>
      </c>
    </row>
    <row r="21" spans="1:22" x14ac:dyDescent="0.15">
      <c r="G21" s="1"/>
      <c r="H21" s="1" t="s">
        <v>39</v>
      </c>
      <c r="I21" s="2">
        <v>14970.65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80315.23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140699832.43000001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467624.81000000011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18</v>
      </c>
      <c r="B33" s="3">
        <v>10597</v>
      </c>
      <c r="D33" s="1" t="s">
        <v>74</v>
      </c>
      <c r="E33" s="2">
        <v>3614190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138</v>
      </c>
      <c r="B34" s="3">
        <v>4554</v>
      </c>
      <c r="D34" s="1" t="s">
        <v>75</v>
      </c>
      <c r="E34" s="2">
        <v>3641050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2215</v>
      </c>
      <c r="D35" s="1" t="s">
        <v>76</v>
      </c>
      <c r="E35" s="2">
        <v>223119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2833</v>
      </c>
      <c r="D36" s="1" t="s">
        <v>77</v>
      </c>
      <c r="E36" s="2">
        <v>319450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20199</v>
      </c>
      <c r="D37" s="1" t="s">
        <v>78</v>
      </c>
      <c r="E37" s="2">
        <v>-131690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19822533</v>
      </c>
    </row>
    <row r="39" spans="1:23" x14ac:dyDescent="0.15">
      <c r="A39" s="1" t="s">
        <v>103</v>
      </c>
      <c r="B39" s="3"/>
      <c r="D39" s="1" t="s">
        <v>80</v>
      </c>
      <c r="E39" s="2">
        <v>-972</v>
      </c>
    </row>
    <row r="40" spans="1:23" s="9" customFormat="1" x14ac:dyDescent="0.15">
      <c r="A40"/>
      <c r="B40"/>
      <c r="D40" s="1" t="s">
        <v>81</v>
      </c>
      <c r="E40" s="2">
        <v>-4667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8"/>
  <dimension ref="A1:W41"/>
  <sheetViews>
    <sheetView zoomScale="80" zoomScaleNormal="80" workbookViewId="0">
      <selection activeCell="B4" sqref="B4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95002794.519999996</v>
      </c>
      <c r="D3" s="1" t="s">
        <v>1</v>
      </c>
      <c r="E3" s="2">
        <v>43211326.380000003</v>
      </c>
      <c r="G3" s="1" t="s">
        <v>25</v>
      </c>
      <c r="I3" s="3"/>
    </row>
    <row r="4" spans="1:9" x14ac:dyDescent="0.15">
      <c r="A4" s="1" t="s">
        <v>2</v>
      </c>
      <c r="B4" s="2">
        <v>70265967.939999998</v>
      </c>
      <c r="D4" s="1" t="s">
        <v>11</v>
      </c>
      <c r="E4" s="2">
        <v>17401169.739999998</v>
      </c>
      <c r="H4" s="1" t="s">
        <v>45</v>
      </c>
      <c r="I4">
        <v>1</v>
      </c>
    </row>
    <row r="5" spans="1:9" x14ac:dyDescent="0.15">
      <c r="A5" s="1" t="s">
        <v>3</v>
      </c>
      <c r="B5" s="2">
        <v>165268782.46000001</v>
      </c>
      <c r="D5" s="1" t="s">
        <v>12</v>
      </c>
      <c r="E5" s="2">
        <v>25810156.640000001</v>
      </c>
      <c r="H5" s="1" t="s">
        <v>45</v>
      </c>
      <c r="I5">
        <v>-9</v>
      </c>
    </row>
    <row r="6" spans="1:9" x14ac:dyDescent="0.15">
      <c r="A6" s="1" t="s">
        <v>11</v>
      </c>
      <c r="B6" s="2">
        <v>95002794.519999996</v>
      </c>
      <c r="D6" s="1" t="s">
        <v>4</v>
      </c>
      <c r="E6" s="2">
        <v>8000000</v>
      </c>
      <c r="H6" s="1" t="s">
        <v>137</v>
      </c>
      <c r="I6">
        <v>42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79000000</v>
      </c>
      <c r="G7" s="1"/>
      <c r="H7" s="1" t="s">
        <v>67</v>
      </c>
      <c r="I7">
        <v>49</v>
      </c>
    </row>
    <row r="8" spans="1:9" x14ac:dyDescent="0.15">
      <c r="A8" s="1" t="s">
        <v>5</v>
      </c>
      <c r="B8" s="2">
        <v>133000000</v>
      </c>
      <c r="D8" s="1" t="s">
        <v>86</v>
      </c>
      <c r="E8" s="2">
        <v>3235.2</v>
      </c>
      <c r="H8" s="1" t="s">
        <v>131</v>
      </c>
      <c r="I8">
        <v>12</v>
      </c>
    </row>
    <row r="9" spans="1:9" x14ac:dyDescent="0.15">
      <c r="A9" s="1" t="s">
        <v>82</v>
      </c>
      <c r="B9" s="2">
        <v>0</v>
      </c>
      <c r="D9" s="1" t="s">
        <v>88</v>
      </c>
      <c r="E9" s="3">
        <v>3892</v>
      </c>
      <c r="G9" s="1"/>
      <c r="H9" s="1" t="s">
        <v>42</v>
      </c>
      <c r="I9" s="3">
        <f>SUMIF(I4:I8,"&gt;=0")</f>
        <v>104</v>
      </c>
    </row>
    <row r="10" spans="1:9" x14ac:dyDescent="0.15">
      <c r="A10" s="1" t="s">
        <v>83</v>
      </c>
      <c r="B10" s="2">
        <v>0</v>
      </c>
      <c r="D10" s="1" t="s">
        <v>85</v>
      </c>
      <c r="E10" s="2">
        <f>'20161202'!E10+'20161205'!E8</f>
        <v>319214.20000000013</v>
      </c>
      <c r="G10" s="1"/>
      <c r="H10" s="1" t="s">
        <v>43</v>
      </c>
      <c r="I10" s="3">
        <f>SUMIF(I5:I9,"&lt;=0")</f>
        <v>-9</v>
      </c>
    </row>
    <row r="11" spans="1:9" x14ac:dyDescent="0.15">
      <c r="A11" s="1" t="s">
        <v>84</v>
      </c>
      <c r="B11" s="2">
        <f>'20161202'!B11+'20161205'!B9</f>
        <v>563697.57999999996</v>
      </c>
      <c r="E11" s="2"/>
      <c r="G11" s="1" t="s">
        <v>36</v>
      </c>
      <c r="I11" s="2"/>
    </row>
    <row r="12" spans="1:9" x14ac:dyDescent="0.15">
      <c r="A12" s="1" t="s">
        <v>86</v>
      </c>
      <c r="B12" s="18">
        <v>1462.2</v>
      </c>
      <c r="E12" s="2"/>
      <c r="G12" s="1"/>
      <c r="H12" s="1" t="s">
        <v>30</v>
      </c>
      <c r="I12" s="2">
        <v>74614560</v>
      </c>
    </row>
    <row r="13" spans="1:9" x14ac:dyDescent="0.15">
      <c r="A13" s="1" t="s">
        <v>85</v>
      </c>
      <c r="B13" s="2">
        <f>'20161202'!B13+'20161205'!B12</f>
        <v>61336.09</v>
      </c>
      <c r="E13" s="2"/>
      <c r="G13" s="1"/>
      <c r="H13" s="1" t="s">
        <v>31</v>
      </c>
      <c r="I13" s="2">
        <v>-6514020</v>
      </c>
    </row>
    <row r="14" spans="1:9" x14ac:dyDescent="0.15">
      <c r="B14" s="2"/>
      <c r="G14" s="1"/>
      <c r="H14" s="1" t="s">
        <v>32</v>
      </c>
      <c r="I14" s="2">
        <f>I13+I12</f>
        <v>68100540</v>
      </c>
    </row>
    <row r="15" spans="1:9" x14ac:dyDescent="0.15">
      <c r="A15" s="1"/>
      <c r="B15" s="2"/>
      <c r="G15" s="1" t="s">
        <v>5</v>
      </c>
      <c r="H15" s="2"/>
      <c r="I15" s="2">
        <v>17800000</v>
      </c>
    </row>
    <row r="16" spans="1:9" x14ac:dyDescent="0.15">
      <c r="A16" s="1"/>
      <c r="B16" s="2"/>
      <c r="G16" s="1" t="s">
        <v>26</v>
      </c>
      <c r="H16" s="2"/>
      <c r="I16" s="2">
        <v>10343642.48</v>
      </c>
    </row>
    <row r="17" spans="1:22" x14ac:dyDescent="0.15">
      <c r="A17" s="6"/>
      <c r="B17" s="2"/>
      <c r="G17" s="1" t="s">
        <v>12</v>
      </c>
      <c r="H17" s="2"/>
      <c r="I17" s="2">
        <v>14933352</v>
      </c>
    </row>
    <row r="18" spans="1:22" x14ac:dyDescent="0.15">
      <c r="G18" s="1" t="s">
        <v>24</v>
      </c>
      <c r="H18" s="2"/>
      <c r="I18" s="2">
        <f>I17+I16-I15</f>
        <v>7476994.4800000004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58615.25</v>
      </c>
    </row>
    <row r="21" spans="1:22" x14ac:dyDescent="0.15">
      <c r="G21" s="1"/>
      <c r="H21" s="1" t="s">
        <v>39</v>
      </c>
      <c r="I21" s="2">
        <v>13951.45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74977.289999999994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111009476.58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455527.58000000013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18</v>
      </c>
      <c r="B33" s="3">
        <v>9666</v>
      </c>
      <c r="D33" s="1" t="s">
        <v>74</v>
      </c>
      <c r="E33" s="2">
        <v>3391070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138</v>
      </c>
      <c r="B34" s="3">
        <v>2565</v>
      </c>
      <c r="D34" s="1" t="s">
        <v>75</v>
      </c>
      <c r="E34" s="2">
        <v>3321601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2547</v>
      </c>
      <c r="D35" s="1" t="s">
        <v>76</v>
      </c>
      <c r="E35" s="2">
        <v>69876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1806</v>
      </c>
      <c r="D36" s="1" t="s">
        <v>77</v>
      </c>
      <c r="E36" s="2">
        <v>56901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16584</v>
      </c>
      <c r="D37" s="1" t="s">
        <v>78</v>
      </c>
      <c r="E37" s="2">
        <v>199669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18075649</v>
      </c>
    </row>
    <row r="39" spans="1:23" x14ac:dyDescent="0.15">
      <c r="A39" s="1" t="s">
        <v>103</v>
      </c>
      <c r="B39" s="3"/>
      <c r="D39" s="1" t="s">
        <v>80</v>
      </c>
      <c r="E39" s="2">
        <v>-5764</v>
      </c>
    </row>
    <row r="40" spans="1:23" s="9" customFormat="1" x14ac:dyDescent="0.15">
      <c r="A40"/>
      <c r="B40"/>
      <c r="D40" s="1" t="s">
        <v>81</v>
      </c>
      <c r="E40" s="2">
        <v>-4850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9"/>
  <dimension ref="A1:W41"/>
  <sheetViews>
    <sheetView zoomScale="80" zoomScaleNormal="80" workbookViewId="0">
      <selection activeCell="I20" sqref="I20:I21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73812828.640000001</v>
      </c>
      <c r="D3" s="1" t="s">
        <v>1</v>
      </c>
      <c r="E3" s="2">
        <v>34903182.840000004</v>
      </c>
      <c r="G3" s="1" t="s">
        <v>25</v>
      </c>
      <c r="I3" s="3"/>
    </row>
    <row r="4" spans="1:9" x14ac:dyDescent="0.15">
      <c r="A4" s="1" t="s">
        <v>2</v>
      </c>
      <c r="B4" s="2">
        <v>47782287.950000003</v>
      </c>
      <c r="D4" s="1" t="s">
        <v>11</v>
      </c>
      <c r="E4" s="2">
        <v>13095704.34</v>
      </c>
      <c r="H4" s="1" t="s">
        <v>45</v>
      </c>
      <c r="I4">
        <v>1</v>
      </c>
    </row>
    <row r="5" spans="1:9" x14ac:dyDescent="0.15">
      <c r="A5" s="1" t="s">
        <v>3</v>
      </c>
      <c r="B5" s="2">
        <v>178607784.49000001</v>
      </c>
      <c r="D5" s="1" t="s">
        <v>12</v>
      </c>
      <c r="E5" s="2">
        <v>21807478.5</v>
      </c>
      <c r="H5" s="1" t="s">
        <v>45</v>
      </c>
      <c r="I5">
        <v>-8</v>
      </c>
    </row>
    <row r="6" spans="1:9" x14ac:dyDescent="0.15">
      <c r="A6" s="1" t="s">
        <v>11</v>
      </c>
      <c r="B6" s="2">
        <v>130825496.54000001</v>
      </c>
      <c r="D6" s="1" t="s">
        <v>4</v>
      </c>
      <c r="E6" s="2">
        <v>8000000</v>
      </c>
      <c r="H6" s="1" t="s">
        <v>137</v>
      </c>
      <c r="I6">
        <v>24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44</v>
      </c>
    </row>
    <row r="8" spans="1:9" x14ac:dyDescent="0.15">
      <c r="A8" s="1" t="s">
        <v>5</v>
      </c>
      <c r="B8" s="2">
        <v>146000000</v>
      </c>
      <c r="D8" s="1" t="s">
        <v>86</v>
      </c>
      <c r="E8" s="2">
        <v>3539.2</v>
      </c>
      <c r="H8" s="1" t="s">
        <v>131</v>
      </c>
      <c r="I8">
        <v>10</v>
      </c>
    </row>
    <row r="9" spans="1:9" x14ac:dyDescent="0.15">
      <c r="A9" s="1" t="s">
        <v>82</v>
      </c>
      <c r="B9" s="2">
        <v>12667.9</v>
      </c>
      <c r="D9" s="1" t="s">
        <v>88</v>
      </c>
      <c r="E9" s="3">
        <v>3451</v>
      </c>
      <c r="G9" s="1"/>
      <c r="H9" s="1" t="s">
        <v>42</v>
      </c>
      <c r="I9" s="3">
        <f>SUMIF(I4:I8,"&gt;=0")</f>
        <v>79</v>
      </c>
    </row>
    <row r="10" spans="1:9" x14ac:dyDescent="0.15">
      <c r="A10" s="1" t="s">
        <v>83</v>
      </c>
      <c r="B10" s="2">
        <v>57000000</v>
      </c>
      <c r="D10" s="1" t="s">
        <v>85</v>
      </c>
      <c r="E10" s="2">
        <f>'20161201'!E10+'20161202'!E8</f>
        <v>315979.00000000012</v>
      </c>
      <c r="G10" s="1"/>
      <c r="H10" s="1" t="s">
        <v>43</v>
      </c>
      <c r="I10" s="3">
        <f>SUMIF(I5:I9,"&lt;=0")</f>
        <v>-8</v>
      </c>
    </row>
    <row r="11" spans="1:9" x14ac:dyDescent="0.15">
      <c r="A11" s="1" t="s">
        <v>84</v>
      </c>
      <c r="B11" s="2">
        <f>'20161201'!B11+'20161202'!B9</f>
        <v>563697.57999999996</v>
      </c>
      <c r="E11" s="2"/>
      <c r="G11" s="1" t="s">
        <v>36</v>
      </c>
      <c r="I11" s="2"/>
    </row>
    <row r="12" spans="1:9" x14ac:dyDescent="0.15">
      <c r="A12" s="1" t="s">
        <v>86</v>
      </c>
      <c r="B12" s="18">
        <v>1115.5999999999999</v>
      </c>
      <c r="E12" s="2"/>
      <c r="G12" s="1"/>
      <c r="H12" s="1" t="s">
        <v>30</v>
      </c>
      <c r="I12" s="2">
        <v>57048180</v>
      </c>
    </row>
    <row r="13" spans="1:9" x14ac:dyDescent="0.15">
      <c r="A13" s="1" t="s">
        <v>85</v>
      </c>
      <c r="B13" s="2">
        <f>'20161201'!B13+'20161202'!B12</f>
        <v>59873.89</v>
      </c>
      <c r="E13" s="2"/>
      <c r="G13" s="1"/>
      <c r="H13" s="1" t="s">
        <v>31</v>
      </c>
      <c r="I13" s="2">
        <v>-5842080</v>
      </c>
    </row>
    <row r="14" spans="1:9" x14ac:dyDescent="0.15">
      <c r="B14" s="2"/>
      <c r="G14" s="1"/>
      <c r="H14" s="1" t="s">
        <v>32</v>
      </c>
      <c r="I14" s="2">
        <f>I13+I12</f>
        <v>51206100</v>
      </c>
    </row>
    <row r="15" spans="1:9" x14ac:dyDescent="0.15">
      <c r="A15" s="1"/>
      <c r="B15" s="2"/>
      <c r="G15" s="1" t="s">
        <v>5</v>
      </c>
      <c r="H15" s="2"/>
      <c r="I15" s="2">
        <v>12800000</v>
      </c>
    </row>
    <row r="16" spans="1:9" x14ac:dyDescent="0.15">
      <c r="A16" s="1"/>
      <c r="B16" s="2"/>
      <c r="G16" s="1" t="s">
        <v>26</v>
      </c>
      <c r="H16" s="2"/>
      <c r="I16" s="2">
        <v>9277117.8300000001</v>
      </c>
    </row>
    <row r="17" spans="1:22" x14ac:dyDescent="0.15">
      <c r="A17" s="6"/>
      <c r="B17" s="2"/>
      <c r="G17" s="1" t="s">
        <v>12</v>
      </c>
      <c r="H17" s="2"/>
      <c r="I17" s="2">
        <v>11379120</v>
      </c>
    </row>
    <row r="18" spans="1:22" x14ac:dyDescent="0.15">
      <c r="G18" s="1" t="s">
        <v>24</v>
      </c>
      <c r="H18" s="2"/>
      <c r="I18" s="2">
        <f>I17+I16-I15</f>
        <v>7856237.8299999982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56452.76</v>
      </c>
    </row>
    <row r="21" spans="1:22" x14ac:dyDescent="0.15">
      <c r="G21" s="1"/>
      <c r="H21" s="1" t="s">
        <v>39</v>
      </c>
      <c r="I21" s="2">
        <v>13441.1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72304.45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80968886.450000003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448157.34000000014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18</v>
      </c>
      <c r="B33" s="3">
        <v>8099</v>
      </c>
      <c r="D33" s="1" t="s">
        <v>74</v>
      </c>
      <c r="E33" s="2">
        <v>3321194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138</v>
      </c>
      <c r="B34" s="3">
        <v>1870</v>
      </c>
      <c r="D34" s="1" t="s">
        <v>75</v>
      </c>
      <c r="E34" s="2">
        <v>3264699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2462</v>
      </c>
      <c r="D35" s="1" t="s">
        <v>76</v>
      </c>
      <c r="E35" s="2">
        <v>140522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1647</v>
      </c>
      <c r="D36" s="1" t="s">
        <v>77</v>
      </c>
      <c r="E36" s="2">
        <v>161700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14078</v>
      </c>
      <c r="D37" s="1" t="s">
        <v>78</v>
      </c>
      <c r="E37" s="2">
        <v>-240806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18714331</v>
      </c>
    </row>
    <row r="39" spans="1:23" x14ac:dyDescent="0.15">
      <c r="A39" s="1" t="s">
        <v>103</v>
      </c>
      <c r="B39" s="3"/>
      <c r="D39" s="1" t="s">
        <v>80</v>
      </c>
      <c r="E39" s="2">
        <v>3332</v>
      </c>
    </row>
    <row r="40" spans="1:23" s="9" customFormat="1" x14ac:dyDescent="0.15">
      <c r="A40"/>
      <c r="B40"/>
      <c r="D40" s="1" t="s">
        <v>81</v>
      </c>
      <c r="E40" s="2">
        <v>-5125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0"/>
  <dimension ref="A1:W41"/>
  <sheetViews>
    <sheetView zoomScale="80" zoomScaleNormal="80" workbookViewId="0">
      <selection activeCell="B4" sqref="B4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87016042.379999995</v>
      </c>
      <c r="D3" s="1" t="s">
        <v>1</v>
      </c>
      <c r="E3" s="2">
        <v>35867387.390000001</v>
      </c>
      <c r="G3" s="1" t="s">
        <v>25</v>
      </c>
      <c r="I3" s="3"/>
    </row>
    <row r="4" spans="1:9" x14ac:dyDescent="0.15">
      <c r="A4" s="1" t="s">
        <v>2</v>
      </c>
      <c r="B4" s="2">
        <v>51965313.590000004</v>
      </c>
      <c r="D4" s="1" t="s">
        <v>11</v>
      </c>
      <c r="E4" s="2">
        <v>15035496.4</v>
      </c>
      <c r="H4" s="1" t="s">
        <v>45</v>
      </c>
      <c r="I4">
        <v>0</v>
      </c>
    </row>
    <row r="5" spans="1:9" x14ac:dyDescent="0.15">
      <c r="A5" s="1" t="s">
        <v>3</v>
      </c>
      <c r="B5" s="2">
        <v>177989786.53</v>
      </c>
      <c r="D5" s="1" t="s">
        <v>12</v>
      </c>
      <c r="E5" s="2">
        <v>20831890.989999998</v>
      </c>
      <c r="H5" s="1" t="s">
        <v>45</v>
      </c>
      <c r="I5">
        <v>-7</v>
      </c>
    </row>
    <row r="6" spans="1:9" x14ac:dyDescent="0.15">
      <c r="A6" s="1" t="s">
        <v>11</v>
      </c>
      <c r="B6" s="2">
        <v>126024472.94</v>
      </c>
      <c r="D6" s="1" t="s">
        <v>4</v>
      </c>
      <c r="E6" s="2">
        <v>8000000</v>
      </c>
      <c r="H6" s="1" t="s">
        <v>137</v>
      </c>
      <c r="I6">
        <v>20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42</v>
      </c>
    </row>
    <row r="8" spans="1:9" x14ac:dyDescent="0.15">
      <c r="A8" s="1" t="s">
        <v>5</v>
      </c>
      <c r="B8" s="2">
        <v>146000000</v>
      </c>
      <c r="D8" s="1" t="s">
        <v>86</v>
      </c>
      <c r="E8" s="2">
        <v>3934.4</v>
      </c>
      <c r="H8" s="1" t="s">
        <v>131</v>
      </c>
      <c r="I8">
        <v>6</v>
      </c>
    </row>
    <row r="9" spans="1:9" x14ac:dyDescent="0.15">
      <c r="A9" s="1" t="s">
        <v>82</v>
      </c>
      <c r="B9" s="2">
        <v>8430.56</v>
      </c>
      <c r="D9" s="1" t="s">
        <v>88</v>
      </c>
      <c r="E9" s="3">
        <v>4236</v>
      </c>
      <c r="G9" s="1"/>
      <c r="H9" s="1" t="s">
        <v>42</v>
      </c>
      <c r="I9" s="3">
        <f>SUMIF(I4:I8,"&gt;=0")</f>
        <v>68</v>
      </c>
    </row>
    <row r="10" spans="1:9" x14ac:dyDescent="0.15">
      <c r="A10" s="1" t="s">
        <v>83</v>
      </c>
      <c r="B10" s="2">
        <v>39000000</v>
      </c>
      <c r="D10" s="1" t="s">
        <v>85</v>
      </c>
      <c r="E10" s="2">
        <f>'20161130'!E10+'20161201'!E8</f>
        <v>312439.8000000001</v>
      </c>
      <c r="G10" s="1"/>
      <c r="H10" s="1" t="s">
        <v>43</v>
      </c>
      <c r="I10" s="3">
        <f>SUMIF(I5:I9,"&lt;=0")</f>
        <v>-7</v>
      </c>
    </row>
    <row r="11" spans="1:9" x14ac:dyDescent="0.15">
      <c r="A11" s="1" t="s">
        <v>84</v>
      </c>
      <c r="B11" s="2">
        <f>'20161130'!B11+'20161201'!B9</f>
        <v>551029.67999999993</v>
      </c>
      <c r="E11" s="2"/>
      <c r="G11" s="1" t="s">
        <v>36</v>
      </c>
      <c r="I11" s="2"/>
    </row>
    <row r="12" spans="1:9" x14ac:dyDescent="0.15">
      <c r="A12" s="1" t="s">
        <v>86</v>
      </c>
      <c r="B12" s="18">
        <v>1358.23</v>
      </c>
      <c r="E12" s="2"/>
      <c r="G12" s="1"/>
      <c r="H12" s="1" t="s">
        <v>30</v>
      </c>
      <c r="I12" s="2">
        <v>48898080</v>
      </c>
    </row>
    <row r="13" spans="1:9" x14ac:dyDescent="0.15">
      <c r="A13" s="1" t="s">
        <v>85</v>
      </c>
      <c r="B13" s="2">
        <f>'20161130'!B13+'20161201'!B12</f>
        <v>58758.29</v>
      </c>
      <c r="E13" s="2"/>
      <c r="G13" s="1"/>
      <c r="H13" s="1" t="s">
        <v>31</v>
      </c>
      <c r="I13" s="2">
        <v>-5080740</v>
      </c>
    </row>
    <row r="14" spans="1:9" x14ac:dyDescent="0.15">
      <c r="B14" s="2"/>
      <c r="G14" s="1"/>
      <c r="H14" s="1" t="s">
        <v>32</v>
      </c>
      <c r="I14" s="2">
        <f>I13+I12</f>
        <v>43817340</v>
      </c>
    </row>
    <row r="15" spans="1:9" x14ac:dyDescent="0.15">
      <c r="A15" s="1"/>
      <c r="B15" s="2"/>
      <c r="G15" s="1" t="s">
        <v>5</v>
      </c>
      <c r="H15" s="2"/>
      <c r="I15" s="2">
        <v>12800000</v>
      </c>
    </row>
    <row r="16" spans="1:9" x14ac:dyDescent="0.15">
      <c r="A16" s="1"/>
      <c r="B16" s="2"/>
      <c r="G16" s="1" t="s">
        <v>26</v>
      </c>
      <c r="H16" s="2"/>
      <c r="I16" s="2">
        <v>10688926.109999999</v>
      </c>
    </row>
    <row r="17" spans="1:22" x14ac:dyDescent="0.15">
      <c r="A17" s="6"/>
      <c r="B17" s="2"/>
      <c r="G17" s="1" t="s">
        <v>12</v>
      </c>
      <c r="H17" s="2"/>
      <c r="I17" s="2">
        <v>9775056</v>
      </c>
    </row>
    <row r="18" spans="1:22" x14ac:dyDescent="0.15">
      <c r="G18" s="1" t="s">
        <v>24</v>
      </c>
      <c r="H18" s="2"/>
      <c r="I18" s="2">
        <f>I17+I16-I15</f>
        <v>7663982.1099999994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55587.17</v>
      </c>
    </row>
    <row r="21" spans="1:22" x14ac:dyDescent="0.15">
      <c r="G21" s="1"/>
      <c r="H21" s="1" t="s">
        <v>39</v>
      </c>
      <c r="I21" s="2">
        <v>13236.82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71234.579999999987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82572260.579999998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442432.67000000004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18</v>
      </c>
      <c r="B33" s="3">
        <v>7519</v>
      </c>
      <c r="D33" s="1" t="s">
        <v>74</v>
      </c>
      <c r="E33" s="2">
        <v>3180673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138</v>
      </c>
      <c r="B34" s="3">
        <v>1813</v>
      </c>
      <c r="D34" s="1" t="s">
        <v>75</v>
      </c>
      <c r="E34" s="2">
        <v>3103000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2270</v>
      </c>
      <c r="D35" s="1" t="s">
        <v>76</v>
      </c>
      <c r="E35" s="2">
        <v>-21214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1383</v>
      </c>
      <c r="D36" s="1" t="s">
        <v>77</v>
      </c>
      <c r="E36" s="2">
        <v>-89423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12985</v>
      </c>
      <c r="D37" s="1" t="s">
        <v>78</v>
      </c>
      <c r="E37" s="2">
        <v>488195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13164520</v>
      </c>
    </row>
    <row r="39" spans="1:23" x14ac:dyDescent="0.15">
      <c r="A39" s="1" t="s">
        <v>103</v>
      </c>
      <c r="B39" s="3"/>
      <c r="D39" s="1" t="s">
        <v>80</v>
      </c>
      <c r="E39" s="2">
        <v>2065</v>
      </c>
    </row>
    <row r="40" spans="1:23" s="9" customFormat="1" x14ac:dyDescent="0.15">
      <c r="A40"/>
      <c r="B40"/>
      <c r="D40" s="1" t="s">
        <v>81</v>
      </c>
      <c r="E40" s="2">
        <v>-4049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1"/>
  <dimension ref="A1:W41"/>
  <sheetViews>
    <sheetView zoomScale="80" zoomScaleNormal="80" workbookViewId="0">
      <selection activeCell="I13" sqref="I13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128570498.04000001</v>
      </c>
      <c r="D3" s="1" t="s">
        <v>1</v>
      </c>
      <c r="E3" s="2">
        <v>33093974.800000001</v>
      </c>
      <c r="G3" s="1" t="s">
        <v>25</v>
      </c>
      <c r="I3" s="3"/>
    </row>
    <row r="4" spans="1:9" x14ac:dyDescent="0.15">
      <c r="A4" s="1" t="s">
        <v>2</v>
      </c>
      <c r="B4" s="2">
        <v>7557578.3600000003</v>
      </c>
      <c r="D4" s="1" t="s">
        <v>11</v>
      </c>
      <c r="E4" s="2">
        <v>17433870.010000002</v>
      </c>
      <c r="H4" s="1" t="s">
        <v>45</v>
      </c>
      <c r="I4">
        <v>0</v>
      </c>
    </row>
    <row r="5" spans="1:9" x14ac:dyDescent="0.15">
      <c r="A5" s="1" t="s">
        <v>3</v>
      </c>
      <c r="B5" s="2">
        <v>178154226.38999999</v>
      </c>
      <c r="D5" s="1" t="s">
        <v>12</v>
      </c>
      <c r="E5" s="2">
        <v>15660104.789999999</v>
      </c>
      <c r="H5" s="1" t="s">
        <v>45</v>
      </c>
      <c r="I5">
        <v>-6</v>
      </c>
    </row>
    <row r="6" spans="1:9" x14ac:dyDescent="0.15">
      <c r="A6" s="1" t="s">
        <v>11</v>
      </c>
      <c r="B6" s="2">
        <v>170576648.03</v>
      </c>
      <c r="D6" s="1" t="s">
        <v>4</v>
      </c>
      <c r="E6" s="2">
        <v>8000000</v>
      </c>
      <c r="H6" s="1" t="s">
        <v>137</v>
      </c>
      <c r="I6">
        <v>3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38</v>
      </c>
    </row>
    <row r="8" spans="1:9" x14ac:dyDescent="0.15">
      <c r="A8" s="1" t="s">
        <v>5</v>
      </c>
      <c r="B8" s="2">
        <v>146000000</v>
      </c>
      <c r="D8" s="1" t="s">
        <v>86</v>
      </c>
      <c r="E8" s="2">
        <v>6542.4</v>
      </c>
      <c r="H8" s="1" t="s">
        <v>131</v>
      </c>
      <c r="I8">
        <v>6</v>
      </c>
    </row>
    <row r="9" spans="1:9" x14ac:dyDescent="0.15">
      <c r="A9" s="1" t="s">
        <v>82</v>
      </c>
      <c r="B9" s="2">
        <v>9383.73</v>
      </c>
      <c r="D9" s="1" t="s">
        <v>88</v>
      </c>
      <c r="E9" s="3">
        <v>4471</v>
      </c>
      <c r="G9" s="1"/>
      <c r="H9" s="1" t="s">
        <v>42</v>
      </c>
      <c r="I9" s="3">
        <f>SUMIF(I4:I8,"&gt;=0")</f>
        <v>47</v>
      </c>
    </row>
    <row r="10" spans="1:9" x14ac:dyDescent="0.15">
      <c r="A10" s="1" t="s">
        <v>83</v>
      </c>
      <c r="B10" s="2">
        <v>72000000</v>
      </c>
      <c r="D10" s="1" t="s">
        <v>85</v>
      </c>
      <c r="E10" s="2">
        <f>'20161129'!E10+'20161130'!E8</f>
        <v>308505.40000000008</v>
      </c>
      <c r="G10" s="1"/>
      <c r="H10" s="1" t="s">
        <v>43</v>
      </c>
      <c r="I10" s="3">
        <f>SUMIF(I5:I9,"&lt;=0")</f>
        <v>-6</v>
      </c>
    </row>
    <row r="11" spans="1:9" x14ac:dyDescent="0.15">
      <c r="A11" s="1" t="s">
        <v>84</v>
      </c>
      <c r="B11" s="2">
        <f>'20161129'!B11+'20161130'!B9</f>
        <v>542599.11999999988</v>
      </c>
      <c r="E11" s="2"/>
      <c r="G11" s="1" t="s">
        <v>36</v>
      </c>
      <c r="I11" s="2"/>
    </row>
    <row r="12" spans="1:9" x14ac:dyDescent="0.15">
      <c r="A12" s="1" t="s">
        <v>86</v>
      </c>
      <c r="B12" s="18">
        <v>294.8</v>
      </c>
      <c r="E12" s="2"/>
      <c r="G12" s="1"/>
      <c r="H12" s="1" t="s">
        <v>30</v>
      </c>
      <c r="I12" s="2">
        <v>33961260</v>
      </c>
    </row>
    <row r="13" spans="1:9" x14ac:dyDescent="0.15">
      <c r="A13" s="1" t="s">
        <v>85</v>
      </c>
      <c r="B13" s="2">
        <f>'20161129'!B13+'20161130'!B12</f>
        <v>57400.06</v>
      </c>
      <c r="E13" s="2"/>
      <c r="G13" s="1"/>
      <c r="H13" s="1" t="s">
        <v>31</v>
      </c>
      <c r="I13" s="2">
        <v>-4401000</v>
      </c>
    </row>
    <row r="14" spans="1:9" x14ac:dyDescent="0.15">
      <c r="B14" s="2"/>
      <c r="G14" s="1"/>
      <c r="H14" s="1" t="s">
        <v>32</v>
      </c>
      <c r="I14" s="2">
        <f>I13+I12</f>
        <v>29560260</v>
      </c>
    </row>
    <row r="15" spans="1:9" x14ac:dyDescent="0.15">
      <c r="A15" s="1"/>
      <c r="B15" s="2"/>
      <c r="G15" s="1" t="s">
        <v>5</v>
      </c>
      <c r="H15" s="2"/>
      <c r="I15" s="2">
        <v>12800000</v>
      </c>
    </row>
    <row r="16" spans="1:9" x14ac:dyDescent="0.15">
      <c r="A16" s="1"/>
      <c r="B16" s="2"/>
      <c r="G16" s="1" t="s">
        <v>26</v>
      </c>
      <c r="H16" s="2"/>
      <c r="I16" s="2">
        <v>13876905.52</v>
      </c>
    </row>
    <row r="17" spans="1:22" x14ac:dyDescent="0.15">
      <c r="A17" s="6"/>
      <c r="B17" s="2"/>
      <c r="G17" s="1" t="s">
        <v>12</v>
      </c>
      <c r="H17" s="2"/>
      <c r="I17" s="2">
        <v>6780900</v>
      </c>
    </row>
    <row r="18" spans="1:22" x14ac:dyDescent="0.15">
      <c r="G18" s="1" t="s">
        <v>24</v>
      </c>
      <c r="H18" s="2"/>
      <c r="I18" s="2">
        <f>I17+I16-I15</f>
        <v>7857805.5199999996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53996.47</v>
      </c>
    </row>
    <row r="21" spans="1:22" x14ac:dyDescent="0.15">
      <c r="G21" s="1"/>
      <c r="H21" s="1" t="s">
        <v>39</v>
      </c>
      <c r="I21" s="2">
        <v>12961.41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69368.47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29998583.149999999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435273.93000000005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18</v>
      </c>
      <c r="B33" s="3">
        <v>6305</v>
      </c>
      <c r="D33" s="1" t="s">
        <v>74</v>
      </c>
      <c r="E33" s="2">
        <v>3201887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138</v>
      </c>
      <c r="B34" s="3">
        <v>1294</v>
      </c>
      <c r="D34" s="1" t="s">
        <v>75</v>
      </c>
      <c r="E34" s="2">
        <v>3192423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1970</v>
      </c>
      <c r="D35" s="1" t="s">
        <v>76</v>
      </c>
      <c r="E35" s="2">
        <v>188492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1156</v>
      </c>
      <c r="D36" s="1" t="s">
        <v>77</v>
      </c>
      <c r="E36" s="2">
        <v>464364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10725</v>
      </c>
      <c r="D37" s="1" t="s">
        <v>78</v>
      </c>
      <c r="E37" s="2">
        <v>-953528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4613832</v>
      </c>
    </row>
    <row r="39" spans="1:23" x14ac:dyDescent="0.15">
      <c r="A39" s="1" t="s">
        <v>103</v>
      </c>
      <c r="B39" s="3"/>
      <c r="D39" s="1" t="s">
        <v>80</v>
      </c>
      <c r="E39" s="2">
        <v>7722</v>
      </c>
    </row>
    <row r="40" spans="1:23" s="9" customFormat="1" x14ac:dyDescent="0.15">
      <c r="A40"/>
      <c r="B40"/>
      <c r="D40" s="1" t="s">
        <v>81</v>
      </c>
      <c r="E40" s="2">
        <v>-2457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2"/>
  <dimension ref="A1:W41"/>
  <sheetViews>
    <sheetView zoomScale="80" zoomScaleNormal="80" workbookViewId="0">
      <selection activeCell="B4" sqref="B4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136862118.40000001</v>
      </c>
      <c r="D3" s="1" t="s">
        <v>1</v>
      </c>
      <c r="E3" s="2">
        <v>25185799.199999999</v>
      </c>
      <c r="G3" s="1" t="s">
        <v>25</v>
      </c>
      <c r="I3" s="3"/>
    </row>
    <row r="4" spans="1:9" x14ac:dyDescent="0.15">
      <c r="A4" s="1" t="s">
        <v>2</v>
      </c>
      <c r="B4" s="2">
        <v>11108177.43</v>
      </c>
      <c r="D4" s="1" t="s">
        <v>11</v>
      </c>
      <c r="E4" s="2">
        <v>10569816.199999999</v>
      </c>
      <c r="H4" s="1" t="s">
        <v>45</v>
      </c>
      <c r="I4">
        <v>8</v>
      </c>
    </row>
    <row r="5" spans="1:9" x14ac:dyDescent="0.15">
      <c r="A5" s="1" t="s">
        <v>3</v>
      </c>
      <c r="B5" s="2">
        <v>177973529.56999999</v>
      </c>
      <c r="D5" s="1" t="s">
        <v>12</v>
      </c>
      <c r="E5" s="2">
        <v>14615983</v>
      </c>
      <c r="H5" s="1" t="s">
        <v>45</v>
      </c>
      <c r="I5">
        <v>-3</v>
      </c>
    </row>
    <row r="6" spans="1:9" x14ac:dyDescent="0.15">
      <c r="A6" s="1" t="s">
        <v>11</v>
      </c>
      <c r="B6" s="2">
        <v>166865352.13999999</v>
      </c>
      <c r="D6" s="1" t="s">
        <v>4</v>
      </c>
      <c r="E6" s="2">
        <v>8000000</v>
      </c>
      <c r="H6" s="1" t="s">
        <v>137</v>
      </c>
      <c r="I6">
        <v>2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15">
      <c r="A8" s="1" t="s">
        <v>5</v>
      </c>
      <c r="B8" s="2">
        <v>146000000</v>
      </c>
      <c r="D8" s="1" t="s">
        <v>86</v>
      </c>
      <c r="E8" s="2">
        <v>3126.4</v>
      </c>
      <c r="H8" s="1" t="s">
        <v>131</v>
      </c>
      <c r="I8">
        <v>5</v>
      </c>
    </row>
    <row r="9" spans="1:9" x14ac:dyDescent="0.15">
      <c r="A9" s="1" t="s">
        <v>82</v>
      </c>
      <c r="B9" s="2">
        <v>3233.74</v>
      </c>
      <c r="D9" s="1" t="s">
        <v>88</v>
      </c>
      <c r="E9" s="3">
        <v>2881</v>
      </c>
      <c r="G9" s="1"/>
      <c r="H9" s="1" t="s">
        <v>42</v>
      </c>
      <c r="I9" s="3">
        <f>SUMIF(I4:I8,"&gt;=0")</f>
        <v>55</v>
      </c>
    </row>
    <row r="10" spans="1:9" x14ac:dyDescent="0.15">
      <c r="A10" s="1" t="s">
        <v>83</v>
      </c>
      <c r="B10" s="2">
        <v>30000000</v>
      </c>
      <c r="D10" s="1" t="s">
        <v>85</v>
      </c>
      <c r="E10" s="2">
        <f>'20161128'!E10+'20161129'!E8</f>
        <v>301963.00000000006</v>
      </c>
      <c r="G10" s="1"/>
      <c r="H10" s="1" t="s">
        <v>43</v>
      </c>
      <c r="I10" s="3">
        <f>SUMIF(I5:I9,"&lt;=0")</f>
        <v>-3</v>
      </c>
    </row>
    <row r="11" spans="1:9" x14ac:dyDescent="0.15">
      <c r="A11" s="1" t="s">
        <v>84</v>
      </c>
      <c r="B11" s="2">
        <f>'20161128'!B11+'20161129'!B9</f>
        <v>533215.3899999999</v>
      </c>
      <c r="E11" s="2"/>
      <c r="G11" s="1" t="s">
        <v>36</v>
      </c>
      <c r="I11" s="2"/>
    </row>
    <row r="12" spans="1:9" x14ac:dyDescent="0.15">
      <c r="A12" s="1" t="s">
        <v>86</v>
      </c>
      <c r="B12" s="18">
        <v>103.69</v>
      </c>
      <c r="E12" s="2"/>
      <c r="G12" s="1"/>
      <c r="H12" s="1" t="s">
        <v>30</v>
      </c>
      <c r="I12" s="2">
        <v>39173640</v>
      </c>
    </row>
    <row r="13" spans="1:9" x14ac:dyDescent="0.15">
      <c r="A13" s="1" t="s">
        <v>85</v>
      </c>
      <c r="B13" s="2">
        <f>'20161128'!B13+'20161129'!B12</f>
        <v>57105.259999999995</v>
      </c>
      <c r="E13" s="2"/>
      <c r="G13" s="1"/>
      <c r="H13" s="1" t="s">
        <v>31</v>
      </c>
      <c r="I13" s="2">
        <v>-2163060</v>
      </c>
    </row>
    <row r="14" spans="1:9" x14ac:dyDescent="0.15">
      <c r="B14" s="2"/>
      <c r="G14" s="1"/>
      <c r="H14" s="1" t="s">
        <v>32</v>
      </c>
      <c r="I14" s="2">
        <f>I13+I12</f>
        <v>37010580</v>
      </c>
    </row>
    <row r="15" spans="1:9" x14ac:dyDescent="0.15">
      <c r="A15" s="1"/>
      <c r="B15" s="2"/>
      <c r="G15" s="1" t="s">
        <v>5</v>
      </c>
      <c r="H15" s="2"/>
      <c r="I15" s="2">
        <v>22800000</v>
      </c>
    </row>
    <row r="16" spans="1:9" x14ac:dyDescent="0.15">
      <c r="A16" s="1"/>
      <c r="B16" s="2"/>
      <c r="G16" s="1" t="s">
        <v>26</v>
      </c>
      <c r="H16" s="2"/>
      <c r="I16" s="2">
        <v>22275063.039999999</v>
      </c>
    </row>
    <row r="17" spans="1:22" x14ac:dyDescent="0.15">
      <c r="A17" s="6"/>
      <c r="B17" s="2"/>
      <c r="G17" s="1" t="s">
        <v>12</v>
      </c>
      <c r="H17" s="2"/>
      <c r="I17" s="2">
        <v>7834728</v>
      </c>
    </row>
    <row r="18" spans="1:22" x14ac:dyDescent="0.15">
      <c r="G18" s="1" t="s">
        <v>24</v>
      </c>
      <c r="H18" s="2"/>
      <c r="I18" s="2">
        <f>I17+I16-I15</f>
        <v>7309791.0399999991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52188.63</v>
      </c>
    </row>
    <row r="21" spans="1:22" x14ac:dyDescent="0.15">
      <c r="G21" s="1"/>
      <c r="H21" s="1" t="s">
        <v>39</v>
      </c>
      <c r="I21" s="2">
        <v>12434.76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67033.98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33558888.43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426102.24000000005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18</v>
      </c>
      <c r="B33" s="3">
        <v>6286</v>
      </c>
      <c r="D33" s="1" t="s">
        <v>74</v>
      </c>
      <c r="E33" s="2">
        <v>3013395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138</v>
      </c>
      <c r="B34" s="3">
        <v>432</v>
      </c>
      <c r="D34" s="1" t="s">
        <v>75</v>
      </c>
      <c r="E34" s="2">
        <v>2728059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1809</v>
      </c>
      <c r="D35" s="1" t="s">
        <v>76</v>
      </c>
      <c r="E35" s="2">
        <v>22388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1029</v>
      </c>
      <c r="D36" s="1" t="s">
        <v>77</v>
      </c>
      <c r="E36" s="2">
        <v>-210058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9556</v>
      </c>
      <c r="D37" s="1" t="s">
        <v>78</v>
      </c>
      <c r="E37" s="2">
        <v>-308780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4412962</v>
      </c>
    </row>
    <row r="39" spans="1:23" x14ac:dyDescent="0.15">
      <c r="A39" s="1" t="s">
        <v>103</v>
      </c>
      <c r="B39" s="3"/>
      <c r="D39" s="1" t="s">
        <v>80</v>
      </c>
      <c r="E39" s="2">
        <v>10386</v>
      </c>
    </row>
    <row r="40" spans="1:23" s="9" customFormat="1" x14ac:dyDescent="0.15">
      <c r="A40"/>
      <c r="B40"/>
      <c r="D40" s="1" t="s">
        <v>81</v>
      </c>
      <c r="E40" s="2">
        <v>-2106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3"/>
  <dimension ref="A1:W41"/>
  <sheetViews>
    <sheetView zoomScale="80" zoomScaleNormal="80" workbookViewId="0">
      <selection activeCell="I20" sqref="I20:I21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74502531.849999994</v>
      </c>
      <c r="D3" s="1" t="s">
        <v>1</v>
      </c>
      <c r="E3" s="2">
        <v>25487280.600000001</v>
      </c>
      <c r="G3" s="1" t="s">
        <v>25</v>
      </c>
      <c r="I3" s="3"/>
    </row>
    <row r="4" spans="1:9" x14ac:dyDescent="0.15">
      <c r="A4" s="1" t="s">
        <v>2</v>
      </c>
      <c r="B4" s="2">
        <v>10658533.800000001</v>
      </c>
      <c r="D4" s="1" t="s">
        <v>11</v>
      </c>
      <c r="E4" s="2">
        <v>12162794.199999999</v>
      </c>
      <c r="H4" s="1" t="s">
        <v>45</v>
      </c>
      <c r="I4">
        <v>10</v>
      </c>
    </row>
    <row r="5" spans="1:9" x14ac:dyDescent="0.15">
      <c r="A5" s="1" t="s">
        <v>3</v>
      </c>
      <c r="B5" s="2">
        <v>178172048.99000001</v>
      </c>
      <c r="D5" s="1" t="s">
        <v>12</v>
      </c>
      <c r="E5" s="2">
        <v>13324486.4</v>
      </c>
      <c r="H5" s="1" t="s">
        <v>45</v>
      </c>
      <c r="I5">
        <v>-7</v>
      </c>
    </row>
    <row r="6" spans="1:9" x14ac:dyDescent="0.15">
      <c r="A6" s="1" t="s">
        <v>11</v>
      </c>
      <c r="B6" s="2">
        <v>167513515.19</v>
      </c>
      <c r="D6" s="1" t="s">
        <v>4</v>
      </c>
      <c r="E6" s="2">
        <v>8000000</v>
      </c>
      <c r="H6" s="1" t="s">
        <v>137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15">
      <c r="A8" s="1" t="s">
        <v>5</v>
      </c>
      <c r="B8" s="2">
        <v>146000000</v>
      </c>
      <c r="D8" s="1" t="s">
        <v>86</v>
      </c>
      <c r="E8" s="2">
        <v>3259.2</v>
      </c>
      <c r="H8" s="1" t="s">
        <v>131</v>
      </c>
      <c r="I8">
        <v>5</v>
      </c>
    </row>
    <row r="9" spans="1:9" x14ac:dyDescent="0.15">
      <c r="A9" s="1" t="s">
        <v>82</v>
      </c>
      <c r="B9" s="2">
        <v>10983.34</v>
      </c>
      <c r="D9" s="1" t="s">
        <v>88</v>
      </c>
      <c r="E9" s="3">
        <v>2782</v>
      </c>
      <c r="G9" s="1"/>
      <c r="H9" s="1" t="s">
        <v>42</v>
      </c>
      <c r="I9" s="3">
        <f>SUMIF(I4:I8,"&gt;=0")</f>
        <v>55</v>
      </c>
    </row>
    <row r="10" spans="1:9" x14ac:dyDescent="0.15">
      <c r="A10" s="1" t="s">
        <v>83</v>
      </c>
      <c r="B10" s="2">
        <v>93000000</v>
      </c>
      <c r="D10" s="1" t="s">
        <v>85</v>
      </c>
      <c r="E10" s="2">
        <f>'20161125'!E10+'20161128'!E8</f>
        <v>298836.60000000003</v>
      </c>
      <c r="G10" s="1"/>
      <c r="H10" s="1" t="s">
        <v>43</v>
      </c>
      <c r="I10" s="3">
        <f>SUMIF(I5:I9,"&lt;=0")</f>
        <v>-7</v>
      </c>
    </row>
    <row r="11" spans="1:9" x14ac:dyDescent="0.15">
      <c r="A11" s="1" t="s">
        <v>84</v>
      </c>
      <c r="B11" s="2">
        <f>'20161125'!B11+'20161128'!B9</f>
        <v>529981.64999999991</v>
      </c>
      <c r="E11" s="2"/>
      <c r="G11" s="1" t="s">
        <v>36</v>
      </c>
      <c r="I11" s="2"/>
    </row>
    <row r="12" spans="1:9" x14ac:dyDescent="0.15">
      <c r="A12" s="1" t="s">
        <v>86</v>
      </c>
      <c r="B12" s="18">
        <v>489.74</v>
      </c>
      <c r="E12" s="2"/>
      <c r="G12" s="1"/>
      <c r="H12" s="1" t="s">
        <v>30</v>
      </c>
      <c r="I12" s="2">
        <v>38950500</v>
      </c>
    </row>
    <row r="13" spans="1:9" x14ac:dyDescent="0.15">
      <c r="A13" s="1" t="s">
        <v>85</v>
      </c>
      <c r="B13" s="2">
        <f>'20161125'!B13+'20161128'!B12</f>
        <v>57001.569999999992</v>
      </c>
      <c r="E13" s="2"/>
      <c r="G13" s="1"/>
      <c r="H13" s="1" t="s">
        <v>31</v>
      </c>
      <c r="I13" s="2">
        <v>-5019840</v>
      </c>
    </row>
    <row r="14" spans="1:9" x14ac:dyDescent="0.15">
      <c r="B14" s="2"/>
      <c r="G14" s="1"/>
      <c r="H14" s="1" t="s">
        <v>32</v>
      </c>
      <c r="I14" s="2">
        <f>I13+I12</f>
        <v>33930660</v>
      </c>
    </row>
    <row r="15" spans="1:9" x14ac:dyDescent="0.15">
      <c r="A15" s="1"/>
      <c r="B15" s="2"/>
      <c r="G15" s="1" t="s">
        <v>5</v>
      </c>
      <c r="H15" s="2"/>
      <c r="I15" s="2">
        <v>22800000</v>
      </c>
    </row>
    <row r="16" spans="1:9" x14ac:dyDescent="0.15">
      <c r="A16" s="1"/>
      <c r="B16" s="2"/>
      <c r="G16" s="1" t="s">
        <v>26</v>
      </c>
      <c r="H16" s="2"/>
      <c r="I16" s="2">
        <v>22168853.170000002</v>
      </c>
    </row>
    <row r="17" spans="1:22" x14ac:dyDescent="0.15">
      <c r="A17" s="6"/>
      <c r="B17" s="2"/>
      <c r="G17" s="1" t="s">
        <v>12</v>
      </c>
      <c r="H17" s="2"/>
      <c r="I17" s="2">
        <v>7729380</v>
      </c>
    </row>
    <row r="18" spans="1:22" x14ac:dyDescent="0.15">
      <c r="G18" s="1" t="s">
        <v>24</v>
      </c>
      <c r="H18" s="2"/>
      <c r="I18" s="2">
        <f>I17+I16-I15</f>
        <v>7098233.1700000018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52188.63</v>
      </c>
    </row>
    <row r="21" spans="1:22" x14ac:dyDescent="0.15">
      <c r="G21" s="1"/>
      <c r="H21" s="1" t="s">
        <v>39</v>
      </c>
      <c r="I21" s="2">
        <v>12434.76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67033.98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31712400.200000003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422872.15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18</v>
      </c>
      <c r="B33" s="3">
        <v>6194</v>
      </c>
      <c r="D33" s="1" t="s">
        <v>74</v>
      </c>
      <c r="E33" s="2">
        <v>2991007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138</v>
      </c>
      <c r="B34" s="3">
        <v>197</v>
      </c>
      <c r="D34" s="1" t="s">
        <v>75</v>
      </c>
      <c r="E34" s="2">
        <v>2938117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1701</v>
      </c>
      <c r="D35" s="1" t="s">
        <v>76</v>
      </c>
      <c r="E35" s="2">
        <v>105335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983</v>
      </c>
      <c r="D36" s="1" t="s">
        <v>77</v>
      </c>
      <c r="E36" s="2">
        <v>93696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9075</v>
      </c>
      <c r="D37" s="1" t="s">
        <v>78</v>
      </c>
      <c r="E37" s="2">
        <v>105335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7618561</v>
      </c>
    </row>
    <row r="39" spans="1:23" x14ac:dyDescent="0.15">
      <c r="A39" s="1" t="s">
        <v>103</v>
      </c>
      <c r="B39" s="3"/>
      <c r="D39" s="1" t="s">
        <v>80</v>
      </c>
      <c r="E39" s="2">
        <v>10008</v>
      </c>
    </row>
    <row r="40" spans="1:23" s="9" customFormat="1" x14ac:dyDescent="0.15">
      <c r="A40"/>
      <c r="B40"/>
      <c r="D40" s="1" t="s">
        <v>81</v>
      </c>
      <c r="E40" s="2">
        <v>-2748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16" sqref="B16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2.1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63785345.380000003</v>
      </c>
      <c r="D3" s="1" t="s">
        <v>1</v>
      </c>
      <c r="E3" s="18">
        <v>53035687.659999996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143868915.53999999</v>
      </c>
      <c r="D4" s="1" t="s">
        <v>11</v>
      </c>
      <c r="E4" s="38">
        <v>12783583.449999999</v>
      </c>
      <c r="H4" s="1" t="s">
        <v>370</v>
      </c>
      <c r="I4" s="13">
        <v>61</v>
      </c>
      <c r="J4" s="13">
        <v>-2</v>
      </c>
    </row>
    <row r="5" spans="1:10" x14ac:dyDescent="0.15">
      <c r="A5" s="1" t="s">
        <v>3</v>
      </c>
      <c r="B5" s="2">
        <v>232655844.47</v>
      </c>
      <c r="D5" s="1" t="s">
        <v>12</v>
      </c>
      <c r="E5" s="2">
        <v>40252104.210000001</v>
      </c>
      <c r="H5" s="1" t="s">
        <v>372</v>
      </c>
      <c r="I5" s="13">
        <v>1</v>
      </c>
      <c r="J5" s="13">
        <v>-1</v>
      </c>
    </row>
    <row r="6" spans="1:10" x14ac:dyDescent="0.15">
      <c r="A6" s="1" t="s">
        <v>11</v>
      </c>
      <c r="B6" s="37">
        <v>88786928.930000007</v>
      </c>
      <c r="D6" s="1" t="s">
        <v>4</v>
      </c>
      <c r="E6" s="2">
        <v>11000000</v>
      </c>
      <c r="H6" s="1" t="s">
        <v>323</v>
      </c>
      <c r="I6" s="13">
        <v>6</v>
      </c>
      <c r="J6" s="13">
        <v>-22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19</v>
      </c>
      <c r="J7" s="13">
        <v>-1</v>
      </c>
    </row>
    <row r="8" spans="1:10" x14ac:dyDescent="0.15">
      <c r="A8" s="1" t="s">
        <v>5</v>
      </c>
      <c r="B8" s="2">
        <v>189980000</v>
      </c>
      <c r="D8" s="1" t="s">
        <v>86</v>
      </c>
      <c r="E8" s="18">
        <v>1728</v>
      </c>
      <c r="G8" s="1"/>
      <c r="H8" s="1"/>
    </row>
    <row r="9" spans="1:10" x14ac:dyDescent="0.15">
      <c r="A9" s="1" t="s">
        <v>82</v>
      </c>
      <c r="B9" s="2">
        <v>1583.55</v>
      </c>
      <c r="D9" s="1" t="s">
        <v>88</v>
      </c>
      <c r="E9" s="3">
        <v>1220</v>
      </c>
      <c r="H9" s="1"/>
    </row>
    <row r="10" spans="1:10" x14ac:dyDescent="0.15">
      <c r="A10" s="1" t="s">
        <v>83</v>
      </c>
      <c r="B10" s="2">
        <v>25000000</v>
      </c>
      <c r="D10" s="1" t="s">
        <v>85</v>
      </c>
      <c r="E10" s="2">
        <f>'20180110'!E10+'20180111'!E8</f>
        <v>759220.29999999958</v>
      </c>
      <c r="G10" s="1"/>
      <c r="H10" s="1" t="s">
        <v>42</v>
      </c>
      <c r="I10" s="3">
        <f>SUMIF(I4:I9,"&gt;=0")</f>
        <v>87</v>
      </c>
    </row>
    <row r="11" spans="1:10" x14ac:dyDescent="0.15">
      <c r="A11" s="1" t="s">
        <v>84</v>
      </c>
      <c r="B11" s="2">
        <f>'20180110'!B11+'20180111'!B9</f>
        <v>1681113.4200000002</v>
      </c>
      <c r="D11" s="1" t="s">
        <v>381</v>
      </c>
      <c r="E11" s="2">
        <f>E8+'20180110'!E11</f>
        <v>4203.2</v>
      </c>
      <c r="G11" s="1"/>
      <c r="H11" s="1" t="s">
        <v>43</v>
      </c>
      <c r="I11" s="3">
        <f>SUM(J4:J9)</f>
        <v>-26</v>
      </c>
    </row>
    <row r="12" spans="1:10" x14ac:dyDescent="0.15">
      <c r="A12" s="1" t="s">
        <v>86</v>
      </c>
      <c r="B12" s="18">
        <v>993.69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'20180110'!B13+'20180111'!B12</f>
        <v>275286.23000000004</v>
      </c>
      <c r="E13" s="2"/>
      <c r="G13" s="1"/>
      <c r="H13" s="1" t="s">
        <v>30</v>
      </c>
      <c r="I13" s="15">
        <v>78361140</v>
      </c>
    </row>
    <row r="14" spans="1:10" x14ac:dyDescent="0.15">
      <c r="A14" s="1" t="s">
        <v>333</v>
      </c>
      <c r="B14" s="3"/>
      <c r="G14" s="1"/>
      <c r="H14" s="1" t="s">
        <v>31</v>
      </c>
      <c r="I14" s="15">
        <v>-23483340</v>
      </c>
    </row>
    <row r="15" spans="1:10" x14ac:dyDescent="0.15">
      <c r="A15" s="1" t="s">
        <v>380</v>
      </c>
      <c r="B15" s="2">
        <f>B12+'20180110'!B15</f>
        <v>6796.2999999999993</v>
      </c>
      <c r="G15" s="1"/>
      <c r="H15" s="1" t="s">
        <v>32</v>
      </c>
      <c r="I15" s="15">
        <f>I14+I13</f>
        <v>54877800</v>
      </c>
    </row>
    <row r="16" spans="1:10" x14ac:dyDescent="0.15">
      <c r="A16" s="1" t="s">
        <v>392</v>
      </c>
      <c r="B16" s="2">
        <f>B11-'20180101'!B11</f>
        <v>81646.540000000037</v>
      </c>
      <c r="G16" s="1" t="s">
        <v>5</v>
      </c>
      <c r="H16" s="2"/>
      <c r="I16" s="15">
        <v>10000000</v>
      </c>
    </row>
    <row r="17" spans="1:14" x14ac:dyDescent="0.15">
      <c r="A17" s="6"/>
      <c r="B17" s="2"/>
      <c r="G17" s="1" t="s">
        <v>26</v>
      </c>
      <c r="H17" s="2"/>
      <c r="I17" s="15">
        <v>10642126.289999999</v>
      </c>
    </row>
    <row r="18" spans="1:14" x14ac:dyDescent="0.15">
      <c r="G18" s="1" t="s">
        <v>12</v>
      </c>
      <c r="H18" s="2"/>
      <c r="I18" s="15">
        <v>11754171</v>
      </c>
    </row>
    <row r="19" spans="1:14" x14ac:dyDescent="0.15">
      <c r="A19" s="2"/>
      <c r="G19" s="1" t="s">
        <v>24</v>
      </c>
      <c r="H19" s="2"/>
      <c r="I19" s="15">
        <f>I18+I17-I16</f>
        <v>12396297.289999999</v>
      </c>
    </row>
    <row r="20" spans="1:14" x14ac:dyDescent="0.15">
      <c r="D20" s="2"/>
      <c r="G20" s="1" t="s">
        <v>33</v>
      </c>
      <c r="I20" s="15"/>
    </row>
    <row r="21" spans="1:14" x14ac:dyDescent="0.15">
      <c r="G21" s="1"/>
      <c r="H21" s="1" t="s">
        <v>38</v>
      </c>
      <c r="I21" s="15">
        <v>455504.91</v>
      </c>
      <c r="N21" s="2"/>
    </row>
    <row r="22" spans="1:14" x14ac:dyDescent="0.15">
      <c r="G22" s="1"/>
      <c r="H22" s="1" t="s">
        <v>39</v>
      </c>
      <c r="I22" s="15">
        <v>106967.15</v>
      </c>
    </row>
    <row r="23" spans="1:14" x14ac:dyDescent="0.15">
      <c r="G23" s="1"/>
      <c r="H23" s="1" t="s">
        <v>106</v>
      </c>
      <c r="I23" s="15">
        <v>24054.85</v>
      </c>
      <c r="N23" s="2"/>
    </row>
    <row r="24" spans="1:14" x14ac:dyDescent="0.15">
      <c r="A24" s="8" t="s">
        <v>69</v>
      </c>
      <c r="H24" s="1" t="s">
        <v>107</v>
      </c>
      <c r="I24" s="15">
        <v>11184</v>
      </c>
    </row>
    <row r="25" spans="1:14" x14ac:dyDescent="0.15">
      <c r="A25" s="1" t="s">
        <v>70</v>
      </c>
      <c r="B25" s="2">
        <f>B8+E7+I16+B45</f>
        <v>280980000</v>
      </c>
      <c r="H25" s="1" t="s">
        <v>19</v>
      </c>
      <c r="I25" s="15">
        <f>SUM(I21:I24)</f>
        <v>597710.90999999992</v>
      </c>
    </row>
    <row r="26" spans="1:14" x14ac:dyDescent="0.15">
      <c r="A26" s="1" t="s">
        <v>71</v>
      </c>
      <c r="B26" s="2">
        <f>B4+E5+I18</f>
        <v>195875190.75</v>
      </c>
      <c r="G26" s="1"/>
      <c r="H26" s="1" t="s">
        <v>355</v>
      </c>
      <c r="I26" s="2">
        <v>746.28</v>
      </c>
    </row>
    <row r="27" spans="1:14" x14ac:dyDescent="0.15">
      <c r="A27" s="1" t="s">
        <v>90</v>
      </c>
      <c r="B27" s="2">
        <f>$B$13+$E$10+$I$25</f>
        <v>1632217.4399999995</v>
      </c>
      <c r="H27" s="1" t="s">
        <v>382</v>
      </c>
      <c r="I27" s="2">
        <f>I26+'20180110'!I27</f>
        <v>4084.9400000000005</v>
      </c>
    </row>
    <row r="28" spans="1:14" x14ac:dyDescent="0.15">
      <c r="A28" s="1" t="s">
        <v>356</v>
      </c>
      <c r="B28" s="2">
        <f>B12+E8+I26</f>
        <v>3467.9700000000003</v>
      </c>
    </row>
    <row r="29" spans="1:14" x14ac:dyDescent="0.15">
      <c r="A29" s="1" t="s">
        <v>383</v>
      </c>
      <c r="B29" s="2">
        <f>B15+E11+I27</f>
        <v>15084.44</v>
      </c>
    </row>
    <row r="30" spans="1:14" x14ac:dyDescent="0.15">
      <c r="G30" s="1"/>
      <c r="H30" s="1"/>
      <c r="I30" s="2"/>
    </row>
    <row r="31" spans="1:14" s="9" customFormat="1" x14ac:dyDescent="0.15">
      <c r="J31"/>
    </row>
    <row r="32" spans="1:14" ht="14.25" x14ac:dyDescent="0.15">
      <c r="A32" s="7" t="s">
        <v>65</v>
      </c>
      <c r="G32" s="7" t="s">
        <v>295</v>
      </c>
    </row>
    <row r="33" spans="1:23" s="9" customFormat="1" x14ac:dyDescent="0.1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6">
        <v>3655</v>
      </c>
      <c r="D34" s="1" t="s">
        <v>78</v>
      </c>
      <c r="E34" s="2">
        <v>-16780975</v>
      </c>
      <c r="G34" s="16" t="s">
        <v>296</v>
      </c>
      <c r="H34" s="2">
        <f>E40</f>
        <v>17829384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138</v>
      </c>
      <c r="B35" s="36">
        <v>935</v>
      </c>
      <c r="D35" s="1" t="s">
        <v>182</v>
      </c>
      <c r="E35" s="10">
        <v>-1157204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6">
        <v>6530</v>
      </c>
      <c r="D36" s="1" t="s">
        <v>80</v>
      </c>
      <c r="E36" s="10">
        <v>-34075</v>
      </c>
      <c r="G36" s="40" t="s">
        <v>298</v>
      </c>
      <c r="H36" s="41">
        <f>H34+H35</f>
        <v>17834541.605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132</v>
      </c>
      <c r="B37" s="36">
        <v>2887</v>
      </c>
      <c r="D37" s="1" t="s">
        <v>81</v>
      </c>
      <c r="E37" s="2">
        <v>1232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15">
      <c r="A38" s="1" t="s">
        <v>19</v>
      </c>
      <c r="B38" s="36">
        <f>SUM(B34:B37)</f>
        <v>14007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15">
      <c r="A39" s="1" t="s">
        <v>102</v>
      </c>
      <c r="B39" s="3"/>
      <c r="D39" s="8" t="s">
        <v>379</v>
      </c>
    </row>
    <row r="40" spans="1:23" x14ac:dyDescent="0.15">
      <c r="A40" s="1" t="s">
        <v>103</v>
      </c>
      <c r="B40" s="3"/>
      <c r="D40" s="1" t="s">
        <v>74</v>
      </c>
      <c r="E40" s="2">
        <v>17829384</v>
      </c>
    </row>
    <row r="41" spans="1:23" s="9" customFormat="1" x14ac:dyDescent="0.15">
      <c r="A41"/>
      <c r="B41"/>
      <c r="D41" s="1" t="s">
        <v>75</v>
      </c>
      <c r="E41" s="2">
        <v>17795543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 s="1" t="s">
        <v>76</v>
      </c>
      <c r="E42" s="2">
        <v>-112270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15">
      <c r="D43" s="1" t="s">
        <v>77</v>
      </c>
      <c r="E43" s="2">
        <v>33486</v>
      </c>
    </row>
    <row r="44" spans="1:23" x14ac:dyDescent="0.15">
      <c r="A44" s="8" t="s">
        <v>233</v>
      </c>
      <c r="D44" s="1" t="s">
        <v>375</v>
      </c>
      <c r="E44" s="2">
        <v>194</v>
      </c>
    </row>
    <row r="45" spans="1:23" x14ac:dyDescent="0.15">
      <c r="A45" s="16" t="s">
        <v>5</v>
      </c>
      <c r="B45" s="2">
        <v>1000000</v>
      </c>
      <c r="C45" s="2"/>
      <c r="D45" s="1" t="s">
        <v>376</v>
      </c>
      <c r="E45" s="10">
        <v>-112465</v>
      </c>
    </row>
    <row r="46" spans="1:23" x14ac:dyDescent="0.1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789786</v>
      </c>
    </row>
    <row r="47" spans="1:23" x14ac:dyDescent="0.1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1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1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1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4"/>
  <dimension ref="A1:W41"/>
  <sheetViews>
    <sheetView zoomScale="80" zoomScaleNormal="80" workbookViewId="0">
      <selection activeCell="I22" sqref="I22:I23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53424609.43</v>
      </c>
      <c r="D3" s="1" t="s">
        <v>1</v>
      </c>
      <c r="E3" s="2">
        <v>36529163.799999997</v>
      </c>
      <c r="G3" s="1" t="s">
        <v>25</v>
      </c>
      <c r="I3" s="3"/>
    </row>
    <row r="4" spans="1:9" x14ac:dyDescent="0.15">
      <c r="A4" s="1" t="s">
        <v>2</v>
      </c>
      <c r="B4" s="2">
        <v>9580561.4800000004</v>
      </c>
      <c r="D4" s="1" t="s">
        <v>11</v>
      </c>
      <c r="E4" s="2">
        <v>23192942.800000001</v>
      </c>
      <c r="H4" s="1" t="s">
        <v>45</v>
      </c>
      <c r="I4">
        <v>13</v>
      </c>
    </row>
    <row r="5" spans="1:9" x14ac:dyDescent="0.15">
      <c r="A5" s="1" t="s">
        <v>3</v>
      </c>
      <c r="B5" s="2">
        <v>168022277.59</v>
      </c>
      <c r="D5" s="1" t="s">
        <v>12</v>
      </c>
      <c r="E5" s="2">
        <v>13336221</v>
      </c>
      <c r="H5" s="1" t="s">
        <v>45</v>
      </c>
      <c r="I5">
        <v>0</v>
      </c>
    </row>
    <row r="6" spans="1:9" x14ac:dyDescent="0.15">
      <c r="A6" s="1" t="s">
        <v>11</v>
      </c>
      <c r="B6" s="2">
        <v>158441716.47999999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15">
      <c r="A8" s="1" t="s">
        <v>5</v>
      </c>
      <c r="B8" s="2">
        <v>136000000</v>
      </c>
      <c r="D8" s="1" t="s">
        <v>86</v>
      </c>
      <c r="E8" s="2">
        <v>2700.8</v>
      </c>
      <c r="H8" s="1" t="s">
        <v>131</v>
      </c>
      <c r="I8">
        <v>5</v>
      </c>
    </row>
    <row r="9" spans="1:9" x14ac:dyDescent="0.15">
      <c r="A9" s="1" t="s">
        <v>82</v>
      </c>
      <c r="B9" s="2">
        <v>17106.66</v>
      </c>
      <c r="D9" s="1" t="s">
        <v>88</v>
      </c>
      <c r="E9" s="3">
        <v>2088</v>
      </c>
      <c r="G9" s="1"/>
      <c r="H9" s="1" t="s">
        <v>42</v>
      </c>
      <c r="I9" s="3">
        <f>SUMIF(I4:I8,"&gt;=0")</f>
        <v>58</v>
      </c>
    </row>
    <row r="10" spans="1:9" x14ac:dyDescent="0.15">
      <c r="A10" s="1" t="s">
        <v>83</v>
      </c>
      <c r="B10" s="2">
        <v>105000000</v>
      </c>
      <c r="D10" s="1" t="s">
        <v>85</v>
      </c>
      <c r="E10" s="2">
        <f>'20161124'!E10+'20161125'!E8</f>
        <v>295577.40000000002</v>
      </c>
      <c r="G10" s="1"/>
      <c r="H10" s="1" t="s">
        <v>43</v>
      </c>
      <c r="I10" s="3">
        <f>SUMIF(I5:I9,"&lt;=0")</f>
        <v>0</v>
      </c>
    </row>
    <row r="11" spans="1:9" x14ac:dyDescent="0.15">
      <c r="A11" s="1" t="s">
        <v>84</v>
      </c>
      <c r="B11" s="2">
        <f>'20161124'!B11+'20161125'!B9</f>
        <v>518998.30999999988</v>
      </c>
      <c r="E11" s="2"/>
      <c r="G11" s="1" t="s">
        <v>36</v>
      </c>
      <c r="I11" s="2"/>
    </row>
    <row r="12" spans="1:9" x14ac:dyDescent="0.15">
      <c r="A12" s="1" t="s">
        <v>86</v>
      </c>
      <c r="B12" s="18">
        <v>21.35</v>
      </c>
      <c r="E12" s="2"/>
      <c r="G12" s="1"/>
      <c r="H12" s="1" t="s">
        <v>30</v>
      </c>
      <c r="I12" s="2">
        <v>40441020</v>
      </c>
    </row>
    <row r="13" spans="1:9" x14ac:dyDescent="0.15">
      <c r="A13" s="1" t="s">
        <v>85</v>
      </c>
      <c r="B13" s="2">
        <f>'20161124'!B13+'20161125'!B12</f>
        <v>56511.829999999994</v>
      </c>
      <c r="E13" s="2"/>
      <c r="G13" s="1"/>
      <c r="H13" s="1" t="s">
        <v>31</v>
      </c>
      <c r="I13" s="2">
        <v>0</v>
      </c>
    </row>
    <row r="14" spans="1:9" x14ac:dyDescent="0.15">
      <c r="B14" s="2"/>
      <c r="G14" s="1"/>
      <c r="H14" s="1" t="s">
        <v>32</v>
      </c>
      <c r="I14" s="2">
        <f>I13+I12</f>
        <v>40441020</v>
      </c>
    </row>
    <row r="15" spans="1:9" x14ac:dyDescent="0.15">
      <c r="A15" s="1"/>
      <c r="B15" s="2"/>
      <c r="G15" s="1" t="s">
        <v>5</v>
      </c>
      <c r="H15" s="2"/>
      <c r="I15" s="2">
        <v>22800000</v>
      </c>
    </row>
    <row r="16" spans="1:9" x14ac:dyDescent="0.15">
      <c r="A16" s="1"/>
      <c r="B16" s="2"/>
      <c r="G16" s="1" t="s">
        <v>26</v>
      </c>
      <c r="H16" s="2"/>
      <c r="I16" s="2">
        <v>21192056.09</v>
      </c>
    </row>
    <row r="17" spans="1:22" x14ac:dyDescent="0.15">
      <c r="A17" s="6"/>
      <c r="B17" s="2"/>
      <c r="G17" s="1" t="s">
        <v>12</v>
      </c>
      <c r="H17" s="2"/>
      <c r="I17" s="2">
        <v>8088204</v>
      </c>
    </row>
    <row r="18" spans="1:22" x14ac:dyDescent="0.15">
      <c r="G18" s="1" t="s">
        <v>24</v>
      </c>
      <c r="H18" s="2"/>
      <c r="I18" s="2">
        <f>I17+I16-I15</f>
        <v>6480260.0899999999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51193.29</v>
      </c>
    </row>
    <row r="21" spans="1:22" x14ac:dyDescent="0.15">
      <c r="G21" s="1"/>
      <c r="H21" s="1" t="s">
        <v>39</v>
      </c>
      <c r="I21" s="2">
        <v>12199.84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65803.72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31004986.48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417892.95000000007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18</v>
      </c>
      <c r="B33" s="3">
        <v>6301</v>
      </c>
      <c r="D33" s="1" t="s">
        <v>74</v>
      </c>
      <c r="E33" s="2">
        <v>2885672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138</v>
      </c>
      <c r="B34" s="3">
        <v>116</v>
      </c>
      <c r="D34" s="1" t="s">
        <v>75</v>
      </c>
      <c r="E34" s="2">
        <v>2844421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1615</v>
      </c>
      <c r="D35" s="1" t="s">
        <v>76</v>
      </c>
      <c r="E35" s="2">
        <v>-18110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915</v>
      </c>
      <c r="D36" s="1" t="s">
        <v>77</v>
      </c>
      <c r="E36" s="2">
        <v>-42359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8947</v>
      </c>
      <c r="D37" s="1" t="s">
        <v>78</v>
      </c>
      <c r="E37" s="2">
        <v>-721704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8655376</v>
      </c>
    </row>
    <row r="39" spans="1:23" x14ac:dyDescent="0.15">
      <c r="A39" s="1" t="s">
        <v>103</v>
      </c>
      <c r="B39" s="3"/>
      <c r="D39" s="1" t="s">
        <v>80</v>
      </c>
      <c r="E39" s="2">
        <v>10071</v>
      </c>
    </row>
    <row r="40" spans="1:23" s="9" customFormat="1" x14ac:dyDescent="0.15">
      <c r="A40"/>
      <c r="B40"/>
      <c r="D40" s="1" t="s">
        <v>81</v>
      </c>
      <c r="E40" s="2">
        <v>-2787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5"/>
  <dimension ref="A1:W52"/>
  <sheetViews>
    <sheetView topLeftCell="A37" zoomScale="80" zoomScaleNormal="80" workbookViewId="0">
      <selection activeCell="A43" sqref="A43:G52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149898263.38999999</v>
      </c>
      <c r="D3" s="1" t="s">
        <v>1</v>
      </c>
      <c r="E3" s="2">
        <v>40042331.600000001</v>
      </c>
      <c r="G3" s="1" t="s">
        <v>25</v>
      </c>
      <c r="I3" s="3"/>
    </row>
    <row r="4" spans="1:9" x14ac:dyDescent="0.15">
      <c r="A4" s="1" t="s">
        <v>2</v>
      </c>
      <c r="B4" s="2">
        <v>9068197.0099999998</v>
      </c>
      <c r="D4" s="1" t="s">
        <v>11</v>
      </c>
      <c r="E4" s="2">
        <v>25396603.600000001</v>
      </c>
      <c r="H4" s="1" t="s">
        <v>45</v>
      </c>
      <c r="I4">
        <v>0</v>
      </c>
    </row>
    <row r="5" spans="1:9" x14ac:dyDescent="0.15">
      <c r="A5" s="1" t="s">
        <v>3</v>
      </c>
      <c r="B5" s="2">
        <v>167967205.38999999</v>
      </c>
      <c r="D5" s="1" t="s">
        <v>12</v>
      </c>
      <c r="E5" s="2">
        <v>14645728</v>
      </c>
      <c r="H5" s="1" t="s">
        <v>45</v>
      </c>
      <c r="I5">
        <v>25</v>
      </c>
    </row>
    <row r="6" spans="1:9" x14ac:dyDescent="0.15">
      <c r="A6" s="1" t="s">
        <v>11</v>
      </c>
      <c r="B6" s="2">
        <v>158899008.38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15">
      <c r="A8" s="1" t="s">
        <v>5</v>
      </c>
      <c r="B8" s="2">
        <v>136000000</v>
      </c>
      <c r="D8" s="1" t="s">
        <v>86</v>
      </c>
      <c r="E8" s="2">
        <v>2860.8</v>
      </c>
      <c r="H8" s="1" t="s">
        <v>131</v>
      </c>
      <c r="I8">
        <v>5</v>
      </c>
    </row>
    <row r="9" spans="1:9" x14ac:dyDescent="0.15">
      <c r="A9" s="1" t="s">
        <v>82</v>
      </c>
      <c r="B9" s="2">
        <v>744.99</v>
      </c>
      <c r="D9" s="1" t="s">
        <v>88</v>
      </c>
      <c r="E9" s="3">
        <v>1930</v>
      </c>
      <c r="G9" s="1"/>
      <c r="H9" s="1" t="s">
        <v>42</v>
      </c>
      <c r="I9" s="3">
        <f>SUMIF(I4:I8,"&gt;=0")</f>
        <v>70</v>
      </c>
    </row>
    <row r="10" spans="1:9" x14ac:dyDescent="0.15">
      <c r="A10" s="1" t="s">
        <v>83</v>
      </c>
      <c r="B10" s="2">
        <v>9000000</v>
      </c>
      <c r="D10" s="1" t="s">
        <v>85</v>
      </c>
      <c r="E10" s="2">
        <f>'20161123'!E10+'20161124'!E8</f>
        <v>292876.60000000003</v>
      </c>
      <c r="G10" s="1"/>
      <c r="H10" s="1" t="s">
        <v>43</v>
      </c>
      <c r="I10" s="3">
        <f>SUMIF(I5:I9,"&lt;=0")</f>
        <v>0</v>
      </c>
    </row>
    <row r="11" spans="1:9" x14ac:dyDescent="0.15">
      <c r="A11" s="1" t="s">
        <v>84</v>
      </c>
      <c r="B11" s="2">
        <f>'20161123'!B11+'20161124'!B9</f>
        <v>501891.64999999991</v>
      </c>
      <c r="E11" s="2"/>
      <c r="G11" s="1" t="s">
        <v>36</v>
      </c>
      <c r="I11" s="2"/>
    </row>
    <row r="12" spans="1:9" x14ac:dyDescent="0.15">
      <c r="A12" s="1" t="s">
        <v>86</v>
      </c>
      <c r="B12" s="18">
        <v>16.36</v>
      </c>
      <c r="E12" s="2"/>
      <c r="G12" s="1"/>
      <c r="H12" s="1" t="s">
        <v>30</v>
      </c>
      <c r="I12" s="2">
        <v>48752400</v>
      </c>
    </row>
    <row r="13" spans="1:9" x14ac:dyDescent="0.15">
      <c r="A13" s="1" t="s">
        <v>85</v>
      </c>
      <c r="B13" s="2">
        <f>'20161123'!B13+'20161124'!B12</f>
        <v>56490.479999999996</v>
      </c>
      <c r="E13" s="2"/>
      <c r="G13" s="1"/>
      <c r="H13" s="1" t="s">
        <v>31</v>
      </c>
      <c r="I13" s="2">
        <v>0</v>
      </c>
    </row>
    <row r="14" spans="1:9" x14ac:dyDescent="0.15">
      <c r="B14" s="2"/>
      <c r="G14" s="1"/>
      <c r="H14" s="1" t="s">
        <v>32</v>
      </c>
      <c r="I14" s="2">
        <f>I13+I12</f>
        <v>48752400</v>
      </c>
    </row>
    <row r="15" spans="1:9" x14ac:dyDescent="0.15">
      <c r="A15" s="1"/>
      <c r="B15" s="2"/>
      <c r="G15" s="1" t="s">
        <v>5</v>
      </c>
      <c r="H15" s="2"/>
      <c r="I15" s="2">
        <v>22800000</v>
      </c>
    </row>
    <row r="16" spans="1:9" x14ac:dyDescent="0.15">
      <c r="A16" s="1"/>
      <c r="B16" s="2"/>
      <c r="G16" s="1" t="s">
        <v>26</v>
      </c>
      <c r="H16" s="2"/>
      <c r="I16" s="2">
        <v>19354096.390000001</v>
      </c>
    </row>
    <row r="17" spans="1:22" x14ac:dyDescent="0.15">
      <c r="A17" s="6"/>
      <c r="B17" s="2"/>
      <c r="G17" s="1" t="s">
        <v>12</v>
      </c>
      <c r="H17" s="2"/>
      <c r="I17" s="2">
        <v>9750480</v>
      </c>
    </row>
    <row r="18" spans="1:22" x14ac:dyDescent="0.15">
      <c r="G18" s="1" t="s">
        <v>24</v>
      </c>
      <c r="H18" s="2"/>
      <c r="I18" s="2">
        <f>I17+I16-I15</f>
        <v>6304576.3900000006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50344.56</v>
      </c>
    </row>
    <row r="21" spans="1:22" x14ac:dyDescent="0.15">
      <c r="G21" s="1"/>
      <c r="H21" s="1" t="s">
        <v>39</v>
      </c>
      <c r="I21" s="2">
        <v>11999.54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64754.689999999995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33464405.009999998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414121.77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18</v>
      </c>
      <c r="B33" s="3">
        <v>7032</v>
      </c>
      <c r="D33" s="1" t="s">
        <v>74</v>
      </c>
      <c r="E33" s="2">
        <v>2903755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138</v>
      </c>
      <c r="B34" s="3"/>
      <c r="D34" s="1" t="s">
        <v>75</v>
      </c>
      <c r="E34" s="2">
        <v>2885530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1524</v>
      </c>
      <c r="D35" s="1" t="s">
        <v>76</v>
      </c>
      <c r="E35" s="2">
        <v>76216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927</v>
      </c>
      <c r="D36" s="1" t="s">
        <v>77</v>
      </c>
      <c r="E36" s="2">
        <v>62741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9483</v>
      </c>
      <c r="D37" s="1" t="s">
        <v>78</v>
      </c>
      <c r="E37" s="2">
        <v>-500216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7939818</v>
      </c>
    </row>
    <row r="39" spans="1:23" x14ac:dyDescent="0.15">
      <c r="A39" s="1" t="s">
        <v>103</v>
      </c>
      <c r="B39" s="3"/>
      <c r="D39" s="1" t="s">
        <v>80</v>
      </c>
      <c r="E39" s="2">
        <v>6449</v>
      </c>
    </row>
    <row r="40" spans="1:23" s="9" customFormat="1" x14ac:dyDescent="0.15">
      <c r="A40"/>
      <c r="B40"/>
      <c r="D40" s="1" t="s">
        <v>81</v>
      </c>
      <c r="E40" s="2">
        <v>-2659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7" t="s">
        <v>139</v>
      </c>
    </row>
    <row r="44" spans="1:23" x14ac:dyDescent="0.15">
      <c r="A44" s="16" t="s">
        <v>140</v>
      </c>
      <c r="B44" s="16" t="s">
        <v>141</v>
      </c>
      <c r="C44" s="26"/>
      <c r="D44" s="16" t="s">
        <v>142</v>
      </c>
      <c r="E44" s="16" t="s">
        <v>143</v>
      </c>
      <c r="F44" s="26"/>
      <c r="G44" s="26" t="s">
        <v>144</v>
      </c>
    </row>
    <row r="45" spans="1:23" x14ac:dyDescent="0.15">
      <c r="A45" s="16" t="s">
        <v>145</v>
      </c>
      <c r="B45" s="13">
        <v>105</v>
      </c>
      <c r="D45" s="13">
        <v>2.1</v>
      </c>
      <c r="E45" s="25">
        <f>B45*10000</f>
        <v>1050000</v>
      </c>
      <c r="G45" s="2">
        <f>D45*-E45</f>
        <v>-2205000</v>
      </c>
    </row>
    <row r="46" spans="1:23" x14ac:dyDescent="0.15">
      <c r="A46" s="16" t="s">
        <v>146</v>
      </c>
      <c r="B46" s="13">
        <v>69</v>
      </c>
      <c r="D46" s="13">
        <v>2.15</v>
      </c>
      <c r="E46" s="25">
        <f t="shared" ref="E46:E49" si="0">B46*10000</f>
        <v>690000</v>
      </c>
      <c r="G46" s="2">
        <f t="shared" ref="G46:G51" si="1">D46*-E46</f>
        <v>-1483500</v>
      </c>
    </row>
    <row r="47" spans="1:23" x14ac:dyDescent="0.15">
      <c r="A47" s="16" t="s">
        <v>147</v>
      </c>
      <c r="B47" s="13">
        <v>17</v>
      </c>
      <c r="D47" s="13">
        <v>2.2000000000000002</v>
      </c>
      <c r="E47" s="25">
        <f t="shared" si="0"/>
        <v>170000</v>
      </c>
      <c r="G47" s="2">
        <f t="shared" si="1"/>
        <v>-374000.00000000006</v>
      </c>
    </row>
    <row r="48" spans="1:23" x14ac:dyDescent="0.15">
      <c r="A48" s="16" t="s">
        <v>149</v>
      </c>
      <c r="B48" s="13">
        <v>58</v>
      </c>
      <c r="D48" s="13">
        <v>2.2999999999999998</v>
      </c>
      <c r="E48" s="25">
        <f t="shared" si="0"/>
        <v>580000</v>
      </c>
      <c r="G48" s="2">
        <f t="shared" si="1"/>
        <v>-1334000</v>
      </c>
    </row>
    <row r="49" spans="1:7" x14ac:dyDescent="0.15">
      <c r="A49" s="16" t="s">
        <v>148</v>
      </c>
      <c r="B49" s="13">
        <v>40</v>
      </c>
      <c r="D49" s="13">
        <v>2.35</v>
      </c>
      <c r="E49" s="25">
        <f t="shared" si="0"/>
        <v>400000</v>
      </c>
      <c r="G49" s="2">
        <f t="shared" si="1"/>
        <v>-940000</v>
      </c>
    </row>
    <row r="50" spans="1:7" x14ac:dyDescent="0.15">
      <c r="A50" s="16" t="s">
        <v>150</v>
      </c>
      <c r="B50" s="13">
        <v>113</v>
      </c>
      <c r="D50" s="13">
        <v>2.4500000000000002</v>
      </c>
      <c r="E50" s="25">
        <f>-B50*10000</f>
        <v>-1130000</v>
      </c>
      <c r="G50" s="2">
        <f t="shared" si="1"/>
        <v>2768500</v>
      </c>
    </row>
    <row r="51" spans="1:7" x14ac:dyDescent="0.15">
      <c r="A51" s="16" t="s">
        <v>151</v>
      </c>
      <c r="B51" s="13">
        <v>18</v>
      </c>
      <c r="D51" s="13">
        <v>2.5</v>
      </c>
      <c r="E51" s="25">
        <f>-B51*10000</f>
        <v>-180000</v>
      </c>
      <c r="G51" s="2">
        <f t="shared" si="1"/>
        <v>450000</v>
      </c>
    </row>
    <row r="52" spans="1:7" x14ac:dyDescent="0.15">
      <c r="D52" t="s">
        <v>152</v>
      </c>
      <c r="E52" s="25">
        <f>SUM(E45:E51)</f>
        <v>1580000</v>
      </c>
      <c r="G52" s="2">
        <f>SUM(G45:G51)</f>
        <v>-3118000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6"/>
  <dimension ref="A1:W41"/>
  <sheetViews>
    <sheetView zoomScale="80" zoomScaleNormal="80" workbookViewId="0">
      <selection activeCell="B21" sqref="B21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108772219.77</v>
      </c>
      <c r="D3" s="1" t="s">
        <v>1</v>
      </c>
      <c r="E3" s="2">
        <v>30281309.399999999</v>
      </c>
      <c r="G3" s="1" t="s">
        <v>25</v>
      </c>
      <c r="I3" s="3"/>
    </row>
    <row r="4" spans="1:9" x14ac:dyDescent="0.15">
      <c r="A4" s="1" t="s">
        <v>2</v>
      </c>
      <c r="B4" s="2">
        <v>5357672.38</v>
      </c>
      <c r="D4" s="1" t="s">
        <v>11</v>
      </c>
      <c r="E4" s="2">
        <v>14458910.4</v>
      </c>
      <c r="H4" s="1" t="s">
        <v>45</v>
      </c>
      <c r="I4">
        <v>41</v>
      </c>
    </row>
    <row r="5" spans="1:9" x14ac:dyDescent="0.15">
      <c r="A5" s="1" t="s">
        <v>3</v>
      </c>
      <c r="B5" s="2">
        <v>174134652.13</v>
      </c>
      <c r="D5" s="1" t="s">
        <v>12</v>
      </c>
      <c r="E5" s="2">
        <v>15822399</v>
      </c>
      <c r="H5" s="1" t="s">
        <v>45</v>
      </c>
      <c r="I5">
        <v>-2</v>
      </c>
    </row>
    <row r="6" spans="1:9" x14ac:dyDescent="0.15">
      <c r="A6" s="1" t="s">
        <v>11</v>
      </c>
      <c r="B6" s="2">
        <v>168776979.75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15">
      <c r="A8" s="1" t="s">
        <v>5</v>
      </c>
      <c r="B8" s="2">
        <v>136000000</v>
      </c>
      <c r="D8" s="1" t="s">
        <v>86</v>
      </c>
      <c r="E8" s="2">
        <v>3339.2</v>
      </c>
      <c r="H8" s="1" t="s">
        <v>131</v>
      </c>
      <c r="I8">
        <v>5</v>
      </c>
    </row>
    <row r="9" spans="1:9" x14ac:dyDescent="0.15">
      <c r="A9" s="1" t="s">
        <v>82</v>
      </c>
      <c r="B9" s="2">
        <v>4759.9799999999996</v>
      </c>
      <c r="D9" s="1" t="s">
        <v>88</v>
      </c>
      <c r="E9" s="3">
        <v>2438</v>
      </c>
      <c r="G9" s="1"/>
      <c r="H9" s="1" t="s">
        <v>42</v>
      </c>
      <c r="I9" s="3">
        <f>SUMIF(I4:I8,"&gt;=0")</f>
        <v>86</v>
      </c>
    </row>
    <row r="10" spans="1:9" x14ac:dyDescent="0.15">
      <c r="A10" s="1" t="s">
        <v>83</v>
      </c>
      <c r="B10" s="2">
        <v>60000000</v>
      </c>
      <c r="D10" s="1" t="s">
        <v>85</v>
      </c>
      <c r="E10" s="2">
        <f>'20161122'!E10+'20161123'!E8</f>
        <v>290015.80000000005</v>
      </c>
      <c r="G10" s="1"/>
      <c r="H10" s="1" t="s">
        <v>43</v>
      </c>
      <c r="I10" s="3">
        <f>SUMIF(I5:I9,"&lt;=0")</f>
        <v>-2</v>
      </c>
    </row>
    <row r="11" spans="1:9" x14ac:dyDescent="0.15">
      <c r="A11" s="1" t="s">
        <v>84</v>
      </c>
      <c r="B11" s="2">
        <f>'20161122'!B11+'20161123'!B9</f>
        <v>501146.65999999992</v>
      </c>
      <c r="E11" s="2"/>
      <c r="G11" s="1" t="s">
        <v>36</v>
      </c>
      <c r="I11" s="2"/>
    </row>
    <row r="12" spans="1:9" x14ac:dyDescent="0.15">
      <c r="A12" s="1" t="s">
        <v>86</v>
      </c>
      <c r="B12" s="18">
        <v>153.35</v>
      </c>
      <c r="E12" s="2"/>
      <c r="G12" s="1"/>
      <c r="H12" s="1" t="s">
        <v>30</v>
      </c>
      <c r="I12" s="2">
        <v>59883000</v>
      </c>
    </row>
    <row r="13" spans="1:9" x14ac:dyDescent="0.15">
      <c r="A13" s="1" t="s">
        <v>85</v>
      </c>
      <c r="B13" s="2">
        <f>'20161122'!B13+'20161123'!B12</f>
        <v>56474.119999999995</v>
      </c>
      <c r="E13" s="2"/>
      <c r="G13" s="1"/>
      <c r="H13" s="1" t="s">
        <v>31</v>
      </c>
      <c r="I13" s="2">
        <v>-1405800</v>
      </c>
    </row>
    <row r="14" spans="1:9" x14ac:dyDescent="0.15">
      <c r="B14" s="2"/>
      <c r="G14" s="1"/>
      <c r="H14" s="1" t="s">
        <v>32</v>
      </c>
      <c r="I14" s="2">
        <f>I13+I12</f>
        <v>58477200</v>
      </c>
    </row>
    <row r="15" spans="1:9" x14ac:dyDescent="0.15">
      <c r="A15" s="1"/>
      <c r="B15" s="2"/>
      <c r="G15" s="1" t="s">
        <v>5</v>
      </c>
      <c r="H15" s="2"/>
      <c r="I15" s="2">
        <v>22800000</v>
      </c>
    </row>
    <row r="16" spans="1:9" x14ac:dyDescent="0.15">
      <c r="A16" s="1"/>
      <c r="B16" s="2"/>
      <c r="G16" s="1" t="s">
        <v>26</v>
      </c>
      <c r="H16" s="2"/>
      <c r="I16" s="2">
        <v>16979396.34</v>
      </c>
    </row>
    <row r="17" spans="1:22" x14ac:dyDescent="0.15">
      <c r="A17" s="6"/>
      <c r="B17" s="2"/>
      <c r="G17" s="1" t="s">
        <v>12</v>
      </c>
      <c r="H17" s="2"/>
      <c r="I17" s="2">
        <v>11957028</v>
      </c>
    </row>
    <row r="18" spans="1:22" x14ac:dyDescent="0.15">
      <c r="G18" s="1" t="s">
        <v>24</v>
      </c>
      <c r="H18" s="2"/>
      <c r="I18" s="2">
        <f>I17+I16-I15</f>
        <v>6136424.3399999999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49073.57</v>
      </c>
    </row>
    <row r="21" spans="1:22" x14ac:dyDescent="0.15">
      <c r="G21" s="1"/>
      <c r="H21" s="1" t="s">
        <v>39</v>
      </c>
      <c r="I21" s="2">
        <v>11699.59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63183.75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33137099.379999999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409673.67000000004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7" t="s">
        <v>108</v>
      </c>
      <c r="B33" s="3">
        <v>1589</v>
      </c>
      <c r="D33" s="1" t="s">
        <v>74</v>
      </c>
      <c r="E33" s="2">
        <v>2827561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7386</v>
      </c>
      <c r="D34" s="1" t="s">
        <v>75</v>
      </c>
      <c r="E34" s="2">
        <v>2822789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1440</v>
      </c>
      <c r="D35" s="1" t="s">
        <v>76</v>
      </c>
      <c r="E35" s="2">
        <v>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948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11363</v>
      </c>
      <c r="D37" s="1" t="s">
        <v>78</v>
      </c>
      <c r="E37" s="2">
        <v>-1039534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10654590</v>
      </c>
    </row>
    <row r="39" spans="1:23" x14ac:dyDescent="0.15">
      <c r="A39" s="1" t="s">
        <v>103</v>
      </c>
      <c r="B39" s="3"/>
      <c r="D39" s="1" t="s">
        <v>80</v>
      </c>
      <c r="E39" s="2">
        <v>8784</v>
      </c>
    </row>
    <row r="40" spans="1:23" s="9" customFormat="1" x14ac:dyDescent="0.15">
      <c r="A40"/>
      <c r="B40"/>
      <c r="D40" s="1" t="s">
        <v>81</v>
      </c>
      <c r="E40" s="2">
        <v>-515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7"/>
  <dimension ref="A1:W41"/>
  <sheetViews>
    <sheetView zoomScale="80" zoomScaleNormal="80" workbookViewId="0">
      <selection activeCell="D22" sqref="D22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111808512.69</v>
      </c>
      <c r="D3" s="1" t="s">
        <v>1</v>
      </c>
      <c r="E3" s="2">
        <v>31687643.600000001</v>
      </c>
      <c r="G3" s="1" t="s">
        <v>25</v>
      </c>
      <c r="I3" s="3"/>
    </row>
    <row r="4" spans="1:9" x14ac:dyDescent="0.15">
      <c r="A4" s="1" t="s">
        <v>2</v>
      </c>
      <c r="B4" s="2">
        <v>5269823.33</v>
      </c>
      <c r="D4" s="1" t="s">
        <v>11</v>
      </c>
      <c r="E4" s="2">
        <v>14103409.6</v>
      </c>
      <c r="H4" s="1" t="s">
        <v>136</v>
      </c>
      <c r="I4">
        <v>78</v>
      </c>
    </row>
    <row r="5" spans="1:9" x14ac:dyDescent="0.15">
      <c r="A5" s="1" t="s">
        <v>3</v>
      </c>
      <c r="B5" s="2">
        <v>174083116.44999999</v>
      </c>
      <c r="D5" s="1" t="s">
        <v>12</v>
      </c>
      <c r="E5" s="2">
        <v>17584234</v>
      </c>
      <c r="H5" s="1" t="s">
        <v>129</v>
      </c>
      <c r="I5">
        <v>-2</v>
      </c>
    </row>
    <row r="6" spans="1:9" x14ac:dyDescent="0.15">
      <c r="A6" s="1" t="s">
        <v>11</v>
      </c>
      <c r="B6" s="2">
        <v>168813293.12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15">
      <c r="A8" s="1" t="s">
        <v>5</v>
      </c>
      <c r="B8" s="2">
        <v>146000000</v>
      </c>
      <c r="D8" s="1" t="s">
        <v>86</v>
      </c>
      <c r="E8" s="2">
        <v>4950.3999999999996</v>
      </c>
      <c r="H8" s="1" t="s">
        <v>131</v>
      </c>
      <c r="I8">
        <v>3</v>
      </c>
    </row>
    <row r="9" spans="1:9" x14ac:dyDescent="0.15">
      <c r="A9" s="1" t="s">
        <v>82</v>
      </c>
      <c r="B9" s="2">
        <v>4780.43</v>
      </c>
      <c r="D9" s="1" t="s">
        <v>88</v>
      </c>
      <c r="E9" s="3">
        <v>3790</v>
      </c>
      <c r="G9" s="1"/>
      <c r="H9" s="1" t="s">
        <v>42</v>
      </c>
      <c r="I9" s="3">
        <f>SUMIF(I4:I8,"&gt;=0")</f>
        <v>121</v>
      </c>
    </row>
    <row r="10" spans="1:9" x14ac:dyDescent="0.15">
      <c r="A10" s="1" t="s">
        <v>83</v>
      </c>
      <c r="B10" s="2">
        <v>57000000</v>
      </c>
      <c r="D10" s="1" t="s">
        <v>85</v>
      </c>
      <c r="E10" s="2">
        <f>'20161121'!E10+'20161122'!E8</f>
        <v>286676.60000000003</v>
      </c>
      <c r="G10" s="1"/>
      <c r="H10" s="1" t="s">
        <v>43</v>
      </c>
      <c r="I10" s="3">
        <f>SUMIF(I5:I9,"&lt;=0")</f>
        <v>-2</v>
      </c>
    </row>
    <row r="11" spans="1:9" x14ac:dyDescent="0.15">
      <c r="A11" s="1" t="s">
        <v>84</v>
      </c>
      <c r="B11" s="2">
        <f>'20161121'!B11+'20161122'!B9</f>
        <v>496386.67999999993</v>
      </c>
      <c r="E11" s="2"/>
      <c r="G11" s="1" t="s">
        <v>36</v>
      </c>
      <c r="I11" s="2"/>
    </row>
    <row r="12" spans="1:9" x14ac:dyDescent="0.15">
      <c r="A12" s="1" t="s">
        <v>86</v>
      </c>
      <c r="B12" s="18">
        <v>603.99</v>
      </c>
      <c r="E12" s="2"/>
      <c r="G12" s="1"/>
      <c r="H12" s="1" t="s">
        <v>30</v>
      </c>
      <c r="I12" s="2">
        <v>83637300</v>
      </c>
    </row>
    <row r="13" spans="1:9" x14ac:dyDescent="0.15">
      <c r="A13" s="1" t="s">
        <v>85</v>
      </c>
      <c r="B13" s="2">
        <f>'20161121'!B13+'20161122'!B12</f>
        <v>56320.77</v>
      </c>
      <c r="E13" s="2"/>
      <c r="G13" s="1"/>
      <c r="H13" s="1" t="s">
        <v>31</v>
      </c>
      <c r="I13" s="2">
        <v>-1390320</v>
      </c>
    </row>
    <row r="14" spans="1:9" x14ac:dyDescent="0.15">
      <c r="B14" s="2"/>
      <c r="G14" s="1"/>
      <c r="H14" s="1" t="s">
        <v>32</v>
      </c>
      <c r="I14" s="2">
        <f>I13+I12</f>
        <v>82246980</v>
      </c>
    </row>
    <row r="15" spans="1:9" x14ac:dyDescent="0.15">
      <c r="A15" s="1"/>
      <c r="B15" s="2"/>
      <c r="G15" s="1" t="s">
        <v>5</v>
      </c>
      <c r="H15" s="2"/>
      <c r="I15" s="2">
        <v>22800000</v>
      </c>
    </row>
    <row r="16" spans="1:9" x14ac:dyDescent="0.15">
      <c r="A16" s="1"/>
      <c r="B16" s="2"/>
      <c r="G16" s="1" t="s">
        <v>26</v>
      </c>
      <c r="H16" s="2"/>
      <c r="I16" s="2">
        <v>11380216.109999999</v>
      </c>
    </row>
    <row r="17" spans="1:22" x14ac:dyDescent="0.15">
      <c r="A17" s="6"/>
      <c r="B17" s="2"/>
      <c r="G17" s="1" t="s">
        <v>12</v>
      </c>
      <c r="H17" s="2"/>
      <c r="I17" s="2">
        <v>16727460</v>
      </c>
    </row>
    <row r="18" spans="1:22" x14ac:dyDescent="0.15">
      <c r="G18" s="1" t="s">
        <v>24</v>
      </c>
      <c r="H18" s="2"/>
      <c r="I18" s="2">
        <f>I17+I16-I15</f>
        <v>5307676.1099999994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46341.599999999999</v>
      </c>
    </row>
    <row r="21" spans="1:22" x14ac:dyDescent="0.15">
      <c r="G21" s="1"/>
      <c r="H21" s="1" t="s">
        <v>39</v>
      </c>
      <c r="I21" s="2">
        <v>11054.82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59807.009999999995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39581517.329999998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402804.38000000006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7" t="s">
        <v>108</v>
      </c>
      <c r="B33" s="3">
        <v>1534</v>
      </c>
      <c r="D33" s="1" t="s">
        <v>74</v>
      </c>
      <c r="E33" s="2">
        <v>2691590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7981</v>
      </c>
      <c r="D34" s="1" t="s">
        <v>75</v>
      </c>
      <c r="E34" s="2">
        <v>2639910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1388</v>
      </c>
      <c r="D35" s="1" t="s">
        <v>76</v>
      </c>
      <c r="E35" s="2">
        <v>144266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940</v>
      </c>
      <c r="D36" s="1" t="s">
        <v>77</v>
      </c>
      <c r="E36" s="2">
        <v>124798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11843</v>
      </c>
      <c r="D37" s="1" t="s">
        <v>78</v>
      </c>
      <c r="E37" s="2">
        <v>-310904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18511157</v>
      </c>
    </row>
    <row r="39" spans="1:23" x14ac:dyDescent="0.15">
      <c r="A39" s="1" t="s">
        <v>103</v>
      </c>
      <c r="B39" s="3"/>
      <c r="D39" s="1" t="s">
        <v>80</v>
      </c>
      <c r="E39" s="2">
        <v>6335</v>
      </c>
    </row>
    <row r="40" spans="1:23" s="9" customFormat="1" x14ac:dyDescent="0.15">
      <c r="A40"/>
      <c r="B40"/>
      <c r="D40" s="1" t="s">
        <v>81</v>
      </c>
      <c r="E40" s="2">
        <v>-3550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8"/>
  <dimension ref="A1:W41"/>
  <sheetViews>
    <sheetView zoomScale="80" zoomScaleNormal="80" workbookViewId="0">
      <selection activeCell="B11" sqref="B11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69441814.629999995</v>
      </c>
      <c r="D3" s="1" t="s">
        <v>1</v>
      </c>
      <c r="E3" s="2">
        <v>33281393</v>
      </c>
      <c r="G3" s="1" t="s">
        <v>25</v>
      </c>
      <c r="I3" s="3"/>
    </row>
    <row r="4" spans="1:9" x14ac:dyDescent="0.15">
      <c r="A4" s="1" t="s">
        <v>2</v>
      </c>
      <c r="B4" s="2">
        <v>11507916.34</v>
      </c>
      <c r="D4" s="1" t="s">
        <v>11</v>
      </c>
      <c r="E4" s="2">
        <v>14780674</v>
      </c>
      <c r="H4" s="1" t="s">
        <v>136</v>
      </c>
      <c r="I4">
        <v>0</v>
      </c>
    </row>
    <row r="5" spans="1:9" x14ac:dyDescent="0.15">
      <c r="A5" s="1" t="s">
        <v>3</v>
      </c>
      <c r="B5" s="2">
        <v>173958372.11000001</v>
      </c>
      <c r="D5" s="1" t="s">
        <v>12</v>
      </c>
      <c r="E5" s="2">
        <v>18500719</v>
      </c>
      <c r="H5" s="1" t="s">
        <v>129</v>
      </c>
      <c r="I5">
        <v>85</v>
      </c>
    </row>
    <row r="6" spans="1:9" x14ac:dyDescent="0.15">
      <c r="A6" s="1" t="s">
        <v>11</v>
      </c>
      <c r="B6" s="2">
        <v>162450455.77000001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15">
      <c r="A8" s="1" t="s">
        <v>5</v>
      </c>
      <c r="B8" s="2">
        <v>146000000</v>
      </c>
      <c r="D8" s="1" t="s">
        <v>86</v>
      </c>
      <c r="E8" s="2">
        <v>1484.8</v>
      </c>
      <c r="H8" s="1" t="s">
        <v>131</v>
      </c>
      <c r="I8">
        <v>2</v>
      </c>
    </row>
    <row r="9" spans="1:9" x14ac:dyDescent="0.15">
      <c r="A9" s="1" t="s">
        <v>82</v>
      </c>
      <c r="B9" s="2">
        <v>8641.14</v>
      </c>
      <c r="D9" s="1" t="s">
        <v>88</v>
      </c>
      <c r="E9" s="3">
        <v>1290</v>
      </c>
      <c r="G9" s="1"/>
      <c r="H9" s="1" t="s">
        <v>42</v>
      </c>
      <c r="I9" s="3">
        <f>SUMIF(I4:I8,"&gt;=0")</f>
        <v>127</v>
      </c>
    </row>
    <row r="10" spans="1:9" x14ac:dyDescent="0.15">
      <c r="A10" s="1" t="s">
        <v>83</v>
      </c>
      <c r="B10" s="2">
        <v>93000000</v>
      </c>
      <c r="D10" s="1" t="s">
        <v>85</v>
      </c>
      <c r="E10" s="2">
        <f>'20161118'!E10+'20161121'!E8</f>
        <v>281726.2</v>
      </c>
      <c r="G10" s="1"/>
      <c r="H10" s="1" t="s">
        <v>43</v>
      </c>
      <c r="I10" s="3">
        <f>SUMIF(I5:I9,"&lt;=0")</f>
        <v>0</v>
      </c>
    </row>
    <row r="11" spans="1:9" x14ac:dyDescent="0.15">
      <c r="A11" s="1" t="s">
        <v>84</v>
      </c>
      <c r="B11" s="2">
        <f>'20161118'!B11+'20161121'!B9</f>
        <v>491606.24999999994</v>
      </c>
      <c r="E11" s="2"/>
      <c r="G11" s="1" t="s">
        <v>36</v>
      </c>
      <c r="I11" s="2"/>
    </row>
    <row r="12" spans="1:9" x14ac:dyDescent="0.15">
      <c r="A12" s="1" t="s">
        <v>86</v>
      </c>
      <c r="B12" s="18">
        <v>322.20999999999998</v>
      </c>
      <c r="E12" s="2"/>
      <c r="G12" s="1"/>
      <c r="H12" s="1" t="s">
        <v>30</v>
      </c>
      <c r="I12" s="2">
        <v>87126420</v>
      </c>
    </row>
    <row r="13" spans="1:9" x14ac:dyDescent="0.15">
      <c r="A13" s="1" t="s">
        <v>85</v>
      </c>
      <c r="B13" s="2">
        <f>'20161118'!B13+'20161121'!B12</f>
        <v>55716.78</v>
      </c>
      <c r="E13" s="2"/>
      <c r="G13" s="1"/>
      <c r="H13" s="1" t="s">
        <v>31</v>
      </c>
      <c r="I13" s="2">
        <v>0</v>
      </c>
    </row>
    <row r="14" spans="1:9" x14ac:dyDescent="0.15">
      <c r="B14" s="2"/>
      <c r="G14" s="1"/>
      <c r="H14" s="1" t="s">
        <v>32</v>
      </c>
      <c r="I14" s="2">
        <f>I13+I12</f>
        <v>87126420</v>
      </c>
    </row>
    <row r="15" spans="1:9" x14ac:dyDescent="0.15">
      <c r="A15" s="1"/>
      <c r="B15" s="2"/>
      <c r="G15" s="1" t="s">
        <v>5</v>
      </c>
      <c r="H15" s="2"/>
      <c r="I15" s="2">
        <v>22800000</v>
      </c>
    </row>
    <row r="16" spans="1:9" x14ac:dyDescent="0.15">
      <c r="A16" s="1"/>
      <c r="B16" s="2"/>
      <c r="G16" s="1" t="s">
        <v>26</v>
      </c>
      <c r="H16" s="2"/>
      <c r="I16" s="2">
        <v>9941027.4199999999</v>
      </c>
    </row>
    <row r="17" spans="1:22" x14ac:dyDescent="0.15">
      <c r="A17" s="6"/>
      <c r="B17" s="2"/>
      <c r="G17" s="1" t="s">
        <v>12</v>
      </c>
      <c r="H17" s="2"/>
      <c r="I17" s="2">
        <v>17425284</v>
      </c>
    </row>
    <row r="18" spans="1:22" x14ac:dyDescent="0.15">
      <c r="G18" s="1" t="s">
        <v>24</v>
      </c>
      <c r="H18" s="2"/>
      <c r="I18" s="2">
        <f>I17+I16-I15</f>
        <v>4566311.4200000018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45505.55</v>
      </c>
    </row>
    <row r="21" spans="1:22" x14ac:dyDescent="0.15">
      <c r="G21" s="1"/>
      <c r="H21" s="1" t="s">
        <v>39</v>
      </c>
      <c r="I21" s="2">
        <v>10857.51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58773.65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47433919.340000004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396216.63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7" t="s">
        <v>108</v>
      </c>
      <c r="B33" s="3">
        <v>1691</v>
      </c>
      <c r="D33" s="1" t="s">
        <v>74</v>
      </c>
      <c r="E33" s="2">
        <v>2547324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7719</v>
      </c>
      <c r="D34" s="1" t="s">
        <v>75</v>
      </c>
      <c r="E34" s="2">
        <v>2515111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1567</v>
      </c>
      <c r="D35" s="1" t="s">
        <v>76</v>
      </c>
      <c r="E35" s="2">
        <v>25024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896</v>
      </c>
      <c r="D36" s="1" t="s">
        <v>77</v>
      </c>
      <c r="E36" s="2">
        <v>57206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11873</v>
      </c>
      <c r="D37" s="1" t="s">
        <v>78</v>
      </c>
      <c r="E37" s="2">
        <v>-344749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14810369</v>
      </c>
    </row>
    <row r="39" spans="1:23" x14ac:dyDescent="0.15">
      <c r="A39" s="1" t="s">
        <v>103</v>
      </c>
      <c r="B39" s="3"/>
      <c r="D39" s="1" t="s">
        <v>80</v>
      </c>
      <c r="E39" s="2">
        <v>1980</v>
      </c>
    </row>
    <row r="40" spans="1:23" s="9" customFormat="1" x14ac:dyDescent="0.15">
      <c r="A40"/>
      <c r="B40"/>
      <c r="D40" s="1" t="s">
        <v>81</v>
      </c>
      <c r="E40" s="2">
        <v>-2810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9"/>
  <dimension ref="A1:W41"/>
  <sheetViews>
    <sheetView topLeftCell="D1" zoomScale="80" zoomScaleNormal="80" workbookViewId="0">
      <selection activeCell="I16" sqref="I16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88781526.439999998</v>
      </c>
      <c r="D3" s="1" t="s">
        <v>1</v>
      </c>
      <c r="E3" s="2">
        <v>33516203.800000001</v>
      </c>
      <c r="G3" s="1" t="s">
        <v>25</v>
      </c>
      <c r="I3" s="3"/>
    </row>
    <row r="4" spans="1:9" x14ac:dyDescent="0.15">
      <c r="A4" s="1" t="s">
        <v>2</v>
      </c>
      <c r="B4" s="2">
        <v>10174724.710000001</v>
      </c>
      <c r="D4" s="1" t="s">
        <v>11</v>
      </c>
      <c r="E4" s="2">
        <v>14368783</v>
      </c>
      <c r="H4" s="1" t="s">
        <v>105</v>
      </c>
      <c r="I4">
        <v>0</v>
      </c>
    </row>
    <row r="5" spans="1:9" x14ac:dyDescent="0.15">
      <c r="A5" s="1" t="s">
        <v>3</v>
      </c>
      <c r="B5" s="2">
        <v>173966993.25</v>
      </c>
      <c r="D5" s="1" t="s">
        <v>12</v>
      </c>
      <c r="E5" s="2">
        <v>19147420.800000001</v>
      </c>
      <c r="H5" s="1" t="s">
        <v>105</v>
      </c>
      <c r="I5">
        <v>52</v>
      </c>
    </row>
    <row r="6" spans="1:9" x14ac:dyDescent="0.15">
      <c r="A6" s="1" t="s">
        <v>11</v>
      </c>
      <c r="B6" s="2">
        <v>163792268.53999999</v>
      </c>
      <c r="D6" s="1" t="s">
        <v>4</v>
      </c>
      <c r="E6" s="2">
        <v>8000000</v>
      </c>
      <c r="H6" s="1" t="s">
        <v>45</v>
      </c>
      <c r="I6">
        <v>38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15">
      <c r="A8" s="1" t="s">
        <v>5</v>
      </c>
      <c r="B8" s="2">
        <v>146000000</v>
      </c>
      <c r="D8" s="1" t="s">
        <v>86</v>
      </c>
      <c r="E8" s="2">
        <v>998.4</v>
      </c>
      <c r="H8" s="1" t="s">
        <v>131</v>
      </c>
      <c r="I8">
        <v>2</v>
      </c>
    </row>
    <row r="9" spans="1:9" x14ac:dyDescent="0.15">
      <c r="A9" s="1" t="s">
        <v>82</v>
      </c>
      <c r="B9" s="2">
        <v>10742.1</v>
      </c>
      <c r="D9" s="1" t="s">
        <v>88</v>
      </c>
      <c r="E9" s="3">
        <v>1070</v>
      </c>
      <c r="G9" s="1"/>
      <c r="H9" s="1" t="s">
        <v>42</v>
      </c>
      <c r="I9" s="3">
        <f>SUMIF(I4:I8,"&gt;=0")</f>
        <v>129</v>
      </c>
    </row>
    <row r="10" spans="1:9" x14ac:dyDescent="0.15">
      <c r="A10" s="1" t="s">
        <v>83</v>
      </c>
      <c r="B10" s="2">
        <v>75000000</v>
      </c>
      <c r="D10" s="1" t="s">
        <v>85</v>
      </c>
      <c r="E10" s="2">
        <f>'20161117'!E10+'20161118'!E8</f>
        <v>280241.40000000002</v>
      </c>
      <c r="G10" s="1"/>
      <c r="H10" s="1" t="s">
        <v>43</v>
      </c>
      <c r="I10" s="3">
        <f>SUMIF(I5:I9,"&lt;=0")</f>
        <v>0</v>
      </c>
    </row>
    <row r="11" spans="1:9" x14ac:dyDescent="0.15">
      <c r="A11" s="1" t="s">
        <v>84</v>
      </c>
      <c r="B11" s="2">
        <f>'20161117'!B11+'20161118'!B9</f>
        <v>482965.10999999993</v>
      </c>
      <c r="E11" s="2"/>
      <c r="G11" s="1" t="s">
        <v>36</v>
      </c>
      <c r="I11" s="2"/>
    </row>
    <row r="12" spans="1:9" x14ac:dyDescent="0.15">
      <c r="A12" s="1" t="s">
        <v>86</v>
      </c>
      <c r="B12" s="18">
        <v>410.8</v>
      </c>
      <c r="E12" s="2"/>
      <c r="G12" s="1"/>
      <c r="H12" s="1" t="s">
        <v>30</v>
      </c>
      <c r="I12" s="2">
        <v>88877280</v>
      </c>
    </row>
    <row r="13" spans="1:9" x14ac:dyDescent="0.15">
      <c r="A13" s="1" t="s">
        <v>85</v>
      </c>
      <c r="B13" s="2">
        <f>'20161117'!B13+'20161118'!B12</f>
        <v>55394.57</v>
      </c>
      <c r="E13" s="2"/>
      <c r="G13" s="1"/>
      <c r="H13" s="1" t="s">
        <v>31</v>
      </c>
      <c r="I13" s="2">
        <v>0</v>
      </c>
    </row>
    <row r="14" spans="1:9" x14ac:dyDescent="0.15">
      <c r="B14" s="2"/>
      <c r="G14" s="1"/>
      <c r="H14" s="1" t="s">
        <v>32</v>
      </c>
      <c r="I14" s="2">
        <f>I13+I12</f>
        <v>88877280</v>
      </c>
    </row>
    <row r="15" spans="1:9" x14ac:dyDescent="0.15">
      <c r="A15" s="1"/>
      <c r="B15" s="2"/>
      <c r="G15" s="1" t="s">
        <v>5</v>
      </c>
      <c r="H15" s="2"/>
      <c r="I15" s="2">
        <v>22800000</v>
      </c>
    </row>
    <row r="16" spans="1:9" x14ac:dyDescent="0.15">
      <c r="A16" s="1"/>
      <c r="B16" s="2"/>
      <c r="G16" s="1" t="s">
        <v>26</v>
      </c>
      <c r="H16" s="2"/>
      <c r="I16" s="2">
        <v>9756293.2699999996</v>
      </c>
    </row>
    <row r="17" spans="1:22" x14ac:dyDescent="0.15">
      <c r="A17" s="6"/>
      <c r="B17" s="2"/>
      <c r="G17" s="1" t="s">
        <v>12</v>
      </c>
      <c r="H17" s="2"/>
      <c r="I17" s="2">
        <v>17747256</v>
      </c>
    </row>
    <row r="18" spans="1:22" x14ac:dyDescent="0.15">
      <c r="G18" s="1" t="s">
        <v>24</v>
      </c>
      <c r="H18" s="2"/>
      <c r="I18" s="2">
        <f>I17+I16-I15</f>
        <v>4703549.2699999996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41781.43</v>
      </c>
    </row>
    <row r="21" spans="1:22" x14ac:dyDescent="0.15">
      <c r="G21" s="1"/>
      <c r="H21" s="1" t="s">
        <v>39</v>
      </c>
      <c r="I21" s="2">
        <v>9978.6299999999992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54170.649999999994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47069401.510000005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389806.62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7" t="s">
        <v>108</v>
      </c>
      <c r="B33" s="3">
        <v>1658</v>
      </c>
      <c r="D33" s="1" t="s">
        <v>74</v>
      </c>
      <c r="E33" s="2">
        <v>2522301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7778</v>
      </c>
      <c r="D34" s="1" t="s">
        <v>75</v>
      </c>
      <c r="E34" s="2">
        <v>2457905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1563</v>
      </c>
      <c r="D35" s="1" t="s">
        <v>76</v>
      </c>
      <c r="E35" s="2">
        <v>52857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898</v>
      </c>
      <c r="D36" s="1" t="s">
        <v>77</v>
      </c>
      <c r="E36" s="2">
        <v>116234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11897</v>
      </c>
      <c r="D37" s="1" t="s">
        <v>78</v>
      </c>
      <c r="E37" s="2">
        <v>-11646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15474490</v>
      </c>
    </row>
    <row r="39" spans="1:23" x14ac:dyDescent="0.15">
      <c r="A39" s="1" t="s">
        <v>103</v>
      </c>
      <c r="B39" s="3"/>
      <c r="D39" s="1" t="s">
        <v>80</v>
      </c>
      <c r="E39" s="2">
        <v>2403</v>
      </c>
    </row>
    <row r="40" spans="1:23" s="9" customFormat="1" x14ac:dyDescent="0.15">
      <c r="A40"/>
      <c r="B40"/>
      <c r="D40" s="1" t="s">
        <v>81</v>
      </c>
      <c r="E40" s="2">
        <v>-2585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0"/>
  <dimension ref="A1:W41"/>
  <sheetViews>
    <sheetView topLeftCell="A7" zoomScale="80" zoomScaleNormal="80" workbookViewId="0">
      <selection activeCell="D21" sqref="D21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132328007.77</v>
      </c>
      <c r="D3" s="1" t="s">
        <v>1</v>
      </c>
      <c r="E3" s="2">
        <v>33618921.200000003</v>
      </c>
      <c r="G3" s="1" t="s">
        <v>25</v>
      </c>
      <c r="I3" s="3"/>
    </row>
    <row r="4" spans="1:9" x14ac:dyDescent="0.15">
      <c r="A4" s="1" t="s">
        <v>2</v>
      </c>
      <c r="B4" s="2">
        <v>14592502.85</v>
      </c>
      <c r="D4" s="1" t="s">
        <v>11</v>
      </c>
      <c r="E4" s="2">
        <v>15161091.199999999</v>
      </c>
      <c r="H4" s="1" t="s">
        <v>105</v>
      </c>
      <c r="I4">
        <v>0</v>
      </c>
    </row>
    <row r="5" spans="1:9" x14ac:dyDescent="0.15">
      <c r="A5" s="1" t="s">
        <v>3</v>
      </c>
      <c r="B5" s="2">
        <v>173922927.28999999</v>
      </c>
      <c r="D5" s="1" t="s">
        <v>12</v>
      </c>
      <c r="E5" s="2">
        <v>18457830</v>
      </c>
      <c r="H5" s="1" t="s">
        <v>105</v>
      </c>
      <c r="I5">
        <v>41</v>
      </c>
    </row>
    <row r="6" spans="1:9" x14ac:dyDescent="0.15">
      <c r="A6" s="1" t="s">
        <v>11</v>
      </c>
      <c r="B6" s="2">
        <v>159330424.44</v>
      </c>
      <c r="D6" s="1" t="s">
        <v>4</v>
      </c>
      <c r="E6" s="2">
        <v>8000000</v>
      </c>
      <c r="H6" s="1" t="s">
        <v>45</v>
      </c>
      <c r="I6">
        <v>36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15">
      <c r="A8" s="1" t="s">
        <v>5</v>
      </c>
      <c r="B8" s="2">
        <v>146000000</v>
      </c>
      <c r="D8" s="1" t="s">
        <v>86</v>
      </c>
      <c r="E8" s="2">
        <v>929.6</v>
      </c>
      <c r="H8" s="1" t="s">
        <v>131</v>
      </c>
      <c r="I8">
        <v>2</v>
      </c>
    </row>
    <row r="9" spans="1:9" x14ac:dyDescent="0.15">
      <c r="A9" s="1" t="s">
        <v>82</v>
      </c>
      <c r="B9" s="2">
        <v>2416.67</v>
      </c>
      <c r="D9" s="1" t="s">
        <v>88</v>
      </c>
      <c r="E9" s="3">
        <v>1270</v>
      </c>
      <c r="G9" s="1"/>
      <c r="H9" s="1" t="s">
        <v>42</v>
      </c>
      <c r="I9" s="3">
        <f>SUMIF(I4:I8,"&gt;=0")</f>
        <v>116</v>
      </c>
    </row>
    <row r="10" spans="1:9" x14ac:dyDescent="0.15">
      <c r="A10" s="1" t="s">
        <v>83</v>
      </c>
      <c r="B10" s="2">
        <v>27000000</v>
      </c>
      <c r="D10" s="1" t="s">
        <v>85</v>
      </c>
      <c r="E10" s="2">
        <f>'20161116'!E10+'20161117'!E8</f>
        <v>279243</v>
      </c>
      <c r="G10" s="1"/>
      <c r="H10" s="1" t="s">
        <v>43</v>
      </c>
      <c r="I10" s="3">
        <f>SUMIF(I5:I9,"&lt;=0")</f>
        <v>0</v>
      </c>
    </row>
    <row r="11" spans="1:9" x14ac:dyDescent="0.15">
      <c r="A11" s="1" t="s">
        <v>84</v>
      </c>
      <c r="B11" s="2">
        <f>'20161116'!B11+'20161117'!B9</f>
        <v>472223.00999999995</v>
      </c>
      <c r="E11" s="2"/>
      <c r="G11" s="1" t="s">
        <v>36</v>
      </c>
      <c r="I11" s="2"/>
    </row>
    <row r="12" spans="1:9" x14ac:dyDescent="0.15">
      <c r="A12" s="1" t="s">
        <v>86</v>
      </c>
      <c r="B12" s="18">
        <v>351.19</v>
      </c>
      <c r="E12" s="2"/>
      <c r="G12" s="1"/>
      <c r="H12" s="1" t="s">
        <v>30</v>
      </c>
      <c r="I12" s="2">
        <v>79750800</v>
      </c>
    </row>
    <row r="13" spans="1:9" x14ac:dyDescent="0.15">
      <c r="A13" s="1" t="s">
        <v>85</v>
      </c>
      <c r="B13" s="2">
        <f>'20161116'!B13+'20161117'!B12</f>
        <v>54983.77</v>
      </c>
      <c r="E13" s="2"/>
      <c r="G13" s="1"/>
      <c r="H13" s="1" t="s">
        <v>31</v>
      </c>
      <c r="I13" s="2">
        <v>0</v>
      </c>
    </row>
    <row r="14" spans="1:9" x14ac:dyDescent="0.15">
      <c r="B14" s="2"/>
      <c r="G14" s="1"/>
      <c r="H14" s="1" t="s">
        <v>32</v>
      </c>
      <c r="I14" s="2">
        <f>I13+I12</f>
        <v>79750800</v>
      </c>
    </row>
    <row r="15" spans="1:9" x14ac:dyDescent="0.15">
      <c r="A15" s="1"/>
      <c r="B15" s="2"/>
      <c r="G15" s="1" t="s">
        <v>5</v>
      </c>
      <c r="H15" s="2"/>
      <c r="I15" s="2">
        <v>22800000</v>
      </c>
    </row>
    <row r="16" spans="1:9" x14ac:dyDescent="0.15">
      <c r="A16" s="1"/>
      <c r="B16" s="2"/>
      <c r="G16" s="1" t="s">
        <v>26</v>
      </c>
      <c r="H16" s="2"/>
      <c r="I16" s="2">
        <v>11400734.060000001</v>
      </c>
    </row>
    <row r="17" spans="1:22" x14ac:dyDescent="0.15">
      <c r="A17" s="6"/>
      <c r="B17" s="2"/>
      <c r="G17" s="1" t="s">
        <v>12</v>
      </c>
      <c r="H17" s="2"/>
      <c r="I17" s="2">
        <v>15950160</v>
      </c>
    </row>
    <row r="18" spans="1:22" x14ac:dyDescent="0.15">
      <c r="G18" s="1" t="s">
        <v>24</v>
      </c>
      <c r="H18" s="2"/>
      <c r="I18" s="2">
        <f>I17+I16-I15</f>
        <v>4550894.0600000024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40884.06</v>
      </c>
    </row>
    <row r="21" spans="1:22" x14ac:dyDescent="0.15">
      <c r="G21" s="1"/>
      <c r="H21" s="1" t="s">
        <v>39</v>
      </c>
      <c r="I21" s="2">
        <v>9766.84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53061.489999999991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49000492.850000001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387288.26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7" t="s">
        <v>108</v>
      </c>
      <c r="B33" s="3">
        <v>1535</v>
      </c>
      <c r="D33" s="1" t="s">
        <v>74</v>
      </c>
      <c r="E33" s="2">
        <v>2480544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7510</v>
      </c>
      <c r="D34" s="1" t="s">
        <v>75</v>
      </c>
      <c r="E34" s="2">
        <v>2341671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1629</v>
      </c>
      <c r="D35" s="1" t="s">
        <v>76</v>
      </c>
      <c r="E35" s="2">
        <v>81080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891</v>
      </c>
      <c r="D36" s="1" t="s">
        <v>77</v>
      </c>
      <c r="E36" s="2">
        <v>-45140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11565</v>
      </c>
      <c r="D37" s="1" t="s">
        <v>78</v>
      </c>
      <c r="E37" s="2">
        <v>-503751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16984941</v>
      </c>
    </row>
    <row r="39" spans="1:23" x14ac:dyDescent="0.15">
      <c r="A39" s="1" t="s">
        <v>103</v>
      </c>
      <c r="B39" s="3"/>
      <c r="D39" s="1" t="s">
        <v>80</v>
      </c>
      <c r="E39" s="2">
        <v>3532</v>
      </c>
    </row>
    <row r="40" spans="1:23" s="9" customFormat="1" x14ac:dyDescent="0.15">
      <c r="A40"/>
      <c r="B40"/>
      <c r="D40" s="1" t="s">
        <v>81</v>
      </c>
      <c r="E40" s="2">
        <v>-3314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1"/>
  <dimension ref="A1:W41"/>
  <sheetViews>
    <sheetView zoomScale="80" zoomScaleNormal="80" workbookViewId="0">
      <selection activeCell="D22" sqref="D22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142729081.78</v>
      </c>
      <c r="D3" s="1" t="s">
        <v>1</v>
      </c>
      <c r="E3" s="2">
        <v>33207958.800000001</v>
      </c>
      <c r="G3" s="1" t="s">
        <v>25</v>
      </c>
      <c r="I3" s="3"/>
    </row>
    <row r="4" spans="1:9" x14ac:dyDescent="0.15">
      <c r="A4" s="1" t="s">
        <v>2</v>
      </c>
      <c r="B4" s="2">
        <v>10217204.27</v>
      </c>
      <c r="D4" s="1" t="s">
        <v>11</v>
      </c>
      <c r="E4" s="2">
        <v>16866013.399999999</v>
      </c>
      <c r="H4" s="1" t="s">
        <v>105</v>
      </c>
      <c r="I4">
        <v>0</v>
      </c>
    </row>
    <row r="5" spans="1:9" x14ac:dyDescent="0.15">
      <c r="A5" s="1" t="s">
        <v>3</v>
      </c>
      <c r="B5" s="2">
        <v>173948085.22999999</v>
      </c>
      <c r="D5" s="1" t="s">
        <v>12</v>
      </c>
      <c r="E5" s="2">
        <v>16341945.4</v>
      </c>
      <c r="H5" s="1" t="s">
        <v>105</v>
      </c>
      <c r="I5">
        <v>29</v>
      </c>
    </row>
    <row r="6" spans="1:9" x14ac:dyDescent="0.15">
      <c r="A6" s="1" t="s">
        <v>11</v>
      </c>
      <c r="B6" s="2">
        <v>163730880.96000001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15">
      <c r="A8" s="1" t="s">
        <v>5</v>
      </c>
      <c r="B8" s="2">
        <v>146000000</v>
      </c>
      <c r="D8" s="1" t="s">
        <v>86</v>
      </c>
      <c r="E8" s="2">
        <v>1060.8</v>
      </c>
      <c r="H8" s="1" t="s">
        <v>131</v>
      </c>
      <c r="I8">
        <v>2</v>
      </c>
    </row>
    <row r="9" spans="1:9" x14ac:dyDescent="0.15">
      <c r="A9" s="1" t="s">
        <v>82</v>
      </c>
      <c r="B9" s="2">
        <v>1799.18</v>
      </c>
      <c r="D9" s="1" t="s">
        <v>88</v>
      </c>
      <c r="E9" s="3">
        <v>1081</v>
      </c>
      <c r="G9" s="1"/>
      <c r="H9" s="1" t="s">
        <v>42</v>
      </c>
      <c r="I9" s="3">
        <f>SUMIF(I4:I8,"&gt;=0")</f>
        <v>96</v>
      </c>
    </row>
    <row r="10" spans="1:9" x14ac:dyDescent="0.15">
      <c r="A10" s="1" t="s">
        <v>83</v>
      </c>
      <c r="B10" s="2">
        <v>21000000</v>
      </c>
      <c r="D10" s="1" t="s">
        <v>85</v>
      </c>
      <c r="E10" s="2">
        <f>'20161115'!E10+'20161116'!E8</f>
        <v>278313.40000000002</v>
      </c>
      <c r="G10" s="1"/>
      <c r="H10" s="1" t="s">
        <v>43</v>
      </c>
      <c r="I10" s="3">
        <f>SUMIF(I5:I9,"&lt;=0")</f>
        <v>0</v>
      </c>
    </row>
    <row r="11" spans="1:9" x14ac:dyDescent="0.15">
      <c r="A11" s="1" t="s">
        <v>84</v>
      </c>
      <c r="B11" s="2">
        <f>'20161115'!B11+'20161116'!B9</f>
        <v>469806.33999999997</v>
      </c>
      <c r="E11" s="2"/>
      <c r="G11" s="1" t="s">
        <v>36</v>
      </c>
      <c r="I11" s="2"/>
    </row>
    <row r="12" spans="1:9" x14ac:dyDescent="0.15">
      <c r="A12" s="1" t="s">
        <v>86</v>
      </c>
      <c r="B12" s="18">
        <v>214.61</v>
      </c>
      <c r="E12" s="2"/>
      <c r="G12" s="1"/>
      <c r="H12" s="1" t="s">
        <v>30</v>
      </c>
      <c r="I12" s="2">
        <v>65953320</v>
      </c>
    </row>
    <row r="13" spans="1:9" x14ac:dyDescent="0.15">
      <c r="A13" s="1" t="s">
        <v>85</v>
      </c>
      <c r="B13" s="2">
        <f>'20161115'!B13+'20161116'!B12</f>
        <v>54632.579999999994</v>
      </c>
      <c r="E13" s="2"/>
      <c r="G13" s="1"/>
      <c r="H13" s="1" t="s">
        <v>31</v>
      </c>
      <c r="I13" s="2">
        <v>0</v>
      </c>
    </row>
    <row r="14" spans="1:9" x14ac:dyDescent="0.15">
      <c r="B14" s="2"/>
      <c r="G14" s="1"/>
      <c r="H14" s="1" t="s">
        <v>32</v>
      </c>
      <c r="I14" s="2">
        <f>I13+I12</f>
        <v>65953320</v>
      </c>
    </row>
    <row r="15" spans="1:9" x14ac:dyDescent="0.15">
      <c r="A15" s="1"/>
      <c r="B15" s="2"/>
      <c r="G15" s="1" t="s">
        <v>5</v>
      </c>
      <c r="H15" s="2"/>
      <c r="I15" s="2">
        <v>22800000</v>
      </c>
    </row>
    <row r="16" spans="1:9" x14ac:dyDescent="0.15">
      <c r="A16" s="1"/>
      <c r="B16" s="2"/>
      <c r="G16" s="1" t="s">
        <v>26</v>
      </c>
      <c r="H16" s="2"/>
      <c r="I16" s="2">
        <v>14192424.039999999</v>
      </c>
    </row>
    <row r="17" spans="1:22" x14ac:dyDescent="0.15">
      <c r="A17" s="6"/>
      <c r="B17" s="2"/>
      <c r="G17" s="1" t="s">
        <v>12</v>
      </c>
      <c r="H17" s="2"/>
      <c r="I17" s="2">
        <v>13173816</v>
      </c>
    </row>
    <row r="18" spans="1:22" x14ac:dyDescent="0.15">
      <c r="G18" s="1" t="s">
        <v>24</v>
      </c>
      <c r="H18" s="2"/>
      <c r="I18" s="2">
        <f>I17+I16-I15</f>
        <v>4566240.0399999991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39502.82</v>
      </c>
    </row>
    <row r="21" spans="1:22" x14ac:dyDescent="0.15">
      <c r="G21" s="1"/>
      <c r="H21" s="1" t="s">
        <v>39</v>
      </c>
      <c r="I21" s="2">
        <v>9440.86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51354.27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39732965.670000002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384300.25000000006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7" t="s">
        <v>108</v>
      </c>
      <c r="B33" s="3">
        <v>1016</v>
      </c>
      <c r="D33" s="1" t="s">
        <v>74</v>
      </c>
      <c r="E33" s="2">
        <v>2399463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7050</v>
      </c>
      <c r="D34" s="1" t="s">
        <v>75</v>
      </c>
      <c r="E34" s="2">
        <v>2386812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1664</v>
      </c>
      <c r="D35" s="1" t="s">
        <v>76</v>
      </c>
      <c r="E35" s="2">
        <v>-62497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891</v>
      </c>
      <c r="D36" s="1" t="s">
        <v>77</v>
      </c>
      <c r="E36" s="2">
        <v>-95042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10621</v>
      </c>
      <c r="D37" s="1" t="s">
        <v>78</v>
      </c>
      <c r="E37" s="2">
        <v>-796875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18861326</v>
      </c>
    </row>
    <row r="39" spans="1:23" x14ac:dyDescent="0.15">
      <c r="A39" s="1" t="s">
        <v>103</v>
      </c>
      <c r="B39" s="3"/>
      <c r="D39" s="1" t="s">
        <v>80</v>
      </c>
      <c r="E39" s="2">
        <v>3834</v>
      </c>
    </row>
    <row r="40" spans="1:23" s="9" customFormat="1" x14ac:dyDescent="0.15">
      <c r="A40"/>
      <c r="B40"/>
      <c r="D40" s="1" t="s">
        <v>81</v>
      </c>
      <c r="E40" s="2">
        <v>-3850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2"/>
  <dimension ref="A1:W41"/>
  <sheetViews>
    <sheetView zoomScale="80" zoomScaleNormal="80" workbookViewId="0">
      <selection activeCell="D26" sqref="D26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122830961.59</v>
      </c>
      <c r="D3" s="1" t="s">
        <v>1</v>
      </c>
      <c r="E3" s="2">
        <v>32897075.600000001</v>
      </c>
      <c r="G3" s="1" t="s">
        <v>25</v>
      </c>
      <c r="I3" s="3"/>
    </row>
    <row r="4" spans="1:9" x14ac:dyDescent="0.15">
      <c r="A4" s="1" t="s">
        <v>2</v>
      </c>
      <c r="B4" s="2">
        <v>9144754.8300000001</v>
      </c>
      <c r="D4" s="1" t="s">
        <v>11</v>
      </c>
      <c r="E4" s="2">
        <v>17325245.800000001</v>
      </c>
      <c r="H4" s="1" t="s">
        <v>105</v>
      </c>
      <c r="I4">
        <v>0</v>
      </c>
    </row>
    <row r="5" spans="1:9" x14ac:dyDescent="0.15">
      <c r="A5" s="1" t="s">
        <v>3</v>
      </c>
      <c r="B5" s="2">
        <v>173979208.52000001</v>
      </c>
      <c r="D5" s="1" t="s">
        <v>12</v>
      </c>
      <c r="E5" s="2">
        <v>15571829.800000001</v>
      </c>
      <c r="H5" s="1" t="s">
        <v>105</v>
      </c>
      <c r="I5">
        <v>20</v>
      </c>
    </row>
    <row r="6" spans="1:9" x14ac:dyDescent="0.15">
      <c r="A6" s="1" t="s">
        <v>11</v>
      </c>
      <c r="B6" s="2">
        <v>164834453.69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15">
      <c r="A8" s="1" t="s">
        <v>5</v>
      </c>
      <c r="B8" s="2">
        <v>146000000</v>
      </c>
      <c r="D8" s="1" t="s">
        <v>86</v>
      </c>
      <c r="E8" s="2">
        <v>4145.6000000000004</v>
      </c>
      <c r="H8" s="1" t="s">
        <v>131</v>
      </c>
      <c r="I8">
        <v>2</v>
      </c>
    </row>
    <row r="9" spans="1:9" x14ac:dyDescent="0.15">
      <c r="A9" s="1" t="s">
        <v>82</v>
      </c>
      <c r="B9" s="2">
        <v>3492.1</v>
      </c>
      <c r="D9" s="1" t="s">
        <v>88</v>
      </c>
      <c r="E9" s="3">
        <v>3080</v>
      </c>
      <c r="G9" s="1"/>
      <c r="H9" s="1" t="s">
        <v>42</v>
      </c>
      <c r="I9" s="3">
        <f>SUMIF(I4:I8,"&gt;=0")</f>
        <v>84</v>
      </c>
    </row>
    <row r="10" spans="1:9" x14ac:dyDescent="0.15">
      <c r="A10" s="1" t="s">
        <v>83</v>
      </c>
      <c r="B10" s="2">
        <v>42000000</v>
      </c>
      <c r="D10" s="1" t="s">
        <v>85</v>
      </c>
      <c r="E10" s="2">
        <f>'20161114'!E10+'20161115'!E8</f>
        <v>277252.60000000003</v>
      </c>
      <c r="G10" s="1"/>
      <c r="H10" s="1" t="s">
        <v>43</v>
      </c>
      <c r="I10" s="3">
        <f>SUMIF(I5:I9,"&lt;=0")</f>
        <v>0</v>
      </c>
    </row>
    <row r="11" spans="1:9" x14ac:dyDescent="0.15">
      <c r="A11" s="1" t="s">
        <v>84</v>
      </c>
      <c r="B11" s="2">
        <f>'20161114'!B11+'20161115'!B9</f>
        <v>468007.16</v>
      </c>
      <c r="E11" s="2"/>
      <c r="G11" s="1" t="s">
        <v>36</v>
      </c>
      <c r="I11" s="2"/>
    </row>
    <row r="12" spans="1:9" x14ac:dyDescent="0.15">
      <c r="A12" s="1" t="s">
        <v>86</v>
      </c>
      <c r="B12" s="18">
        <v>1206.96</v>
      </c>
      <c r="E12" s="2"/>
      <c r="G12" s="1"/>
      <c r="H12" s="1" t="s">
        <v>30</v>
      </c>
      <c r="I12" s="2">
        <v>57765000</v>
      </c>
    </row>
    <row r="13" spans="1:9" x14ac:dyDescent="0.15">
      <c r="A13" s="1" t="s">
        <v>85</v>
      </c>
      <c r="B13" s="2">
        <f>'20161114'!B13+'20161115'!B12</f>
        <v>54417.969999999994</v>
      </c>
      <c r="E13" s="2"/>
      <c r="G13" s="1"/>
      <c r="H13" s="1" t="s">
        <v>31</v>
      </c>
      <c r="I13" s="2">
        <v>0</v>
      </c>
    </row>
    <row r="14" spans="1:9" x14ac:dyDescent="0.15">
      <c r="B14" s="2"/>
      <c r="G14" s="1"/>
      <c r="H14" s="1" t="s">
        <v>32</v>
      </c>
      <c r="I14" s="2">
        <f>I13+I12</f>
        <v>57765000</v>
      </c>
    </row>
    <row r="15" spans="1:9" x14ac:dyDescent="0.15">
      <c r="A15" s="1"/>
      <c r="B15" s="2"/>
      <c r="G15" s="1" t="s">
        <v>5</v>
      </c>
      <c r="H15" s="2"/>
      <c r="I15" s="2">
        <v>22800000</v>
      </c>
    </row>
    <row r="16" spans="1:9" x14ac:dyDescent="0.15">
      <c r="A16" s="1"/>
      <c r="B16" s="2"/>
      <c r="G16" s="1" t="s">
        <v>26</v>
      </c>
      <c r="H16" s="2"/>
      <c r="I16" s="2">
        <v>15931251.67</v>
      </c>
    </row>
    <row r="17" spans="1:22" x14ac:dyDescent="0.15">
      <c r="A17" s="6"/>
      <c r="B17" s="2"/>
      <c r="G17" s="1" t="s">
        <v>12</v>
      </c>
      <c r="H17" s="2"/>
      <c r="I17" s="2">
        <v>11536056</v>
      </c>
    </row>
    <row r="18" spans="1:22" x14ac:dyDescent="0.15">
      <c r="G18" s="1" t="s">
        <v>24</v>
      </c>
      <c r="H18" s="2"/>
      <c r="I18" s="2">
        <f>I17+I16-I15</f>
        <v>4667307.6700000018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38673.9</v>
      </c>
    </row>
    <row r="21" spans="1:22" x14ac:dyDescent="0.15">
      <c r="G21" s="1"/>
      <c r="H21" s="1" t="s">
        <v>39</v>
      </c>
      <c r="I21" s="2">
        <v>9245.23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50329.72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36252640.630000003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382000.29000000004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7" t="s">
        <v>108</v>
      </c>
      <c r="B33" s="3">
        <v>1045</v>
      </c>
      <c r="D33" s="1" t="s">
        <v>74</v>
      </c>
      <c r="E33" s="2">
        <v>2461986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6844</v>
      </c>
      <c r="D34" s="1" t="s">
        <v>75</v>
      </c>
      <c r="E34" s="2">
        <v>2481854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1758</v>
      </c>
      <c r="D35" s="1" t="s">
        <v>76</v>
      </c>
      <c r="E35" s="2">
        <v>11254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845</v>
      </c>
      <c r="D36" s="1" t="s">
        <v>77</v>
      </c>
      <c r="E36" s="2">
        <v>176236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10492</v>
      </c>
      <c r="D37" s="1" t="s">
        <v>78</v>
      </c>
      <c r="E37" s="2">
        <v>-468407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21763849</v>
      </c>
    </row>
    <row r="39" spans="1:23" x14ac:dyDescent="0.15">
      <c r="A39" s="1" t="s">
        <v>103</v>
      </c>
      <c r="B39" s="3"/>
      <c r="D39" s="1" t="s">
        <v>80</v>
      </c>
      <c r="E39" s="2">
        <v>2368</v>
      </c>
    </row>
    <row r="40" spans="1:23" s="9" customFormat="1" x14ac:dyDescent="0.15">
      <c r="A40"/>
      <c r="B40"/>
      <c r="D40" s="1" t="s">
        <v>81</v>
      </c>
      <c r="E40" s="2">
        <v>-4745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3"/>
  <dimension ref="A1:W41"/>
  <sheetViews>
    <sheetView zoomScale="80" zoomScaleNormal="80" workbookViewId="0">
      <selection activeCell="H48" sqref="H48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145208061.88999999</v>
      </c>
      <c r="D3" s="1" t="s">
        <v>1</v>
      </c>
      <c r="E3" s="2">
        <v>34473282.200000003</v>
      </c>
      <c r="G3" s="1" t="s">
        <v>25</v>
      </c>
      <c r="I3" s="3"/>
    </row>
    <row r="4" spans="1:9" x14ac:dyDescent="0.15">
      <c r="A4" s="1" t="s">
        <v>2</v>
      </c>
      <c r="B4" s="2">
        <v>22615906.739999998</v>
      </c>
      <c r="D4" s="1" t="s">
        <v>11</v>
      </c>
      <c r="E4" s="2">
        <v>15770663.6</v>
      </c>
      <c r="H4" s="1" t="s">
        <v>105</v>
      </c>
      <c r="I4">
        <v>29</v>
      </c>
    </row>
    <row r="5" spans="1:9" x14ac:dyDescent="0.15">
      <c r="A5" s="1" t="s">
        <v>3</v>
      </c>
      <c r="B5" s="2">
        <v>173824425.30000001</v>
      </c>
      <c r="D5" s="1" t="s">
        <v>12</v>
      </c>
      <c r="E5" s="2">
        <v>18702618.600000001</v>
      </c>
      <c r="H5" s="1" t="s">
        <v>105</v>
      </c>
      <c r="I5">
        <v>0</v>
      </c>
    </row>
    <row r="6" spans="1:9" x14ac:dyDescent="0.15">
      <c r="A6" s="1" t="s">
        <v>11</v>
      </c>
      <c r="B6" s="2">
        <v>151208518.56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15">
      <c r="A8" s="1" t="s">
        <v>5</v>
      </c>
      <c r="B8" s="2">
        <v>146000000</v>
      </c>
      <c r="D8" s="1" t="s">
        <v>86</v>
      </c>
      <c r="E8" s="2">
        <v>5224</v>
      </c>
      <c r="H8" s="1" t="s">
        <v>131</v>
      </c>
      <c r="I8">
        <v>2</v>
      </c>
    </row>
    <row r="9" spans="1:9" x14ac:dyDescent="0.15">
      <c r="A9" s="1" t="s">
        <v>82</v>
      </c>
      <c r="B9" s="2">
        <v>456.67</v>
      </c>
      <c r="D9" s="1" t="s">
        <v>88</v>
      </c>
      <c r="E9" s="3">
        <v>3795</v>
      </c>
      <c r="G9" s="1"/>
      <c r="H9" s="1" t="s">
        <v>42</v>
      </c>
      <c r="I9" s="3">
        <f>SUMIF(I4:I8,"&gt;=0")</f>
        <v>93</v>
      </c>
    </row>
    <row r="10" spans="1:9" x14ac:dyDescent="0.15">
      <c r="A10" s="1" t="s">
        <v>83</v>
      </c>
      <c r="B10" s="2">
        <v>6000000</v>
      </c>
      <c r="D10" s="1" t="s">
        <v>85</v>
      </c>
      <c r="E10" s="2">
        <f>'20161111'!E10+'20161114'!E8</f>
        <v>273107.00000000006</v>
      </c>
      <c r="G10" s="1"/>
      <c r="H10" s="1" t="s">
        <v>43</v>
      </c>
      <c r="I10" s="3">
        <f>SUMIF(I5:I9,"&lt;=0")</f>
        <v>0</v>
      </c>
    </row>
    <row r="11" spans="1:9" x14ac:dyDescent="0.15">
      <c r="A11" s="1" t="s">
        <v>84</v>
      </c>
      <c r="B11" s="2">
        <f>'20161111'!B11+'20161114'!B9</f>
        <v>464515.06</v>
      </c>
      <c r="E11" s="2"/>
      <c r="G11" s="1" t="s">
        <v>36</v>
      </c>
      <c r="I11" s="2"/>
    </row>
    <row r="12" spans="1:9" x14ac:dyDescent="0.15">
      <c r="A12" s="1" t="s">
        <v>86</v>
      </c>
      <c r="B12" s="18">
        <v>1428.02</v>
      </c>
      <c r="E12" s="2"/>
      <c r="G12" s="1"/>
      <c r="H12" s="1" t="s">
        <v>30</v>
      </c>
      <c r="I12" s="2">
        <v>63887880</v>
      </c>
    </row>
    <row r="13" spans="1:9" x14ac:dyDescent="0.15">
      <c r="A13" s="1" t="s">
        <v>85</v>
      </c>
      <c r="B13" s="2">
        <f>'20161111'!B13+'20161114'!B12</f>
        <v>53211.009999999995</v>
      </c>
      <c r="E13" s="2"/>
      <c r="G13" s="1"/>
      <c r="H13" s="1" t="s">
        <v>31</v>
      </c>
      <c r="I13" s="2">
        <v>0</v>
      </c>
    </row>
    <row r="14" spans="1:9" x14ac:dyDescent="0.15">
      <c r="B14" s="2"/>
      <c r="G14" s="1"/>
      <c r="H14" s="1" t="s">
        <v>32</v>
      </c>
      <c r="I14" s="2">
        <f>I13+I12</f>
        <v>63887880</v>
      </c>
    </row>
    <row r="15" spans="1:9" x14ac:dyDescent="0.15">
      <c r="A15" s="1"/>
      <c r="B15" s="2"/>
      <c r="G15" s="1" t="s">
        <v>5</v>
      </c>
      <c r="H15" s="2"/>
      <c r="I15" s="2">
        <v>22800000</v>
      </c>
    </row>
    <row r="16" spans="1:9" x14ac:dyDescent="0.15">
      <c r="A16" s="1"/>
      <c r="B16" s="2"/>
      <c r="G16" s="1" t="s">
        <v>26</v>
      </c>
      <c r="H16" s="2"/>
      <c r="I16" s="2">
        <v>14554120.92</v>
      </c>
    </row>
    <row r="17" spans="1:22" x14ac:dyDescent="0.15">
      <c r="A17" s="6"/>
      <c r="B17" s="2"/>
      <c r="G17" s="1" t="s">
        <v>12</v>
      </c>
      <c r="H17" s="2"/>
      <c r="I17" s="2">
        <v>12753564</v>
      </c>
    </row>
    <row r="18" spans="1:22" x14ac:dyDescent="0.15">
      <c r="G18" s="1" t="s">
        <v>24</v>
      </c>
      <c r="H18" s="2"/>
      <c r="I18" s="2">
        <f>I17+I16-I15</f>
        <v>4507684.9200000018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38045.629999999997</v>
      </c>
    </row>
    <row r="21" spans="1:22" x14ac:dyDescent="0.15">
      <c r="G21" s="1"/>
      <c r="H21" s="1" t="s">
        <v>39</v>
      </c>
      <c r="I21" s="2">
        <v>9096.98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49553.2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54072089.340000004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375871.21000000008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7" t="s">
        <v>108</v>
      </c>
      <c r="B33" s="3">
        <v>1239</v>
      </c>
      <c r="D33" s="1" t="s">
        <v>74</v>
      </c>
      <c r="E33" s="2">
        <v>2450732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7496</v>
      </c>
      <c r="D34" s="1" t="s">
        <v>75</v>
      </c>
      <c r="E34" s="2">
        <v>2305618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2082</v>
      </c>
      <c r="D35" s="1" t="s">
        <v>76</v>
      </c>
      <c r="E35" s="2">
        <v>192077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903</v>
      </c>
      <c r="D36" s="1" t="s">
        <v>77</v>
      </c>
      <c r="E36" s="2">
        <v>97364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11720</v>
      </c>
      <c r="D37" s="1" t="s">
        <v>78</v>
      </c>
      <c r="E37" s="2">
        <v>-1131445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35693112</v>
      </c>
    </row>
    <row r="39" spans="1:23" x14ac:dyDescent="0.15">
      <c r="A39" s="1" t="s">
        <v>103</v>
      </c>
      <c r="B39" s="3"/>
      <c r="D39" s="1" t="s">
        <v>80</v>
      </c>
      <c r="E39" s="2">
        <v>-2895</v>
      </c>
    </row>
    <row r="40" spans="1:23" s="9" customFormat="1" x14ac:dyDescent="0.15">
      <c r="A40"/>
      <c r="B40"/>
      <c r="D40" s="1" t="s">
        <v>81</v>
      </c>
      <c r="E40" s="2">
        <v>-5999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16" sqref="B16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2.1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77352644.120000005</v>
      </c>
      <c r="D3" s="1" t="s">
        <v>1</v>
      </c>
      <c r="E3" s="18">
        <v>50112223.240000002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129198296.7</v>
      </c>
      <c r="D4" s="1" t="s">
        <v>11</v>
      </c>
      <c r="E4" s="38">
        <v>11710265.27</v>
      </c>
      <c r="H4" s="1" t="s">
        <v>370</v>
      </c>
      <c r="I4" s="13">
        <v>80</v>
      </c>
      <c r="J4" s="13">
        <v>-6</v>
      </c>
    </row>
    <row r="5" spans="1:10" x14ac:dyDescent="0.15">
      <c r="A5" s="1" t="s">
        <v>3</v>
      </c>
      <c r="B5" s="2">
        <v>231552769.58000001</v>
      </c>
      <c r="D5" s="1" t="s">
        <v>12</v>
      </c>
      <c r="E5" s="2">
        <v>38401957.969999999</v>
      </c>
      <c r="H5" s="1" t="s">
        <v>372</v>
      </c>
      <c r="I5" s="13">
        <v>1</v>
      </c>
      <c r="J5" s="13">
        <v>-3</v>
      </c>
    </row>
    <row r="6" spans="1:10" x14ac:dyDescent="0.15">
      <c r="A6" s="1" t="s">
        <v>11</v>
      </c>
      <c r="B6" s="37">
        <v>102354472.88</v>
      </c>
      <c r="D6" s="1" t="s">
        <v>4</v>
      </c>
      <c r="E6" s="2">
        <v>11000000</v>
      </c>
      <c r="H6" s="1" t="s">
        <v>323</v>
      </c>
      <c r="I6" s="13">
        <v>7</v>
      </c>
      <c r="J6" s="13">
        <v>-25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17</v>
      </c>
      <c r="J7" s="13"/>
    </row>
    <row r="8" spans="1:10" x14ac:dyDescent="0.15">
      <c r="A8" s="1" t="s">
        <v>5</v>
      </c>
      <c r="B8" s="2">
        <v>189980000</v>
      </c>
      <c r="D8" s="1" t="s">
        <v>86</v>
      </c>
      <c r="E8" s="18">
        <v>940.8</v>
      </c>
      <c r="G8" s="1"/>
      <c r="H8" s="1"/>
    </row>
    <row r="9" spans="1:10" x14ac:dyDescent="0.15">
      <c r="A9" s="1" t="s">
        <v>82</v>
      </c>
      <c r="B9" s="2">
        <v>1828.76</v>
      </c>
      <c r="D9" s="1" t="s">
        <v>88</v>
      </c>
      <c r="E9" s="3">
        <v>683</v>
      </c>
      <c r="H9" s="1"/>
    </row>
    <row r="10" spans="1:10" x14ac:dyDescent="0.15">
      <c r="A10" s="1" t="s">
        <v>83</v>
      </c>
      <c r="B10" s="2">
        <v>25000000</v>
      </c>
      <c r="D10" s="1" t="s">
        <v>85</v>
      </c>
      <c r="E10" s="2">
        <f>'20180109'!E10+'20180110'!E8</f>
        <v>757492.29999999958</v>
      </c>
      <c r="G10" s="1"/>
      <c r="H10" s="1" t="s">
        <v>42</v>
      </c>
      <c r="I10" s="3">
        <f>SUMIF(I4:I9,"&gt;=0")</f>
        <v>105</v>
      </c>
    </row>
    <row r="11" spans="1:10" x14ac:dyDescent="0.15">
      <c r="A11" s="1" t="s">
        <v>84</v>
      </c>
      <c r="B11" s="2">
        <f>'20180109'!B11+'20180110'!B9</f>
        <v>1679529.87</v>
      </c>
      <c r="D11" s="1" t="s">
        <v>381</v>
      </c>
      <c r="E11" s="2">
        <f>E8+'20180109'!E11</f>
        <v>2475.1999999999998</v>
      </c>
      <c r="G11" s="1"/>
      <c r="H11" s="1" t="s">
        <v>43</v>
      </c>
      <c r="I11" s="3">
        <f>SUM(J4:J9)</f>
        <v>-34</v>
      </c>
    </row>
    <row r="12" spans="1:10" x14ac:dyDescent="0.15">
      <c r="A12" s="1" t="s">
        <v>86</v>
      </c>
      <c r="B12" s="18">
        <v>1105.3499999999999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'20180109'!B13+'20180110'!B12</f>
        <v>274292.54000000004</v>
      </c>
      <c r="E13" s="2"/>
      <c r="G13" s="1"/>
      <c r="H13" s="1" t="s">
        <v>30</v>
      </c>
      <c r="I13" s="15">
        <v>94044900</v>
      </c>
    </row>
    <row r="14" spans="1:10" x14ac:dyDescent="0.15">
      <c r="A14" s="1" t="s">
        <v>333</v>
      </c>
      <c r="B14" s="3"/>
      <c r="G14" s="1"/>
      <c r="H14" s="1" t="s">
        <v>31</v>
      </c>
      <c r="I14" s="15">
        <v>-30540900</v>
      </c>
    </row>
    <row r="15" spans="1:10" x14ac:dyDescent="0.15">
      <c r="A15" s="1" t="s">
        <v>380</v>
      </c>
      <c r="B15" s="2">
        <f>B12+'20180109'!B15</f>
        <v>5802.6099999999988</v>
      </c>
      <c r="G15" s="1"/>
      <c r="H15" s="1" t="s">
        <v>32</v>
      </c>
      <c r="I15" s="15">
        <f>I14+I13</f>
        <v>63504000</v>
      </c>
    </row>
    <row r="16" spans="1:10" x14ac:dyDescent="0.15">
      <c r="A16" s="1" t="s">
        <v>392</v>
      </c>
      <c r="B16" s="2">
        <f>B11-'20180101'!B11</f>
        <v>80062.989999999991</v>
      </c>
      <c r="G16" s="1" t="s">
        <v>5</v>
      </c>
      <c r="H16" s="2"/>
      <c r="I16" s="15">
        <v>10000000</v>
      </c>
    </row>
    <row r="17" spans="1:14" x14ac:dyDescent="0.15">
      <c r="A17" s="6"/>
      <c r="B17" s="2"/>
      <c r="G17" s="1" t="s">
        <v>26</v>
      </c>
      <c r="H17" s="2"/>
      <c r="I17" s="15">
        <v>10881981.57</v>
      </c>
    </row>
    <row r="18" spans="1:14" x14ac:dyDescent="0.15">
      <c r="G18" s="1" t="s">
        <v>12</v>
      </c>
      <c r="H18" s="2"/>
      <c r="I18" s="15">
        <v>14078079</v>
      </c>
    </row>
    <row r="19" spans="1:14" x14ac:dyDescent="0.15">
      <c r="A19" s="2"/>
      <c r="G19" s="1" t="s">
        <v>24</v>
      </c>
      <c r="H19" s="2"/>
      <c r="I19" s="15">
        <f>I18+I17-I16</f>
        <v>14960060.57</v>
      </c>
    </row>
    <row r="20" spans="1:14" x14ac:dyDescent="0.15">
      <c r="D20" s="2"/>
      <c r="G20" s="1" t="s">
        <v>33</v>
      </c>
      <c r="I20" s="15"/>
    </row>
    <row r="21" spans="1:14" x14ac:dyDescent="0.15">
      <c r="G21" s="1"/>
      <c r="H21" s="1" t="s">
        <v>38</v>
      </c>
      <c r="I21" s="15">
        <v>452270.04</v>
      </c>
      <c r="N21" s="2"/>
    </row>
    <row r="22" spans="1:14" x14ac:dyDescent="0.15">
      <c r="G22" s="1"/>
      <c r="H22" s="1" t="s">
        <v>39</v>
      </c>
      <c r="I22" s="15">
        <v>106220.87</v>
      </c>
    </row>
    <row r="23" spans="1:14" x14ac:dyDescent="0.15">
      <c r="G23" s="1"/>
      <c r="H23" s="1" t="s">
        <v>106</v>
      </c>
      <c r="I23" s="15">
        <v>24054.85</v>
      </c>
      <c r="N23" s="2"/>
    </row>
    <row r="24" spans="1:14" x14ac:dyDescent="0.15">
      <c r="A24" s="8" t="s">
        <v>69</v>
      </c>
      <c r="H24" s="1" t="s">
        <v>107</v>
      </c>
      <c r="I24" s="15">
        <v>11184</v>
      </c>
    </row>
    <row r="25" spans="1:14" x14ac:dyDescent="0.15">
      <c r="A25" s="1" t="s">
        <v>70</v>
      </c>
      <c r="B25" s="2">
        <f>B8+E7+I16+B45</f>
        <v>280980000</v>
      </c>
      <c r="H25" s="1" t="s">
        <v>19</v>
      </c>
      <c r="I25" s="15">
        <f>SUM(I21:I24)</f>
        <v>593729.75999999989</v>
      </c>
    </row>
    <row r="26" spans="1:14" x14ac:dyDescent="0.15">
      <c r="A26" s="1" t="s">
        <v>71</v>
      </c>
      <c r="B26" s="2">
        <f>B4+E5+I18</f>
        <v>181678333.67000002</v>
      </c>
      <c r="G26" s="1"/>
      <c r="H26" s="1" t="s">
        <v>355</v>
      </c>
      <c r="I26" s="2">
        <v>803.57</v>
      </c>
    </row>
    <row r="27" spans="1:14" x14ac:dyDescent="0.15">
      <c r="A27" s="1" t="s">
        <v>90</v>
      </c>
      <c r="B27" s="2">
        <f>$B$13+$E$10+$I$25</f>
        <v>1625514.5999999996</v>
      </c>
      <c r="H27" s="1" t="s">
        <v>382</v>
      </c>
      <c r="I27" s="2">
        <f>I26+'20180109'!I27</f>
        <v>3338.6600000000003</v>
      </c>
    </row>
    <row r="28" spans="1:14" x14ac:dyDescent="0.15">
      <c r="A28" s="1" t="s">
        <v>356</v>
      </c>
      <c r="B28" s="2">
        <f>B12+E8+I26</f>
        <v>2849.72</v>
      </c>
    </row>
    <row r="29" spans="1:14" x14ac:dyDescent="0.15">
      <c r="A29" s="1" t="s">
        <v>383</v>
      </c>
      <c r="B29" s="2">
        <f>B15+E11+I27</f>
        <v>11616.469999999998</v>
      </c>
    </row>
    <row r="30" spans="1:14" x14ac:dyDescent="0.15">
      <c r="G30" s="1"/>
      <c r="H30" s="1"/>
      <c r="I30" s="2"/>
    </row>
    <row r="31" spans="1:14" s="9" customFormat="1" x14ac:dyDescent="0.15">
      <c r="J31"/>
    </row>
    <row r="32" spans="1:14" ht="14.25" x14ac:dyDescent="0.15">
      <c r="A32" s="7" t="s">
        <v>65</v>
      </c>
      <c r="G32" s="7" t="s">
        <v>295</v>
      </c>
    </row>
    <row r="33" spans="1:23" s="9" customFormat="1" x14ac:dyDescent="0.1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6">
        <v>3957</v>
      </c>
      <c r="D34" s="1" t="s">
        <v>78</v>
      </c>
      <c r="E34" s="2">
        <v>-16783497</v>
      </c>
      <c r="G34" s="16" t="s">
        <v>296</v>
      </c>
      <c r="H34" s="2">
        <f>E40</f>
        <v>17947654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138</v>
      </c>
      <c r="B35" s="36">
        <v>826</v>
      </c>
      <c r="D35" s="1" t="s">
        <v>182</v>
      </c>
      <c r="E35" s="10">
        <v>609347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6">
        <v>6518</v>
      </c>
      <c r="D36" s="1" t="s">
        <v>80</v>
      </c>
      <c r="E36" s="10">
        <v>-28596</v>
      </c>
      <c r="G36" s="40" t="s">
        <v>298</v>
      </c>
      <c r="H36" s="41">
        <f>H34+H35</f>
        <v>17952811.605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132</v>
      </c>
      <c r="B37" s="36">
        <v>2928</v>
      </c>
      <c r="D37" s="1" t="s">
        <v>81</v>
      </c>
      <c r="E37" s="2">
        <v>-1173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15">
      <c r="A38" s="1" t="s">
        <v>19</v>
      </c>
      <c r="B38" s="36">
        <f>SUM(B34:B37)</f>
        <v>14229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15">
      <c r="A39" s="1" t="s">
        <v>102</v>
      </c>
      <c r="B39" s="3"/>
      <c r="D39" s="8" t="s">
        <v>379</v>
      </c>
    </row>
    <row r="40" spans="1:23" x14ac:dyDescent="0.15">
      <c r="A40" s="1" t="s">
        <v>103</v>
      </c>
      <c r="B40" s="3"/>
      <c r="D40" s="1" t="s">
        <v>74</v>
      </c>
      <c r="E40" s="2">
        <v>17947654</v>
      </c>
    </row>
    <row r="41" spans="1:23" s="9" customFormat="1" x14ac:dyDescent="0.15">
      <c r="A41"/>
      <c r="B41"/>
      <c r="D41" s="1" t="s">
        <v>75</v>
      </c>
      <c r="E41" s="2">
        <v>17762057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 s="1" t="s">
        <v>76</v>
      </c>
      <c r="E42" s="2">
        <v>152144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15">
      <c r="D43" s="1" t="s">
        <v>77</v>
      </c>
      <c r="E43" s="2">
        <v>114649</v>
      </c>
    </row>
    <row r="44" spans="1:23" x14ac:dyDescent="0.15">
      <c r="A44" s="8" t="s">
        <v>233</v>
      </c>
      <c r="D44" s="1" t="s">
        <v>375</v>
      </c>
      <c r="E44" s="2">
        <v>-12988</v>
      </c>
    </row>
    <row r="45" spans="1:23" x14ac:dyDescent="0.15">
      <c r="A45" s="16" t="s">
        <v>5</v>
      </c>
      <c r="B45" s="2">
        <v>1000000</v>
      </c>
      <c r="C45" s="2"/>
      <c r="D45" s="1" t="s">
        <v>376</v>
      </c>
      <c r="E45" s="10">
        <v>165133</v>
      </c>
    </row>
    <row r="46" spans="1:23" x14ac:dyDescent="0.1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908056</v>
      </c>
    </row>
    <row r="47" spans="1:23" x14ac:dyDescent="0.1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1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1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1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4"/>
  <dimension ref="A1:W41"/>
  <sheetViews>
    <sheetView zoomScale="80" zoomScaleNormal="80" workbookViewId="0">
      <selection activeCell="I14" sqref="I14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107244560.19</v>
      </c>
      <c r="D3" s="1" t="s">
        <v>1</v>
      </c>
      <c r="E3" s="2">
        <v>36317450.200000003</v>
      </c>
      <c r="G3" s="1" t="s">
        <v>25</v>
      </c>
      <c r="I3" s="3"/>
    </row>
    <row r="4" spans="1:9" x14ac:dyDescent="0.15">
      <c r="A4" s="1" t="s">
        <v>2</v>
      </c>
      <c r="B4" s="2">
        <v>51110085.539999999</v>
      </c>
      <c r="D4" s="1" t="s">
        <v>11</v>
      </c>
      <c r="E4" s="2">
        <v>13145804.4</v>
      </c>
      <c r="H4" s="1" t="s">
        <v>105</v>
      </c>
      <c r="I4">
        <v>0</v>
      </c>
    </row>
    <row r="5" spans="1:9" x14ac:dyDescent="0.15">
      <c r="A5" s="1" t="s">
        <v>3</v>
      </c>
      <c r="B5" s="2">
        <v>173356456.15000001</v>
      </c>
      <c r="D5" s="1" t="s">
        <v>12</v>
      </c>
      <c r="E5" s="2">
        <v>23171645.800000001</v>
      </c>
      <c r="H5" s="1" t="s">
        <v>105</v>
      </c>
      <c r="I5">
        <v>33</v>
      </c>
    </row>
    <row r="6" spans="1:9" x14ac:dyDescent="0.15">
      <c r="A6" s="1" t="s">
        <v>11</v>
      </c>
      <c r="B6" s="2">
        <v>128863023.48999999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15">
      <c r="A8" s="1" t="s">
        <v>5</v>
      </c>
      <c r="B8" s="2">
        <v>146000000</v>
      </c>
      <c r="D8" s="1" t="s">
        <v>86</v>
      </c>
      <c r="E8" s="2">
        <v>936</v>
      </c>
      <c r="H8" s="1" t="s">
        <v>131</v>
      </c>
      <c r="I8">
        <v>2</v>
      </c>
    </row>
    <row r="9" spans="1:9" x14ac:dyDescent="0.15">
      <c r="A9" s="1" t="s">
        <v>82</v>
      </c>
      <c r="B9" s="2">
        <v>1810.42</v>
      </c>
      <c r="D9" s="1" t="s">
        <v>88</v>
      </c>
      <c r="E9" s="3">
        <v>991</v>
      </c>
      <c r="G9" s="1"/>
      <c r="H9" s="1" t="s">
        <v>42</v>
      </c>
      <c r="I9" s="3">
        <f>SUMIF(I4:I8,"&gt;=0")</f>
        <v>97</v>
      </c>
    </row>
    <row r="10" spans="1:9" x14ac:dyDescent="0.15">
      <c r="A10" s="1" t="s">
        <v>83</v>
      </c>
      <c r="B10" s="2">
        <v>15000000</v>
      </c>
      <c r="D10" s="1" t="s">
        <v>85</v>
      </c>
      <c r="E10" s="2">
        <f>'20161110'!E10+'20161111'!E8</f>
        <v>267883.00000000006</v>
      </c>
      <c r="G10" s="1"/>
      <c r="H10" s="1" t="s">
        <v>43</v>
      </c>
      <c r="I10" s="3">
        <f>SUMIF(I5:I9,"&lt;=0")</f>
        <v>0</v>
      </c>
    </row>
    <row r="11" spans="1:9" x14ac:dyDescent="0.15">
      <c r="A11" s="1" t="s">
        <v>84</v>
      </c>
      <c r="B11" s="2">
        <f>'20161110'!B11+'20161111'!B9</f>
        <v>464058.39</v>
      </c>
      <c r="E11" s="2"/>
      <c r="G11" s="1" t="s">
        <v>36</v>
      </c>
      <c r="I11" s="2"/>
    </row>
    <row r="12" spans="1:9" x14ac:dyDescent="0.15">
      <c r="A12" s="1" t="s">
        <v>86</v>
      </c>
      <c r="B12" s="18">
        <v>351.53</v>
      </c>
      <c r="E12" s="2"/>
      <c r="G12" s="1"/>
      <c r="H12" s="1" t="s">
        <v>30</v>
      </c>
      <c r="I12" s="2">
        <v>65997900</v>
      </c>
    </row>
    <row r="13" spans="1:9" x14ac:dyDescent="0.15">
      <c r="A13" s="1" t="s">
        <v>85</v>
      </c>
      <c r="B13" s="2">
        <f>'20161110'!B13+'20161111'!B12</f>
        <v>51782.99</v>
      </c>
      <c r="E13" s="2"/>
      <c r="G13" s="1"/>
      <c r="H13" s="1" t="s">
        <v>31</v>
      </c>
      <c r="I13" s="2">
        <v>0</v>
      </c>
    </row>
    <row r="14" spans="1:9" x14ac:dyDescent="0.15">
      <c r="B14" s="2"/>
      <c r="G14" s="1"/>
      <c r="H14" s="1" t="s">
        <v>32</v>
      </c>
      <c r="I14" s="2">
        <f>I13+I12</f>
        <v>65997900</v>
      </c>
    </row>
    <row r="15" spans="1:9" x14ac:dyDescent="0.15">
      <c r="A15" s="1"/>
      <c r="B15" s="2"/>
      <c r="G15" s="1" t="s">
        <v>5</v>
      </c>
      <c r="H15" s="2"/>
      <c r="I15" s="2">
        <v>22800000</v>
      </c>
    </row>
    <row r="16" spans="1:9" x14ac:dyDescent="0.15">
      <c r="A16" s="1"/>
      <c r="B16" s="2"/>
      <c r="G16" s="1" t="s">
        <v>26</v>
      </c>
      <c r="H16" s="2"/>
      <c r="I16" s="2">
        <v>13449794.220000001</v>
      </c>
    </row>
    <row r="17" spans="1:22" x14ac:dyDescent="0.15">
      <c r="A17" s="6"/>
      <c r="B17" s="2"/>
      <c r="G17" s="1" t="s">
        <v>12</v>
      </c>
      <c r="H17" s="2"/>
      <c r="I17" s="2">
        <v>13200900</v>
      </c>
    </row>
    <row r="18" spans="1:22" x14ac:dyDescent="0.15">
      <c r="G18" s="1" t="s">
        <v>24</v>
      </c>
      <c r="H18" s="2"/>
      <c r="I18" s="2">
        <f>I17+I16-I15</f>
        <v>3850694.2199999988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37768.92</v>
      </c>
    </row>
    <row r="21" spans="1:22" x14ac:dyDescent="0.15">
      <c r="G21" s="1"/>
      <c r="H21" s="1" t="s">
        <v>39</v>
      </c>
      <c r="I21" s="2">
        <v>9031.68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49211.189999999995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87482631.340000004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368877.18000000005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7" t="s">
        <v>108</v>
      </c>
      <c r="B33" s="3">
        <v>2466</v>
      </c>
      <c r="D33" s="1" t="s">
        <v>74</v>
      </c>
      <c r="E33" s="2">
        <v>2258699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7967</v>
      </c>
      <c r="D34" s="1" t="s">
        <v>75</v>
      </c>
      <c r="E34" s="2">
        <v>2208254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">
        <v>2207</v>
      </c>
      <c r="D35" s="1" t="s">
        <v>76</v>
      </c>
      <c r="E35" s="2">
        <v>-61320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847</v>
      </c>
      <c r="D36" s="1" t="s">
        <v>77</v>
      </c>
      <c r="E36" s="2">
        <v>-128517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13487</v>
      </c>
      <c r="D37" s="1" t="s">
        <v>78</v>
      </c>
      <c r="E37" s="2">
        <v>-936488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26194515</v>
      </c>
    </row>
    <row r="39" spans="1:23" x14ac:dyDescent="0.15">
      <c r="A39" s="1" t="s">
        <v>103</v>
      </c>
      <c r="B39" s="3"/>
      <c r="D39" s="1" t="s">
        <v>80</v>
      </c>
      <c r="E39" s="2">
        <v>-7872</v>
      </c>
    </row>
    <row r="40" spans="1:23" s="9" customFormat="1" x14ac:dyDescent="0.15">
      <c r="A40"/>
      <c r="B40"/>
      <c r="D40" s="1" t="s">
        <v>81</v>
      </c>
      <c r="E40" s="2">
        <v>-4419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5"/>
  <dimension ref="A1:W41"/>
  <sheetViews>
    <sheetView zoomScale="80" zoomScaleNormal="80" workbookViewId="0">
      <selection activeCell="I14" sqref="I14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125862844.73999999</v>
      </c>
      <c r="D3" s="1" t="s">
        <v>1</v>
      </c>
      <c r="E3" s="2">
        <v>36217315.200000003</v>
      </c>
      <c r="G3" s="1" t="s">
        <v>25</v>
      </c>
      <c r="I3" s="3"/>
    </row>
    <row r="4" spans="1:9" x14ac:dyDescent="0.15">
      <c r="A4" s="1" t="s">
        <v>2</v>
      </c>
      <c r="B4" s="2">
        <v>44030249.920000002</v>
      </c>
      <c r="D4" s="1" t="s">
        <v>11</v>
      </c>
      <c r="E4" s="2">
        <v>14849292.199999999</v>
      </c>
      <c r="H4" s="1" t="s">
        <v>105</v>
      </c>
      <c r="I4">
        <v>33</v>
      </c>
    </row>
    <row r="5" spans="1:9" x14ac:dyDescent="0.15">
      <c r="A5" s="1" t="s">
        <v>3</v>
      </c>
      <c r="B5" s="2">
        <v>172893273.41</v>
      </c>
      <c r="D5" s="1" t="s">
        <v>12</v>
      </c>
      <c r="E5" s="2">
        <v>21368023</v>
      </c>
      <c r="H5" s="1" t="s">
        <v>105</v>
      </c>
      <c r="I5">
        <v>0</v>
      </c>
    </row>
    <row r="6" spans="1:9" x14ac:dyDescent="0.15">
      <c r="A6" s="1" t="s">
        <v>11</v>
      </c>
      <c r="B6" s="2">
        <v>128863023.48999999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15">
      <c r="A8" s="1" t="s">
        <v>5</v>
      </c>
      <c r="B8" s="2">
        <v>146000000</v>
      </c>
      <c r="D8" s="1" t="s">
        <v>86</v>
      </c>
      <c r="E8" s="2">
        <v>3694.4</v>
      </c>
      <c r="H8" s="1" t="s">
        <v>131</v>
      </c>
    </row>
    <row r="9" spans="1:9" x14ac:dyDescent="0.15">
      <c r="A9" s="1" t="s">
        <v>82</v>
      </c>
      <c r="B9" s="2">
        <v>178.75</v>
      </c>
      <c r="D9" s="1" t="s">
        <v>88</v>
      </c>
      <c r="E9" s="3">
        <v>4016</v>
      </c>
      <c r="G9" s="1"/>
      <c r="H9" s="1" t="s">
        <v>42</v>
      </c>
      <c r="I9" s="3">
        <f>SUMIF(I4:I8,"&gt;=0")</f>
        <v>95</v>
      </c>
    </row>
    <row r="10" spans="1:9" x14ac:dyDescent="0.15">
      <c r="A10" s="1" t="s">
        <v>83</v>
      </c>
      <c r="B10" s="2">
        <v>3000000</v>
      </c>
      <c r="D10" s="1" t="s">
        <v>85</v>
      </c>
      <c r="E10" s="2">
        <f>'20161109'!E10+'20161110'!E8</f>
        <v>266947.00000000006</v>
      </c>
      <c r="G10" s="1"/>
      <c r="H10" s="1" t="s">
        <v>43</v>
      </c>
      <c r="I10" s="3">
        <f>SUMIF(I5:I9,"&lt;=0")</f>
        <v>0</v>
      </c>
    </row>
    <row r="11" spans="1:9" x14ac:dyDescent="0.15">
      <c r="A11" s="1" t="s">
        <v>84</v>
      </c>
      <c r="B11" s="2">
        <f>'20161109'!B11+'20161110'!B9</f>
        <v>462247.97000000003</v>
      </c>
      <c r="E11" s="2"/>
      <c r="G11" s="1" t="s">
        <v>36</v>
      </c>
      <c r="I11" s="2"/>
    </row>
    <row r="12" spans="1:9" x14ac:dyDescent="0.15">
      <c r="A12" s="1" t="s">
        <v>86</v>
      </c>
      <c r="B12" s="18">
        <v>1506.23</v>
      </c>
      <c r="E12" s="2"/>
      <c r="G12" s="1"/>
      <c r="H12" s="1" t="s">
        <v>30</v>
      </c>
      <c r="I12" s="2">
        <v>65237400</v>
      </c>
    </row>
    <row r="13" spans="1:9" x14ac:dyDescent="0.15">
      <c r="A13" s="1" t="s">
        <v>85</v>
      </c>
      <c r="B13" s="2">
        <f>'20161109'!B13+'20161110'!B12</f>
        <v>51431.46</v>
      </c>
      <c r="E13" s="2"/>
      <c r="G13" s="1"/>
      <c r="H13" s="1" t="s">
        <v>31</v>
      </c>
      <c r="I13" s="2">
        <v>0</v>
      </c>
    </row>
    <row r="14" spans="1:9" x14ac:dyDescent="0.15">
      <c r="B14" s="2"/>
      <c r="G14" s="1"/>
      <c r="H14" s="1" t="s">
        <v>32</v>
      </c>
      <c r="I14" s="2">
        <f>I13+I12</f>
        <v>65237400</v>
      </c>
    </row>
    <row r="15" spans="1:9" x14ac:dyDescent="0.15">
      <c r="A15" s="1"/>
      <c r="B15" s="2"/>
      <c r="G15" s="1" t="s">
        <v>5</v>
      </c>
      <c r="H15" s="2"/>
      <c r="I15" s="2">
        <v>22800000</v>
      </c>
    </row>
    <row r="16" spans="1:9" x14ac:dyDescent="0.15">
      <c r="A16" s="1"/>
      <c r="B16" s="2"/>
      <c r="G16" s="1" t="s">
        <v>26</v>
      </c>
      <c r="H16" s="2"/>
      <c r="I16" s="2">
        <v>12842714.220000001</v>
      </c>
    </row>
    <row r="17" spans="1:22" x14ac:dyDescent="0.15">
      <c r="A17" s="1"/>
      <c r="B17" s="2"/>
      <c r="G17" s="1" t="s">
        <v>12</v>
      </c>
      <c r="H17" s="2"/>
      <c r="I17" s="2">
        <v>13047480</v>
      </c>
    </row>
    <row r="18" spans="1:22" x14ac:dyDescent="0.15">
      <c r="G18" s="1" t="s">
        <v>24</v>
      </c>
      <c r="H18" s="2"/>
      <c r="I18" s="2">
        <f>I17+I16-I15</f>
        <v>3090194.2199999988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37768.92</v>
      </c>
    </row>
    <row r="21" spans="1:22" x14ac:dyDescent="0.15">
      <c r="G21" s="1"/>
      <c r="H21" s="1" t="s">
        <v>39</v>
      </c>
      <c r="I21" s="2">
        <v>9031.68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49211.189999999995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78445752.920000002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367589.65000000008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7" t="s">
        <v>108</v>
      </c>
      <c r="B33" s="3">
        <v>2283</v>
      </c>
      <c r="D33" s="1" t="s">
        <v>74</v>
      </c>
      <c r="E33" s="2">
        <v>2320019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7558</v>
      </c>
      <c r="D34" s="1" t="s">
        <v>75</v>
      </c>
      <c r="E34" s="2">
        <v>2336771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">
        <v>2231</v>
      </c>
      <c r="D35" s="1" t="s">
        <v>76</v>
      </c>
      <c r="E35" s="2" t="s">
        <v>133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888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12960</v>
      </c>
      <c r="D37" s="1" t="s">
        <v>78</v>
      </c>
      <c r="E37" s="2">
        <v>-481998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20674534</v>
      </c>
    </row>
    <row r="39" spans="1:23" x14ac:dyDescent="0.15">
      <c r="A39" s="1" t="s">
        <v>103</v>
      </c>
      <c r="B39" s="3"/>
      <c r="D39" s="1" t="s">
        <v>80</v>
      </c>
      <c r="E39" s="2">
        <v>-5661</v>
      </c>
    </row>
    <row r="40" spans="1:23" s="9" customFormat="1" x14ac:dyDescent="0.15">
      <c r="A40"/>
      <c r="B40"/>
      <c r="D40" s="1" t="s">
        <v>81</v>
      </c>
      <c r="E40" s="2">
        <v>-4304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6"/>
  <dimension ref="A1:W41"/>
  <sheetViews>
    <sheetView zoomScale="80" zoomScaleNormal="80" workbookViewId="0">
      <selection activeCell="B6" sqref="B6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169323240.77000001</v>
      </c>
      <c r="D3" s="1" t="s">
        <v>1</v>
      </c>
      <c r="E3" s="2">
        <v>28610336.600000001</v>
      </c>
      <c r="G3" s="1" t="s">
        <v>25</v>
      </c>
      <c r="I3" s="3"/>
    </row>
    <row r="4" spans="1:9" x14ac:dyDescent="0.15">
      <c r="A4" s="1" t="s">
        <v>2</v>
      </c>
      <c r="B4" s="2">
        <v>7535488.5599999996</v>
      </c>
      <c r="D4" s="1" t="s">
        <v>11</v>
      </c>
      <c r="E4" s="2">
        <v>10884120.6</v>
      </c>
      <c r="H4" s="1" t="s">
        <v>105</v>
      </c>
      <c r="I4">
        <v>34</v>
      </c>
    </row>
    <row r="5" spans="1:9" x14ac:dyDescent="0.15">
      <c r="A5" s="1" t="s">
        <v>3</v>
      </c>
      <c r="B5" s="2">
        <v>179858905.58000001</v>
      </c>
      <c r="D5" s="1" t="s">
        <v>12</v>
      </c>
      <c r="E5" s="2">
        <v>17726216</v>
      </c>
      <c r="H5" s="1" t="s">
        <v>105</v>
      </c>
      <c r="I5">
        <v>-3</v>
      </c>
    </row>
    <row r="6" spans="1:9" x14ac:dyDescent="0.15">
      <c r="A6" s="1" t="s">
        <v>11</v>
      </c>
      <c r="B6" s="2">
        <v>172323417.02000001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15">
      <c r="A8" s="1" t="s">
        <v>5</v>
      </c>
      <c r="B8" s="2">
        <v>153000000</v>
      </c>
      <c r="D8" s="1" t="s">
        <v>86</v>
      </c>
      <c r="E8" s="2">
        <v>3153.6</v>
      </c>
      <c r="H8" s="1" t="s">
        <v>131</v>
      </c>
      <c r="I8">
        <v>2</v>
      </c>
    </row>
    <row r="9" spans="1:9" x14ac:dyDescent="0.15">
      <c r="A9" s="1" t="s">
        <v>82</v>
      </c>
      <c r="B9" s="2">
        <v>176.25</v>
      </c>
      <c r="D9" s="1" t="s">
        <v>88</v>
      </c>
      <c r="E9" s="3">
        <v>2526</v>
      </c>
      <c r="G9" s="1"/>
      <c r="H9" s="1" t="s">
        <v>42</v>
      </c>
      <c r="I9" s="3">
        <f>SUMIF(I4:I8,"&gt;=0")</f>
        <v>99</v>
      </c>
    </row>
    <row r="10" spans="1:9" x14ac:dyDescent="0.15">
      <c r="A10" s="1" t="s">
        <v>83</v>
      </c>
      <c r="B10" s="2">
        <v>3000000</v>
      </c>
      <c r="D10" s="1" t="s">
        <v>85</v>
      </c>
      <c r="E10" s="2">
        <f>'20161108'!E10+'20161109'!E8</f>
        <v>263252.60000000003</v>
      </c>
      <c r="G10" s="1"/>
      <c r="H10" s="1" t="s">
        <v>43</v>
      </c>
      <c r="I10" s="3">
        <f>SUMIF(I5:I9,"&lt;=0")</f>
        <v>-3</v>
      </c>
    </row>
    <row r="11" spans="1:9" x14ac:dyDescent="0.15">
      <c r="A11" s="1" t="s">
        <v>84</v>
      </c>
      <c r="B11" s="2">
        <f>'20161108'!B11+'20161109'!B9</f>
        <v>462069.22000000003</v>
      </c>
      <c r="E11" s="2"/>
      <c r="G11" s="1" t="s">
        <v>36</v>
      </c>
      <c r="I11" s="2"/>
    </row>
    <row r="12" spans="1:9" x14ac:dyDescent="0.15">
      <c r="A12" s="1" t="s">
        <v>86</v>
      </c>
      <c r="B12" s="18">
        <v>233.29</v>
      </c>
      <c r="E12" s="2"/>
      <c r="G12" s="1"/>
      <c r="H12" s="1" t="s">
        <v>30</v>
      </c>
      <c r="I12" s="2">
        <v>67171200</v>
      </c>
    </row>
    <row r="13" spans="1:9" x14ac:dyDescent="0.15">
      <c r="A13" s="1" t="s">
        <v>85</v>
      </c>
      <c r="B13" s="2">
        <f>'20161108'!B13+'20161109'!B12</f>
        <v>49925.229999999996</v>
      </c>
      <c r="E13" s="2"/>
      <c r="G13" s="1"/>
      <c r="H13" s="1" t="s">
        <v>31</v>
      </c>
      <c r="I13" s="2">
        <v>-2052900</v>
      </c>
    </row>
    <row r="14" spans="1:9" x14ac:dyDescent="0.15">
      <c r="B14" s="2"/>
      <c r="G14" s="1"/>
      <c r="H14" s="1" t="s">
        <v>32</v>
      </c>
      <c r="I14" s="2">
        <f>I13+I12</f>
        <v>65118300</v>
      </c>
    </row>
    <row r="15" spans="1:9" x14ac:dyDescent="0.15">
      <c r="A15" s="1"/>
      <c r="B15" s="2"/>
      <c r="G15" s="1" t="s">
        <v>5</v>
      </c>
      <c r="H15" s="2"/>
      <c r="I15" s="2">
        <v>22800000</v>
      </c>
    </row>
    <row r="16" spans="1:9" x14ac:dyDescent="0.15">
      <c r="A16" s="1"/>
      <c r="B16" s="2"/>
      <c r="G16" s="1" t="s">
        <v>26</v>
      </c>
      <c r="H16" s="2"/>
      <c r="I16" s="2">
        <v>13033803.039999999</v>
      </c>
    </row>
    <row r="17" spans="1:22" x14ac:dyDescent="0.15">
      <c r="A17" s="1"/>
      <c r="B17" s="2"/>
      <c r="G17" s="1" t="s">
        <v>12</v>
      </c>
      <c r="H17" s="2"/>
      <c r="I17" s="2">
        <v>13423836</v>
      </c>
    </row>
    <row r="18" spans="1:22" x14ac:dyDescent="0.15">
      <c r="G18" s="1" t="s">
        <v>24</v>
      </c>
      <c r="H18" s="2"/>
      <c r="I18" s="2">
        <f>I17+I16-I15</f>
        <v>3657639.0399999991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37430.69</v>
      </c>
    </row>
    <row r="21" spans="1:22" x14ac:dyDescent="0.15">
      <c r="G21" s="1"/>
      <c r="H21" s="1" t="s">
        <v>39</v>
      </c>
      <c r="I21" s="2">
        <v>8951.86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48793.14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38685540.560000002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361970.97000000003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7" t="s">
        <v>108</v>
      </c>
      <c r="B33" s="3">
        <v>1177</v>
      </c>
      <c r="D33" s="1" t="s">
        <v>74</v>
      </c>
      <c r="E33" s="2">
        <v>2180919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6692</v>
      </c>
      <c r="D34" s="1" t="s">
        <v>75</v>
      </c>
      <c r="E34" s="2">
        <v>2117670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">
        <v>2110</v>
      </c>
      <c r="D35" s="1" t="s">
        <v>76</v>
      </c>
      <c r="E35" s="2">
        <v>-34593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833</v>
      </c>
      <c r="D36" s="1" t="s">
        <v>77</v>
      </c>
      <c r="E36" s="2">
        <v>-28672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10812</v>
      </c>
      <c r="D37" s="1" t="s">
        <v>78</v>
      </c>
      <c r="E37" s="2">
        <v>-1318080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2570146</v>
      </c>
    </row>
    <row r="39" spans="1:23" x14ac:dyDescent="0.15">
      <c r="A39" s="1" t="s">
        <v>103</v>
      </c>
      <c r="B39" s="3"/>
      <c r="D39" s="1" t="s">
        <v>80</v>
      </c>
      <c r="E39" s="2">
        <v>-12405</v>
      </c>
    </row>
    <row r="40" spans="1:23" s="9" customFormat="1" x14ac:dyDescent="0.15">
      <c r="A40"/>
      <c r="B40"/>
      <c r="D40" s="1" t="s">
        <v>81</v>
      </c>
      <c r="E40" s="2">
        <v>-447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7"/>
  <dimension ref="A1:W41"/>
  <sheetViews>
    <sheetView topLeftCell="A6" zoomScale="80" zoomScaleNormal="80" workbookViewId="0">
      <selection activeCell="E21" sqref="E21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155897732.05000001</v>
      </c>
      <c r="D3" s="1" t="s">
        <v>1</v>
      </c>
      <c r="E3" s="2">
        <v>28491390.199999999</v>
      </c>
      <c r="G3" s="1" t="s">
        <v>25</v>
      </c>
      <c r="I3" s="3"/>
    </row>
    <row r="4" spans="1:9" x14ac:dyDescent="0.15">
      <c r="A4" s="1" t="s">
        <v>2</v>
      </c>
      <c r="B4" s="2">
        <v>5939284.1699999999</v>
      </c>
      <c r="D4" s="1" t="s">
        <v>11</v>
      </c>
      <c r="E4" s="2">
        <v>10956597.199999999</v>
      </c>
      <c r="H4" s="1" t="s">
        <v>105</v>
      </c>
      <c r="I4">
        <v>35</v>
      </c>
    </row>
    <row r="5" spans="1:9" x14ac:dyDescent="0.15">
      <c r="A5" s="1" t="s">
        <v>3</v>
      </c>
      <c r="B5" s="2">
        <v>179838822.06</v>
      </c>
      <c r="D5" s="1" t="s">
        <v>12</v>
      </c>
      <c r="E5" s="2">
        <v>17534193</v>
      </c>
      <c r="H5" s="1" t="s">
        <v>105</v>
      </c>
      <c r="I5">
        <v>-7</v>
      </c>
    </row>
    <row r="6" spans="1:9" x14ac:dyDescent="0.15">
      <c r="A6" s="1" t="s">
        <v>11</v>
      </c>
      <c r="B6" s="2">
        <v>173898822.06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15">
      <c r="A8" s="1" t="s">
        <v>5</v>
      </c>
      <c r="B8" s="2">
        <v>153000000</v>
      </c>
      <c r="D8" s="1" t="s">
        <v>86</v>
      </c>
      <c r="E8" s="2">
        <v>1848</v>
      </c>
      <c r="H8" s="1" t="s">
        <v>131</v>
      </c>
      <c r="I8">
        <v>2</v>
      </c>
    </row>
    <row r="9" spans="1:9" x14ac:dyDescent="0.15">
      <c r="A9" s="1" t="s">
        <v>82</v>
      </c>
      <c r="B9" s="2">
        <v>1090.01</v>
      </c>
      <c r="D9" s="1" t="s">
        <v>88</v>
      </c>
      <c r="E9" s="3">
        <v>1669</v>
      </c>
      <c r="G9" s="1"/>
      <c r="H9" s="1" t="s">
        <v>42</v>
      </c>
      <c r="I9" s="3">
        <f>SUMIF(I4:I8,"&gt;=0")</f>
        <v>100</v>
      </c>
    </row>
    <row r="10" spans="1:9" x14ac:dyDescent="0.15">
      <c r="A10" s="1" t="s">
        <v>83</v>
      </c>
      <c r="B10" s="2">
        <v>18000000</v>
      </c>
      <c r="D10" s="1" t="s">
        <v>85</v>
      </c>
      <c r="E10" s="2">
        <f>'20161107'!E10+'20161108'!E8</f>
        <v>260099.00000000003</v>
      </c>
      <c r="G10" s="1"/>
      <c r="H10" s="1" t="s">
        <v>43</v>
      </c>
      <c r="I10" s="3">
        <f>SUMIF(I5:I9,"&lt;=0")</f>
        <v>-7</v>
      </c>
    </row>
    <row r="11" spans="1:9" x14ac:dyDescent="0.15">
      <c r="A11" s="1" t="s">
        <v>84</v>
      </c>
      <c r="B11" s="2">
        <f>'20161107'!B11+'20161108'!B9</f>
        <v>461892.97000000003</v>
      </c>
      <c r="E11" s="2"/>
      <c r="G11" s="1" t="s">
        <v>36</v>
      </c>
      <c r="I11" s="2"/>
    </row>
    <row r="12" spans="1:9" x14ac:dyDescent="0.15">
      <c r="A12" s="1" t="s">
        <v>86</v>
      </c>
      <c r="B12" s="18">
        <v>111.06</v>
      </c>
      <c r="E12" s="2"/>
      <c r="G12" s="1"/>
      <c r="H12" s="1" t="s">
        <v>30</v>
      </c>
      <c r="I12" s="2">
        <v>67497780</v>
      </c>
    </row>
    <row r="13" spans="1:9" x14ac:dyDescent="0.15">
      <c r="A13" s="1" t="s">
        <v>85</v>
      </c>
      <c r="B13" s="2">
        <f>'20161107'!B13+'20161108'!B12</f>
        <v>49691.939999999995</v>
      </c>
      <c r="E13" s="2"/>
      <c r="G13" s="1"/>
      <c r="H13" s="1" t="s">
        <v>31</v>
      </c>
      <c r="I13" s="2">
        <v>-4764900</v>
      </c>
    </row>
    <row r="14" spans="1:9" x14ac:dyDescent="0.15">
      <c r="B14" s="2"/>
      <c r="G14" s="1"/>
      <c r="H14" s="1" t="s">
        <v>32</v>
      </c>
      <c r="I14" s="2">
        <f>I13+I12</f>
        <v>62732880</v>
      </c>
    </row>
    <row r="15" spans="1:9" x14ac:dyDescent="0.15">
      <c r="A15" s="1"/>
      <c r="B15" s="2"/>
      <c r="G15" s="1" t="s">
        <v>5</v>
      </c>
      <c r="H15" s="2"/>
      <c r="I15" s="2">
        <v>22800000</v>
      </c>
    </row>
    <row r="16" spans="1:9" x14ac:dyDescent="0.15">
      <c r="A16" s="1"/>
      <c r="B16" s="2"/>
      <c r="G16" s="1" t="s">
        <v>26</v>
      </c>
      <c r="H16" s="2"/>
      <c r="I16" s="2">
        <v>12622276.68</v>
      </c>
    </row>
    <row r="17" spans="1:22" x14ac:dyDescent="0.15">
      <c r="A17" s="1"/>
      <c r="B17" s="2"/>
      <c r="G17" s="1" t="s">
        <v>12</v>
      </c>
      <c r="H17" s="2"/>
      <c r="I17" s="2">
        <v>13499028</v>
      </c>
    </row>
    <row r="18" spans="1:22" x14ac:dyDescent="0.15">
      <c r="G18" s="1" t="s">
        <v>24</v>
      </c>
      <c r="H18" s="2"/>
      <c r="I18" s="2">
        <f>I17+I16-I15</f>
        <v>3321304.6799999997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37089.03</v>
      </c>
    </row>
    <row r="21" spans="1:22" x14ac:dyDescent="0.15">
      <c r="G21" s="1"/>
      <c r="H21" s="1" t="s">
        <v>39</v>
      </c>
      <c r="I21" s="2">
        <v>8871.2199999999993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48370.84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36972505.170000002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358161.78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7" t="s">
        <v>108</v>
      </c>
      <c r="B33" s="3">
        <v>1317</v>
      </c>
      <c r="D33" s="1" t="s">
        <v>74</v>
      </c>
      <c r="E33" s="2">
        <v>2215491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6550</v>
      </c>
      <c r="D34" s="1" t="s">
        <v>75</v>
      </c>
      <c r="E34" s="2">
        <v>2146342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">
        <v>2378</v>
      </c>
      <c r="D35" s="1" t="s">
        <v>76</v>
      </c>
      <c r="E35" s="2">
        <v>49234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715</v>
      </c>
      <c r="D36" s="1" t="s">
        <v>77</v>
      </c>
      <c r="E36" s="2">
        <v>-23204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10960</v>
      </c>
      <c r="D37" s="1" t="s">
        <v>78</v>
      </c>
      <c r="E37" s="2">
        <v>-708153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-8424047</v>
      </c>
    </row>
    <row r="39" spans="1:23" x14ac:dyDescent="0.15">
      <c r="A39" s="1" t="s">
        <v>103</v>
      </c>
      <c r="B39" s="3"/>
      <c r="D39" s="1" t="s">
        <v>80</v>
      </c>
      <c r="E39" s="2">
        <v>-10247</v>
      </c>
    </row>
    <row r="40" spans="1:23" s="9" customFormat="1" x14ac:dyDescent="0.15">
      <c r="A40"/>
      <c r="B40"/>
      <c r="D40" s="1" t="s">
        <v>81</v>
      </c>
      <c r="E40" s="2">
        <v>2113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8"/>
  <dimension ref="A1:W41"/>
  <sheetViews>
    <sheetView topLeftCell="A7" zoomScale="80" zoomScaleNormal="80" workbookViewId="0">
      <selection activeCell="I14" sqref="I14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160899604.75999999</v>
      </c>
      <c r="D3" s="1" t="s">
        <v>1</v>
      </c>
      <c r="E3" s="2">
        <v>28513555.199999999</v>
      </c>
      <c r="G3" s="1" t="s">
        <v>25</v>
      </c>
      <c r="I3" s="3"/>
    </row>
    <row r="4" spans="1:9" x14ac:dyDescent="0.15">
      <c r="A4" s="1" t="s">
        <v>2</v>
      </c>
      <c r="B4" s="2">
        <v>3925349.88</v>
      </c>
      <c r="D4" s="1" t="s">
        <v>11</v>
      </c>
      <c r="E4" s="2">
        <v>11220180.6</v>
      </c>
      <c r="H4" s="1" t="s">
        <v>105</v>
      </c>
      <c r="I4">
        <v>35</v>
      </c>
    </row>
    <row r="5" spans="1:9" x14ac:dyDescent="0.15">
      <c r="A5" s="1" t="s">
        <v>3</v>
      </c>
      <c r="B5" s="2">
        <v>179900513.11000001</v>
      </c>
      <c r="D5" s="1" t="s">
        <v>12</v>
      </c>
      <c r="E5" s="2">
        <v>17293374.600000001</v>
      </c>
      <c r="H5" s="1" t="s">
        <v>105</v>
      </c>
      <c r="I5">
        <v>-8</v>
      </c>
    </row>
    <row r="6" spans="1:9" x14ac:dyDescent="0.15">
      <c r="A6" s="1" t="s">
        <v>11</v>
      </c>
      <c r="B6" s="2">
        <v>175900513.11000001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15">
      <c r="A8" s="1" t="s">
        <v>5</v>
      </c>
      <c r="B8" s="2">
        <v>153000000</v>
      </c>
      <c r="D8" s="1" t="s">
        <v>86</v>
      </c>
      <c r="E8" s="2">
        <v>3001.6</v>
      </c>
      <c r="H8" s="1" t="s">
        <v>131</v>
      </c>
      <c r="I8">
        <v>2</v>
      </c>
    </row>
    <row r="9" spans="1:9" x14ac:dyDescent="0.15">
      <c r="A9" s="1" t="s">
        <v>82</v>
      </c>
      <c r="B9" s="2">
        <v>908.35</v>
      </c>
      <c r="D9" s="1" t="s">
        <v>88</v>
      </c>
      <c r="E9" s="3">
        <v>2334</v>
      </c>
      <c r="G9" s="1"/>
      <c r="H9" s="1" t="s">
        <v>42</v>
      </c>
      <c r="I9" s="3">
        <f>SUMIF(I4:I8,"&gt;=0")</f>
        <v>102</v>
      </c>
    </row>
    <row r="10" spans="1:9" x14ac:dyDescent="0.15">
      <c r="A10" s="1" t="s">
        <v>83</v>
      </c>
      <c r="B10" s="2">
        <v>15000000</v>
      </c>
      <c r="D10" s="1" t="s">
        <v>85</v>
      </c>
      <c r="E10" s="2">
        <f>'20161104'!E10+'20161107'!E8</f>
        <v>258251.00000000003</v>
      </c>
      <c r="G10" s="1"/>
      <c r="H10" s="1" t="s">
        <v>43</v>
      </c>
      <c r="I10" s="3">
        <f>SUMIF(I5:I9,"&lt;=0")</f>
        <v>-8</v>
      </c>
    </row>
    <row r="11" spans="1:9" x14ac:dyDescent="0.15">
      <c r="A11" s="1" t="s">
        <v>84</v>
      </c>
      <c r="B11" s="2">
        <f>'20161104'!B11+'20161107'!B9</f>
        <v>460802.96</v>
      </c>
      <c r="E11" s="2"/>
      <c r="G11" s="1" t="s">
        <v>36</v>
      </c>
      <c r="I11" s="2"/>
    </row>
    <row r="12" spans="1:9" x14ac:dyDescent="0.15">
      <c r="A12" s="1" t="s">
        <v>86</v>
      </c>
      <c r="B12" s="24">
        <v>422.67</v>
      </c>
      <c r="E12" s="2"/>
      <c r="G12" s="1"/>
      <c r="H12" s="1" t="s">
        <v>30</v>
      </c>
      <c r="I12" s="2">
        <v>13732296</v>
      </c>
    </row>
    <row r="13" spans="1:9" x14ac:dyDescent="0.15">
      <c r="A13" s="1" t="s">
        <v>85</v>
      </c>
      <c r="B13" s="2">
        <f>'20161104'!B13+'20161107'!B12</f>
        <v>49580.88</v>
      </c>
      <c r="E13" s="2"/>
      <c r="G13" s="1"/>
      <c r="H13" s="1" t="s">
        <v>31</v>
      </c>
      <c r="I13" s="2">
        <v>0</v>
      </c>
    </row>
    <row r="14" spans="1:9" x14ac:dyDescent="0.15">
      <c r="B14" s="2"/>
      <c r="G14" s="1"/>
      <c r="H14" s="1" t="s">
        <v>32</v>
      </c>
      <c r="I14" s="2">
        <f>I13+I12</f>
        <v>13732296</v>
      </c>
    </row>
    <row r="15" spans="1:9" x14ac:dyDescent="0.15">
      <c r="A15" s="1"/>
      <c r="B15" s="2"/>
      <c r="G15" s="1" t="s">
        <v>5</v>
      </c>
      <c r="H15" s="2"/>
      <c r="I15" s="2">
        <v>22800000</v>
      </c>
    </row>
    <row r="16" spans="1:9" x14ac:dyDescent="0.15">
      <c r="A16" s="1"/>
      <c r="B16" s="2"/>
      <c r="G16" s="1" t="s">
        <v>26</v>
      </c>
      <c r="H16" s="2"/>
      <c r="I16" s="2">
        <v>12205879</v>
      </c>
    </row>
    <row r="17" spans="1:22" x14ac:dyDescent="0.15">
      <c r="A17" s="1"/>
      <c r="B17" s="2"/>
      <c r="G17" s="1" t="s">
        <v>12</v>
      </c>
      <c r="H17" s="2"/>
      <c r="I17" s="2">
        <v>13732296</v>
      </c>
    </row>
    <row r="18" spans="1:22" x14ac:dyDescent="0.15">
      <c r="G18" s="1" t="s">
        <v>24</v>
      </c>
      <c r="H18" s="2"/>
      <c r="I18" s="2">
        <f>I17+I16-I15</f>
        <v>3138175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36885.620000000003</v>
      </c>
    </row>
    <row r="21" spans="1:22" x14ac:dyDescent="0.15">
      <c r="G21" s="1"/>
      <c r="H21" s="1" t="s">
        <v>39</v>
      </c>
      <c r="I21" s="2">
        <v>8823.2099999999991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48119.42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34951020.480000004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355951.3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7" t="s">
        <v>108</v>
      </c>
      <c r="B33" s="3">
        <v>1315</v>
      </c>
      <c r="D33" s="1" t="s">
        <v>74</v>
      </c>
      <c r="E33" s="2">
        <v>2161701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6622</v>
      </c>
      <c r="D34" s="1" t="s">
        <v>75</v>
      </c>
      <c r="E34" s="2">
        <v>2159174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">
        <v>2390</v>
      </c>
      <c r="D35" s="1" t="s">
        <v>76</v>
      </c>
      <c r="E35" s="2" t="s">
        <v>135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626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10953</v>
      </c>
      <c r="D37" s="1" t="s">
        <v>78</v>
      </c>
      <c r="E37" s="2">
        <v>-702015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-359732</v>
      </c>
    </row>
    <row r="39" spans="1:23" x14ac:dyDescent="0.15">
      <c r="A39" s="1" t="s">
        <v>103</v>
      </c>
      <c r="B39" s="3"/>
      <c r="D39" s="1" t="s">
        <v>80</v>
      </c>
      <c r="E39" s="2">
        <v>-2140</v>
      </c>
    </row>
    <row r="40" spans="1:23" s="9" customFormat="1" x14ac:dyDescent="0.15">
      <c r="A40"/>
      <c r="B40"/>
      <c r="D40" s="1" t="s">
        <v>81</v>
      </c>
      <c r="E40" s="2">
        <v>501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9"/>
  <dimension ref="A1:W41"/>
  <sheetViews>
    <sheetView zoomScale="80" zoomScaleNormal="80" workbookViewId="0">
      <selection activeCell="B4" sqref="B4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162182022.90000001</v>
      </c>
      <c r="D3" s="1" t="s">
        <v>1</v>
      </c>
      <c r="E3" s="2">
        <v>29022335</v>
      </c>
      <c r="G3" s="1" t="s">
        <v>25</v>
      </c>
      <c r="I3" s="3"/>
    </row>
    <row r="4" spans="1:9" x14ac:dyDescent="0.15">
      <c r="A4" s="1" t="s">
        <v>2</v>
      </c>
      <c r="B4" s="2">
        <v>11629994.619999999</v>
      </c>
      <c r="D4" s="1" t="s">
        <v>11</v>
      </c>
      <c r="E4" s="2">
        <v>9761529.5</v>
      </c>
      <c r="H4" s="1" t="s">
        <v>105</v>
      </c>
      <c r="I4">
        <v>49</v>
      </c>
    </row>
    <row r="5" spans="1:9" x14ac:dyDescent="0.15">
      <c r="A5" s="1" t="s">
        <v>3</v>
      </c>
      <c r="B5" s="2">
        <v>179812683.34999999</v>
      </c>
      <c r="D5" s="1" t="s">
        <v>12</v>
      </c>
      <c r="E5" s="2">
        <v>19260805.5</v>
      </c>
      <c r="H5" s="1" t="s">
        <v>105</v>
      </c>
      <c r="I5">
        <v>-8</v>
      </c>
    </row>
    <row r="6" spans="1:9" x14ac:dyDescent="0.15">
      <c r="A6" s="1" t="s">
        <v>11</v>
      </c>
      <c r="B6" s="2">
        <v>168182688.72999999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15">
      <c r="A8" s="1" t="s">
        <v>5</v>
      </c>
      <c r="B8" s="2">
        <v>153000000</v>
      </c>
      <c r="D8" s="1" t="s">
        <v>86</v>
      </c>
      <c r="E8" s="2">
        <v>4151.3999999999996</v>
      </c>
      <c r="H8" s="1" t="s">
        <v>131</v>
      </c>
      <c r="I8">
        <v>2</v>
      </c>
    </row>
    <row r="9" spans="1:9" x14ac:dyDescent="0.15">
      <c r="A9" s="1" t="s">
        <v>82</v>
      </c>
      <c r="B9" s="2">
        <v>665.83</v>
      </c>
      <c r="D9" s="1" t="s">
        <v>88</v>
      </c>
      <c r="E9" s="3">
        <v>3816</v>
      </c>
      <c r="G9" s="1"/>
      <c r="H9" s="1" t="s">
        <v>42</v>
      </c>
      <c r="I9" s="3">
        <f>SUMIF(I4:I8,"&gt;=0")</f>
        <v>116</v>
      </c>
    </row>
    <row r="10" spans="1:9" x14ac:dyDescent="0.15">
      <c r="A10" s="1" t="s">
        <v>83</v>
      </c>
      <c r="B10" s="2">
        <v>6000000</v>
      </c>
      <c r="D10" s="1" t="s">
        <v>85</v>
      </c>
      <c r="E10" s="2">
        <f>'20161103'!E10+'20161104'!E8</f>
        <v>255249.40000000002</v>
      </c>
      <c r="G10" s="1"/>
      <c r="H10" s="1" t="s">
        <v>43</v>
      </c>
      <c r="I10" s="3">
        <f>SUMIF(I5:I9,"&lt;=0")</f>
        <v>-8</v>
      </c>
    </row>
    <row r="11" spans="1:9" x14ac:dyDescent="0.15">
      <c r="A11" s="1" t="s">
        <v>84</v>
      </c>
      <c r="B11" s="2">
        <f>'20161103'!B11+'20161104'!B9</f>
        <v>459894.61000000004</v>
      </c>
      <c r="E11" s="2"/>
      <c r="G11" s="1" t="s">
        <v>36</v>
      </c>
      <c r="I11" s="2"/>
    </row>
    <row r="12" spans="1:9" x14ac:dyDescent="0.15">
      <c r="A12" s="1" t="s">
        <v>86</v>
      </c>
      <c r="B12" s="24">
        <v>1047.92</v>
      </c>
      <c r="E12" s="2"/>
      <c r="G12" s="1"/>
      <c r="H12" s="1" t="s">
        <v>30</v>
      </c>
      <c r="I12" s="2">
        <v>78240060</v>
      </c>
    </row>
    <row r="13" spans="1:9" x14ac:dyDescent="0.15">
      <c r="A13" s="1" t="s">
        <v>85</v>
      </c>
      <c r="B13" s="2">
        <f>'20161103'!B13+'20161104'!B12</f>
        <v>49158.21</v>
      </c>
      <c r="E13" s="2"/>
      <c r="G13" s="1"/>
      <c r="H13" s="1" t="s">
        <v>31</v>
      </c>
      <c r="I13" s="2">
        <v>-5431200</v>
      </c>
    </row>
    <row r="14" spans="1:9" x14ac:dyDescent="0.15">
      <c r="B14" s="2"/>
      <c r="G14" s="1"/>
      <c r="H14" s="1" t="s">
        <v>32</v>
      </c>
      <c r="I14" s="2">
        <f>I13+I12</f>
        <v>72808860</v>
      </c>
    </row>
    <row r="15" spans="1:9" x14ac:dyDescent="0.15">
      <c r="A15" s="1"/>
      <c r="B15" s="2"/>
      <c r="G15" s="1" t="s">
        <v>5</v>
      </c>
      <c r="H15" s="2"/>
      <c r="I15" s="2">
        <v>22800000</v>
      </c>
    </row>
    <row r="16" spans="1:9" x14ac:dyDescent="0.15">
      <c r="A16" s="1"/>
      <c r="B16" s="2"/>
      <c r="G16" s="1" t="s">
        <v>26</v>
      </c>
      <c r="H16" s="2"/>
      <c r="I16" s="2">
        <v>10353318.609999999</v>
      </c>
    </row>
    <row r="17" spans="1:22" x14ac:dyDescent="0.15">
      <c r="A17" s="1"/>
      <c r="B17" s="2"/>
      <c r="G17" s="1" t="s">
        <v>12</v>
      </c>
      <c r="H17" s="2"/>
      <c r="I17" s="2">
        <v>15653316</v>
      </c>
    </row>
    <row r="18" spans="1:22" x14ac:dyDescent="0.15">
      <c r="G18" s="1" t="s">
        <v>24</v>
      </c>
      <c r="H18" s="2"/>
      <c r="I18" s="2">
        <f>I17+I16-I15</f>
        <v>3206634.6099999994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35932.559999999998</v>
      </c>
    </row>
    <row r="21" spans="1:22" x14ac:dyDescent="0.15">
      <c r="G21" s="1"/>
      <c r="H21" s="1" t="s">
        <v>39</v>
      </c>
      <c r="I21" s="2">
        <v>8598.2900000000009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46941.439999999995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46544116.119999997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351349.05000000005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7" t="s">
        <v>108</v>
      </c>
      <c r="B33" s="3">
        <v>1925</v>
      </c>
      <c r="D33" s="1" t="s">
        <v>74</v>
      </c>
      <c r="E33" s="2">
        <v>2125057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6695</v>
      </c>
      <c r="D34" s="1" t="s">
        <v>75</v>
      </c>
      <c r="E34" s="2">
        <v>2142686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">
        <v>2274</v>
      </c>
      <c r="D35" s="1" t="s">
        <v>76</v>
      </c>
      <c r="E35" s="2">
        <v>121895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567</v>
      </c>
      <c r="D36" s="1" t="s">
        <v>77</v>
      </c>
      <c r="E36" s="2" t="s">
        <v>134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11461</v>
      </c>
      <c r="D37" s="1" t="s">
        <v>78</v>
      </c>
      <c r="E37" s="2">
        <v>-590992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-7702324</v>
      </c>
    </row>
    <row r="39" spans="1:23" x14ac:dyDescent="0.15">
      <c r="A39" s="1" t="s">
        <v>103</v>
      </c>
      <c r="B39" s="3"/>
      <c r="D39" s="1" t="s">
        <v>80</v>
      </c>
      <c r="E39" s="2">
        <v>-3127</v>
      </c>
    </row>
    <row r="40" spans="1:23" s="9" customFormat="1" x14ac:dyDescent="0.15">
      <c r="A40"/>
      <c r="B40"/>
      <c r="D40" s="1" t="s">
        <v>81</v>
      </c>
      <c r="E40" s="2">
        <v>1803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0"/>
  <dimension ref="A1:W41"/>
  <sheetViews>
    <sheetView zoomScale="80" zoomScaleNormal="80" workbookViewId="0">
      <selection activeCell="B8" sqref="B8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137531458.47999999</v>
      </c>
      <c r="D3" s="1" t="s">
        <v>1</v>
      </c>
      <c r="E3" s="2">
        <v>24617643.199999999</v>
      </c>
      <c r="G3" s="1" t="s">
        <v>25</v>
      </c>
      <c r="I3" s="3"/>
    </row>
    <row r="4" spans="1:9" x14ac:dyDescent="0.15">
      <c r="A4" s="1" t="s">
        <v>2</v>
      </c>
      <c r="B4" s="2">
        <v>17035062.699999999</v>
      </c>
      <c r="D4" s="1" t="s">
        <v>11</v>
      </c>
      <c r="E4" s="2">
        <v>6942989.2000000002</v>
      </c>
      <c r="H4" s="1" t="s">
        <v>105</v>
      </c>
      <c r="I4">
        <v>38</v>
      </c>
    </row>
    <row r="5" spans="1:9" x14ac:dyDescent="0.15">
      <c r="A5" s="1" t="s">
        <v>3</v>
      </c>
      <c r="B5" s="2">
        <v>184568727.02000001</v>
      </c>
      <c r="D5" s="1" t="s">
        <v>12</v>
      </c>
      <c r="E5" s="2">
        <v>17674654</v>
      </c>
      <c r="H5" s="1" t="s">
        <v>105</v>
      </c>
      <c r="I5">
        <v>0</v>
      </c>
    </row>
    <row r="6" spans="1:9" x14ac:dyDescent="0.15">
      <c r="A6" s="1" t="s">
        <v>11</v>
      </c>
      <c r="B6" s="2">
        <v>167533664.31999999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40</v>
      </c>
    </row>
    <row r="8" spans="1:9" x14ac:dyDescent="0.15">
      <c r="A8" s="1" t="s">
        <v>5</v>
      </c>
      <c r="B8" s="2">
        <v>158000000</v>
      </c>
      <c r="D8" s="1" t="s">
        <v>86</v>
      </c>
      <c r="E8" s="2">
        <v>2041.6</v>
      </c>
      <c r="H8" s="1" t="s">
        <v>131</v>
      </c>
      <c r="I8">
        <v>2</v>
      </c>
    </row>
    <row r="9" spans="1:9" x14ac:dyDescent="0.15">
      <c r="A9" s="1" t="s">
        <v>82</v>
      </c>
      <c r="B9" s="2">
        <v>2205.84</v>
      </c>
      <c r="D9" s="1" t="s">
        <v>88</v>
      </c>
      <c r="E9" s="3">
        <v>2580</v>
      </c>
      <c r="G9" s="1"/>
      <c r="H9" s="1" t="s">
        <v>42</v>
      </c>
      <c r="I9" s="3">
        <f>SUMIF(I4:I8,"&gt;=0")</f>
        <v>100</v>
      </c>
    </row>
    <row r="10" spans="1:9" x14ac:dyDescent="0.15">
      <c r="A10" s="1" t="s">
        <v>83</v>
      </c>
      <c r="B10" s="2">
        <v>30000000</v>
      </c>
      <c r="D10" s="1" t="s">
        <v>85</v>
      </c>
      <c r="E10" s="2">
        <f>'20161102'!E10+'20161103'!E8</f>
        <v>251098.00000000003</v>
      </c>
      <c r="G10" s="1"/>
      <c r="H10" s="1" t="s">
        <v>43</v>
      </c>
      <c r="I10" s="3">
        <f>SUMIF(I5:I9,"&lt;=0")</f>
        <v>0</v>
      </c>
    </row>
    <row r="11" spans="1:9" x14ac:dyDescent="0.15">
      <c r="A11" s="1" t="s">
        <v>84</v>
      </c>
      <c r="B11" s="2">
        <f>'20161102'!B11+'20161103'!B9</f>
        <v>459228.78</v>
      </c>
      <c r="E11" s="2"/>
      <c r="G11" s="1" t="s">
        <v>36</v>
      </c>
      <c r="I11" s="2"/>
    </row>
    <row r="12" spans="1:9" x14ac:dyDescent="0.15">
      <c r="A12" s="1" t="s">
        <v>86</v>
      </c>
      <c r="B12" s="2">
        <v>442.65</v>
      </c>
      <c r="E12" s="2"/>
      <c r="G12" s="1"/>
      <c r="H12" s="1" t="s">
        <v>30</v>
      </c>
      <c r="I12" s="2">
        <v>66601200</v>
      </c>
    </row>
    <row r="13" spans="1:9" x14ac:dyDescent="0.15">
      <c r="A13" s="1" t="s">
        <v>85</v>
      </c>
      <c r="B13" s="2">
        <f>'20161102'!B13+'20161103'!B12</f>
        <v>48110.29</v>
      </c>
      <c r="E13" s="2"/>
      <c r="G13" s="1"/>
      <c r="H13" s="1" t="s">
        <v>31</v>
      </c>
      <c r="I13" s="2"/>
    </row>
    <row r="14" spans="1:9" x14ac:dyDescent="0.15">
      <c r="B14" s="2"/>
      <c r="G14" s="1"/>
      <c r="H14" s="1" t="s">
        <v>32</v>
      </c>
      <c r="I14" s="2">
        <f>I13+I12</f>
        <v>66601200</v>
      </c>
    </row>
    <row r="15" spans="1:9" x14ac:dyDescent="0.15">
      <c r="A15" s="1"/>
      <c r="B15" s="2"/>
      <c r="G15" s="1" t="s">
        <v>5</v>
      </c>
      <c r="H15" s="2"/>
      <c r="I15" s="2">
        <v>22800000</v>
      </c>
    </row>
    <row r="16" spans="1:9" x14ac:dyDescent="0.15">
      <c r="A16" s="1"/>
      <c r="B16" s="2"/>
      <c r="G16" s="1" t="s">
        <v>26</v>
      </c>
      <c r="H16" s="2"/>
      <c r="I16" s="2">
        <v>11793214.449999999</v>
      </c>
    </row>
    <row r="17" spans="1:22" x14ac:dyDescent="0.15">
      <c r="A17" s="1"/>
      <c r="B17" s="2"/>
      <c r="G17" s="1" t="s">
        <v>12</v>
      </c>
      <c r="H17" s="2"/>
      <c r="I17" s="2">
        <v>13328448</v>
      </c>
    </row>
    <row r="18" spans="1:22" x14ac:dyDescent="0.15">
      <c r="G18" s="1" t="s">
        <v>24</v>
      </c>
      <c r="H18" s="2"/>
      <c r="I18" s="2">
        <f>I17+I16-I15</f>
        <v>2321662.4499999993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33907.94</v>
      </c>
    </row>
    <row r="21" spans="1:22" x14ac:dyDescent="0.15">
      <c r="G21" s="1"/>
      <c r="H21" s="1" t="s">
        <v>39</v>
      </c>
      <c r="I21" s="2">
        <v>8120.45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44438.979999999996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48038164.700000003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343647.27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7" t="s">
        <v>108</v>
      </c>
      <c r="B33" s="3">
        <v>1760</v>
      </c>
      <c r="D33" s="1" t="s">
        <v>74</v>
      </c>
      <c r="E33" s="2">
        <v>2003697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6782</v>
      </c>
      <c r="D34" s="1" t="s">
        <v>75</v>
      </c>
      <c r="E34" s="2">
        <v>1914716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">
        <v>2132</v>
      </c>
      <c r="D35" s="1" t="s">
        <v>76</v>
      </c>
      <c r="E35" s="2">
        <v>37865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/>
      <c r="D36" s="1" t="s">
        <v>77</v>
      </c>
      <c r="E36" s="2">
        <v>-63647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10674</v>
      </c>
      <c r="D37" s="1" t="s">
        <v>78</v>
      </c>
      <c r="E37" s="2">
        <v>-646043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7935882</v>
      </c>
    </row>
    <row r="39" spans="1:23" x14ac:dyDescent="0.15">
      <c r="A39" s="1" t="s">
        <v>103</v>
      </c>
      <c r="B39" s="3"/>
      <c r="D39" s="1" t="s">
        <v>80</v>
      </c>
      <c r="E39" s="2">
        <v>3683</v>
      </c>
    </row>
    <row r="40" spans="1:23" s="9" customFormat="1" x14ac:dyDescent="0.15">
      <c r="A40"/>
      <c r="B40"/>
      <c r="D40" s="1" t="s">
        <v>81</v>
      </c>
      <c r="E40" s="2">
        <v>-1104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1"/>
  <dimension ref="A1:W41"/>
  <sheetViews>
    <sheetView zoomScale="80" zoomScaleNormal="80" workbookViewId="0">
      <selection activeCell="I16" sqref="I16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115359129.31999999</v>
      </c>
      <c r="D3" s="1" t="s">
        <v>1</v>
      </c>
      <c r="E3" s="2">
        <v>24302014</v>
      </c>
      <c r="G3" s="1" t="s">
        <v>25</v>
      </c>
      <c r="I3" s="3"/>
    </row>
    <row r="4" spans="1:9" x14ac:dyDescent="0.15">
      <c r="A4" s="1" t="s">
        <v>2</v>
      </c>
      <c r="B4" s="2">
        <v>12287651.48</v>
      </c>
      <c r="D4" s="1" t="s">
        <v>11</v>
      </c>
      <c r="E4" s="2">
        <v>9556327.8000000007</v>
      </c>
      <c r="H4" s="1" t="s">
        <v>105</v>
      </c>
      <c r="I4">
        <v>22</v>
      </c>
    </row>
    <row r="5" spans="1:9" x14ac:dyDescent="0.15">
      <c r="A5" s="1" t="s">
        <v>3</v>
      </c>
      <c r="B5" s="2">
        <v>184652372.00999999</v>
      </c>
      <c r="D5" s="1" t="s">
        <v>12</v>
      </c>
      <c r="E5" s="2">
        <v>14745686.199999999</v>
      </c>
      <c r="H5" s="1" t="s">
        <v>105</v>
      </c>
      <c r="I5">
        <v>0</v>
      </c>
    </row>
    <row r="6" spans="1:9" x14ac:dyDescent="0.15">
      <c r="A6" s="1" t="s">
        <v>11</v>
      </c>
      <c r="B6" s="2">
        <v>172364720.53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15">
      <c r="A8" s="1" t="s">
        <v>5</v>
      </c>
      <c r="B8" s="2">
        <v>158000000</v>
      </c>
      <c r="D8" s="1" t="s">
        <v>86</v>
      </c>
      <c r="E8" s="2">
        <v>1217.5999999999999</v>
      </c>
      <c r="H8" s="1" t="s">
        <v>131</v>
      </c>
      <c r="I8">
        <v>0</v>
      </c>
    </row>
    <row r="9" spans="1:9" x14ac:dyDescent="0.15">
      <c r="A9" s="1" t="s">
        <v>82</v>
      </c>
      <c r="B9" s="2">
        <v>5591.21</v>
      </c>
      <c r="D9" s="1" t="s">
        <v>88</v>
      </c>
      <c r="E9" s="3">
        <v>1194</v>
      </c>
      <c r="G9" s="1"/>
      <c r="H9" s="1" t="s">
        <v>42</v>
      </c>
      <c r="I9" s="3">
        <f>SUMIF(I4:I8,"&gt;=0")</f>
        <v>83</v>
      </c>
    </row>
    <row r="10" spans="1:9" x14ac:dyDescent="0.15">
      <c r="A10" s="1" t="s">
        <v>83</v>
      </c>
      <c r="B10" s="2">
        <v>57000000</v>
      </c>
      <c r="D10" s="1" t="s">
        <v>85</v>
      </c>
      <c r="E10" s="2">
        <f>'20161101'!E10+'20161102'!E8</f>
        <v>249056.40000000002</v>
      </c>
      <c r="G10" s="1"/>
      <c r="H10" s="1" t="s">
        <v>43</v>
      </c>
      <c r="I10" s="3">
        <f>SUMIF(I5:I9,"&lt;=0")</f>
        <v>0</v>
      </c>
    </row>
    <row r="11" spans="1:9" x14ac:dyDescent="0.15">
      <c r="A11" s="1" t="s">
        <v>84</v>
      </c>
      <c r="B11" s="2">
        <f>'20161101'!B11+'20161102'!B9</f>
        <v>457022.94</v>
      </c>
      <c r="E11" s="2"/>
      <c r="G11" s="1" t="s">
        <v>36</v>
      </c>
      <c r="I11" s="2"/>
    </row>
    <row r="12" spans="1:9" x14ac:dyDescent="0.15">
      <c r="A12" s="1" t="s">
        <v>86</v>
      </c>
      <c r="B12" s="2">
        <v>323.27</v>
      </c>
      <c r="E12" s="2"/>
      <c r="G12" s="1"/>
      <c r="H12" s="1" t="s">
        <v>30</v>
      </c>
      <c r="I12" s="2">
        <v>55610220</v>
      </c>
    </row>
    <row r="13" spans="1:9" x14ac:dyDescent="0.15">
      <c r="A13" s="1" t="s">
        <v>85</v>
      </c>
      <c r="B13" s="2">
        <f>'20161101'!B13+'20161102'!B12</f>
        <v>47667.64</v>
      </c>
      <c r="E13" s="2"/>
      <c r="G13" s="1"/>
      <c r="H13" s="1" t="s">
        <v>31</v>
      </c>
      <c r="I13" s="2"/>
    </row>
    <row r="14" spans="1:9" x14ac:dyDescent="0.15">
      <c r="B14" s="2"/>
      <c r="G14" s="1"/>
      <c r="H14" s="1" t="s">
        <v>32</v>
      </c>
      <c r="I14" s="2">
        <f>I13+I12</f>
        <v>55610220</v>
      </c>
    </row>
    <row r="15" spans="1:9" x14ac:dyDescent="0.15">
      <c r="A15" s="1"/>
      <c r="B15" s="2"/>
      <c r="G15" s="1" t="s">
        <v>5</v>
      </c>
      <c r="H15" s="2"/>
      <c r="I15" s="2">
        <v>22800000</v>
      </c>
    </row>
    <row r="16" spans="1:9" x14ac:dyDescent="0.15">
      <c r="A16" s="1"/>
      <c r="B16" s="2"/>
      <c r="G16" s="1" t="s">
        <v>26</v>
      </c>
      <c r="H16" s="2"/>
      <c r="I16" s="2">
        <v>14427882.060000001</v>
      </c>
    </row>
    <row r="17" spans="1:22" x14ac:dyDescent="0.15">
      <c r="A17" s="1"/>
      <c r="B17" s="2"/>
      <c r="G17" s="1" t="s">
        <v>12</v>
      </c>
      <c r="H17" s="2"/>
      <c r="I17" s="2">
        <v>11115480</v>
      </c>
    </row>
    <row r="18" spans="1:22" x14ac:dyDescent="0.15">
      <c r="G18" s="1" t="s">
        <v>24</v>
      </c>
      <c r="H18" s="2"/>
      <c r="I18" s="2">
        <f>I17+I16-I15</f>
        <v>2743362.0600000024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32634.15</v>
      </c>
    </row>
    <row r="21" spans="1:22" x14ac:dyDescent="0.15">
      <c r="G21" s="1"/>
      <c r="H21" s="1" t="s">
        <v>39</v>
      </c>
      <c r="I21" s="2">
        <v>7819.84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42864.58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38148817.68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339588.62000000005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7" t="s">
        <v>108</v>
      </c>
      <c r="B33" s="3">
        <v>1276</v>
      </c>
      <c r="D33" s="1" t="s">
        <v>74</v>
      </c>
      <c r="E33" s="2">
        <v>2003192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5723</v>
      </c>
      <c r="D34" s="1" t="s">
        <v>75</v>
      </c>
      <c r="E34" s="2">
        <v>1958904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">
        <v>1874</v>
      </c>
      <c r="D35" s="1" t="s">
        <v>76</v>
      </c>
      <c r="E35" s="2">
        <v>-5279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236</v>
      </c>
      <c r="D36" s="1" t="s">
        <v>77</v>
      </c>
      <c r="E36" s="2">
        <v>11956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9109</v>
      </c>
      <c r="D37" s="1" t="s">
        <v>78</v>
      </c>
      <c r="E37" s="2">
        <v>-797572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8859404</v>
      </c>
    </row>
    <row r="39" spans="1:23" x14ac:dyDescent="0.15">
      <c r="A39" s="1" t="s">
        <v>103</v>
      </c>
      <c r="B39" s="3"/>
      <c r="D39" s="1" t="s">
        <v>80</v>
      </c>
      <c r="E39" s="2">
        <v>1583</v>
      </c>
    </row>
    <row r="40" spans="1:23" s="9" customFormat="1" x14ac:dyDescent="0.15">
      <c r="A40"/>
      <c r="B40"/>
      <c r="D40" s="1" t="s">
        <v>81</v>
      </c>
      <c r="E40" s="2">
        <v>-1370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2"/>
  <dimension ref="A1:W41"/>
  <sheetViews>
    <sheetView zoomScale="80" zoomScaleNormal="80" workbookViewId="0">
      <selection activeCell="B41" sqref="B41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78967141.890000001</v>
      </c>
      <c r="D3" s="1" t="s">
        <v>1</v>
      </c>
      <c r="E3" s="2">
        <v>24148854.600000001</v>
      </c>
      <c r="G3" s="1" t="s">
        <v>25</v>
      </c>
      <c r="I3" s="3"/>
    </row>
    <row r="4" spans="1:9" x14ac:dyDescent="0.15">
      <c r="A4" s="1" t="s">
        <v>2</v>
      </c>
      <c r="B4" s="2">
        <v>9613806.9499999993</v>
      </c>
      <c r="D4" s="1" t="s">
        <v>11</v>
      </c>
      <c r="E4" s="2">
        <v>10484435.1</v>
      </c>
      <c r="H4" s="1" t="s">
        <v>105</v>
      </c>
      <c r="I4">
        <v>17</v>
      </c>
    </row>
    <row r="5" spans="1:9" x14ac:dyDescent="0.15">
      <c r="A5" s="1" t="s">
        <v>3</v>
      </c>
      <c r="B5" s="2">
        <v>184592458.44</v>
      </c>
      <c r="D5" s="1" t="s">
        <v>12</v>
      </c>
      <c r="E5" s="2">
        <v>13664619.5</v>
      </c>
      <c r="H5" s="1" t="s">
        <v>105</v>
      </c>
      <c r="I5">
        <v>0</v>
      </c>
    </row>
    <row r="6" spans="1:9" x14ac:dyDescent="0.15">
      <c r="A6" s="1" t="s">
        <v>11</v>
      </c>
      <c r="B6" s="2">
        <v>174978651.49000001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15">
      <c r="A8" s="1" t="s">
        <v>5</v>
      </c>
      <c r="B8" s="2">
        <v>158000000</v>
      </c>
      <c r="D8" s="1" t="s">
        <v>86</v>
      </c>
      <c r="E8" s="2">
        <v>2198.8000000000002</v>
      </c>
      <c r="H8" s="1" t="s">
        <v>131</v>
      </c>
      <c r="I8">
        <v>0</v>
      </c>
    </row>
    <row r="9" spans="1:9" x14ac:dyDescent="0.15">
      <c r="A9" s="1" t="s">
        <v>82</v>
      </c>
      <c r="B9" s="2">
        <v>11509.6</v>
      </c>
      <c r="D9" s="1" t="s">
        <v>88</v>
      </c>
      <c r="E9" s="3">
        <v>2576</v>
      </c>
      <c r="G9" s="1"/>
      <c r="H9" s="1" t="s">
        <v>42</v>
      </c>
      <c r="I9" s="3">
        <f>SUMIF(I4:I8,"&gt;=0")</f>
        <v>78</v>
      </c>
    </row>
    <row r="10" spans="1:9" x14ac:dyDescent="0.15">
      <c r="A10" s="1" t="s">
        <v>83</v>
      </c>
      <c r="B10" s="2">
        <v>96000000</v>
      </c>
      <c r="D10" s="1" t="s">
        <v>85</v>
      </c>
      <c r="E10" s="2">
        <f>'20161031'!E10+'20161101'!E8</f>
        <v>247838.80000000002</v>
      </c>
      <c r="G10" s="1"/>
      <c r="H10" s="1" t="s">
        <v>43</v>
      </c>
      <c r="I10" s="3">
        <f>SUMIF(I5:I9,"&lt;=0")</f>
        <v>0</v>
      </c>
    </row>
    <row r="11" spans="1:9" x14ac:dyDescent="0.15">
      <c r="A11" s="1" t="s">
        <v>84</v>
      </c>
      <c r="B11" s="2">
        <f>'20161031'!B11+'20161101'!B9</f>
        <v>451431.73</v>
      </c>
      <c r="E11" s="2"/>
      <c r="G11" s="1" t="s">
        <v>36</v>
      </c>
      <c r="I11" s="2"/>
    </row>
    <row r="12" spans="1:9" x14ac:dyDescent="0.15">
      <c r="A12" s="1" t="s">
        <v>86</v>
      </c>
      <c r="B12" s="2">
        <v>323.41000000000003</v>
      </c>
      <c r="E12" s="2"/>
      <c r="G12" s="1"/>
      <c r="H12" s="1" t="s">
        <v>30</v>
      </c>
      <c r="I12" s="2">
        <v>51964440</v>
      </c>
    </row>
    <row r="13" spans="1:9" x14ac:dyDescent="0.15">
      <c r="A13" s="1" t="s">
        <v>85</v>
      </c>
      <c r="B13" s="2">
        <f>'20161031'!B13+'20161101'!B12</f>
        <v>47344.37</v>
      </c>
      <c r="E13" s="2"/>
      <c r="G13" s="1"/>
      <c r="H13" s="1" t="s">
        <v>31</v>
      </c>
      <c r="I13" s="2"/>
    </row>
    <row r="14" spans="1:9" x14ac:dyDescent="0.15">
      <c r="B14" s="2"/>
      <c r="G14" s="1"/>
      <c r="H14" s="1" t="s">
        <v>32</v>
      </c>
      <c r="I14" s="2">
        <f>I13+I12</f>
        <v>51964440</v>
      </c>
    </row>
    <row r="15" spans="1:9" x14ac:dyDescent="0.15">
      <c r="A15" s="1"/>
      <c r="B15" s="2"/>
      <c r="G15" s="1" t="s">
        <v>5</v>
      </c>
      <c r="H15" s="2"/>
      <c r="I15" s="2">
        <v>22800000</v>
      </c>
    </row>
    <row r="16" spans="1:9" x14ac:dyDescent="0.15">
      <c r="A16" s="1"/>
      <c r="B16" s="2"/>
      <c r="G16" s="1" t="s">
        <v>26</v>
      </c>
      <c r="H16" s="2"/>
      <c r="I16" s="2">
        <v>14880798.74</v>
      </c>
    </row>
    <row r="17" spans="1:22" x14ac:dyDescent="0.15">
      <c r="A17" s="1"/>
      <c r="B17" s="2"/>
      <c r="G17" s="1" t="s">
        <v>12</v>
      </c>
      <c r="H17" s="2"/>
      <c r="I17" s="2">
        <v>10392888</v>
      </c>
    </row>
    <row r="18" spans="1:22" x14ac:dyDescent="0.15">
      <c r="G18" s="1" t="s">
        <v>24</v>
      </c>
      <c r="H18" s="2"/>
      <c r="I18" s="2">
        <f>I17+I16-I15</f>
        <v>2473686.7400000021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32296.55</v>
      </c>
    </row>
    <row r="21" spans="1:22" x14ac:dyDescent="0.15">
      <c r="G21" s="1"/>
      <c r="H21" s="1" t="s">
        <v>39</v>
      </c>
      <c r="I21" s="2">
        <v>7740.16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42447.299999999996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33671314.450000003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337630.47000000003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7" t="s">
        <v>108</v>
      </c>
      <c r="B33" s="3">
        <v>952</v>
      </c>
      <c r="D33" s="1" t="s">
        <v>74</v>
      </c>
      <c r="E33" s="2">
        <v>2008471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5638</v>
      </c>
      <c r="D34" s="1" t="s">
        <v>75</v>
      </c>
      <c r="E34" s="2">
        <v>1946648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">
        <v>1777</v>
      </c>
      <c r="D35" s="1" t="s">
        <v>76</v>
      </c>
      <c r="E35" s="2">
        <v>433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228</v>
      </c>
      <c r="D36" s="1" t="s">
        <v>77</v>
      </c>
      <c r="E36" s="2">
        <v>-7537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8595</v>
      </c>
      <c r="D37" s="1" t="s">
        <v>78</v>
      </c>
      <c r="E37" s="2">
        <v>-383009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10280113</v>
      </c>
    </row>
    <row r="39" spans="1:23" x14ac:dyDescent="0.15">
      <c r="A39" s="1" t="s">
        <v>103</v>
      </c>
      <c r="B39" s="3"/>
      <c r="D39" s="1" t="s">
        <v>80</v>
      </c>
      <c r="E39" s="2">
        <v>2852</v>
      </c>
    </row>
    <row r="40" spans="1:23" s="9" customFormat="1" x14ac:dyDescent="0.15">
      <c r="A40"/>
      <c r="B40"/>
      <c r="D40" s="1" t="s">
        <v>81</v>
      </c>
      <c r="E40" s="2">
        <v>-1617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3"/>
  <dimension ref="A1:W41"/>
  <sheetViews>
    <sheetView zoomScale="80" zoomScaleNormal="80" workbookViewId="0">
      <selection activeCell="D27" sqref="D27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33364146.870000001</v>
      </c>
      <c r="D3" s="1" t="s">
        <v>1</v>
      </c>
      <c r="E3" s="2">
        <v>24229468.399999999</v>
      </c>
      <c r="G3" s="1" t="s">
        <v>25</v>
      </c>
      <c r="I3" s="3"/>
    </row>
    <row r="4" spans="1:9" x14ac:dyDescent="0.15">
      <c r="A4" s="1" t="s">
        <v>2</v>
      </c>
      <c r="B4" s="2">
        <v>7192877.6399999997</v>
      </c>
      <c r="D4" s="1" t="s">
        <v>11</v>
      </c>
      <c r="E4" s="2">
        <v>10524458.699999999</v>
      </c>
      <c r="H4" s="1" t="s">
        <v>105</v>
      </c>
      <c r="I4">
        <v>15</v>
      </c>
    </row>
    <row r="5" spans="1:9" x14ac:dyDescent="0.15">
      <c r="A5" s="1" t="s">
        <v>3</v>
      </c>
      <c r="B5" s="2">
        <v>184575825.81999999</v>
      </c>
      <c r="D5" s="1" t="s">
        <v>12</v>
      </c>
      <c r="E5" s="2">
        <v>13705009.699999999</v>
      </c>
      <c r="H5" s="1" t="s">
        <v>105</v>
      </c>
      <c r="I5">
        <v>-2</v>
      </c>
    </row>
    <row r="6" spans="1:9" x14ac:dyDescent="0.15">
      <c r="A6" s="1" t="s">
        <v>11</v>
      </c>
      <c r="B6" s="2">
        <v>177382948.18000001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15">
      <c r="A8" s="1" t="s">
        <v>5</v>
      </c>
      <c r="B8" s="2">
        <v>158000000</v>
      </c>
      <c r="D8" s="1" t="s">
        <v>86</v>
      </c>
      <c r="E8" s="2">
        <v>4388.3999999999996</v>
      </c>
      <c r="H8" s="1" t="s">
        <v>131</v>
      </c>
      <c r="I8">
        <v>0</v>
      </c>
    </row>
    <row r="9" spans="1:9" x14ac:dyDescent="0.15">
      <c r="A9" s="1" t="s">
        <v>82</v>
      </c>
      <c r="B9" s="2">
        <v>18801.310000000001</v>
      </c>
      <c r="D9" s="1" t="s">
        <v>88</v>
      </c>
      <c r="E9" s="3">
        <v>2699</v>
      </c>
      <c r="G9" s="1"/>
      <c r="H9" s="1" t="s">
        <v>42</v>
      </c>
      <c r="I9" s="3">
        <f>SUMIF(I4:I8,"&gt;=0")</f>
        <v>76</v>
      </c>
    </row>
    <row r="10" spans="1:9" x14ac:dyDescent="0.15">
      <c r="A10" s="1" t="s">
        <v>83</v>
      </c>
      <c r="B10" s="2">
        <v>144000000</v>
      </c>
      <c r="D10" s="1" t="s">
        <v>85</v>
      </c>
      <c r="E10" s="2">
        <f>'20161028'!E10+'20161031'!E8</f>
        <v>245640.00000000003</v>
      </c>
      <c r="G10" s="1"/>
      <c r="H10" s="1" t="s">
        <v>43</v>
      </c>
      <c r="I10" s="3">
        <f>SUMIF(I5:I9,"&lt;=0")</f>
        <v>-2</v>
      </c>
    </row>
    <row r="11" spans="1:9" x14ac:dyDescent="0.15">
      <c r="A11" s="1" t="s">
        <v>84</v>
      </c>
      <c r="B11" s="2">
        <f>'20161028'!B11+'20161031'!B9</f>
        <v>439922.13</v>
      </c>
      <c r="E11" s="2"/>
      <c r="G11" s="1" t="s">
        <v>36</v>
      </c>
      <c r="I11" s="2"/>
    </row>
    <row r="12" spans="1:9" x14ac:dyDescent="0.15">
      <c r="A12" s="1" t="s">
        <v>86</v>
      </c>
      <c r="B12" s="2">
        <v>281.57</v>
      </c>
      <c r="E12" s="2"/>
      <c r="G12" s="1"/>
      <c r="H12" s="1" t="s">
        <v>30</v>
      </c>
      <c r="I12" s="2">
        <v>50775840</v>
      </c>
    </row>
    <row r="13" spans="1:9" x14ac:dyDescent="0.15">
      <c r="A13" s="1" t="s">
        <v>85</v>
      </c>
      <c r="B13" s="2">
        <f>'20161028'!B13+'20161031'!B12</f>
        <v>47020.959999999999</v>
      </c>
      <c r="E13" s="2"/>
      <c r="G13" s="1"/>
      <c r="H13" s="1" t="s">
        <v>31</v>
      </c>
      <c r="I13" s="2">
        <v>-1347960</v>
      </c>
    </row>
    <row r="14" spans="1:9" x14ac:dyDescent="0.15">
      <c r="B14" s="2"/>
      <c r="G14" s="1"/>
      <c r="H14" s="1" t="s">
        <v>32</v>
      </c>
      <c r="I14" s="2">
        <f>I13+I12</f>
        <v>49427880</v>
      </c>
    </row>
    <row r="15" spans="1:9" x14ac:dyDescent="0.15">
      <c r="A15" s="1"/>
      <c r="B15" s="2"/>
      <c r="G15" s="1" t="s">
        <v>5</v>
      </c>
      <c r="H15" s="2"/>
      <c r="I15" s="2">
        <v>22800000</v>
      </c>
    </row>
    <row r="16" spans="1:9" x14ac:dyDescent="0.15">
      <c r="A16" s="1"/>
      <c r="B16" s="2"/>
      <c r="G16" s="1" t="s">
        <v>26</v>
      </c>
      <c r="H16" s="2"/>
      <c r="I16" s="2">
        <v>15266606.1</v>
      </c>
    </row>
    <row r="17" spans="1:22" x14ac:dyDescent="0.15">
      <c r="A17" s="1"/>
      <c r="B17" s="2"/>
      <c r="G17" s="1" t="s">
        <v>12</v>
      </c>
      <c r="H17" s="2"/>
      <c r="I17" s="2">
        <v>10155168</v>
      </c>
    </row>
    <row r="18" spans="1:22" x14ac:dyDescent="0.15">
      <c r="G18" s="1" t="s">
        <v>24</v>
      </c>
      <c r="H18" s="2"/>
      <c r="I18" s="2">
        <f>I17+I16-I15</f>
        <v>2621774.1000000015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32028.1</v>
      </c>
    </row>
    <row r="21" spans="1:22" x14ac:dyDescent="0.15">
      <c r="G21" s="1"/>
      <c r="H21" s="1" t="s">
        <v>39</v>
      </c>
      <c r="I21" s="2">
        <v>7708.43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42147.119999999995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31053055.34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334808.08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7" t="s">
        <v>108</v>
      </c>
      <c r="B33" s="3">
        <v>877</v>
      </c>
      <c r="D33" s="1" t="s">
        <v>74</v>
      </c>
      <c r="E33" s="2">
        <v>2008038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5653</v>
      </c>
      <c r="D34" s="1" t="s">
        <v>75</v>
      </c>
      <c r="E34" s="2">
        <v>1954485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">
        <v>1724</v>
      </c>
      <c r="D35" s="1" t="s">
        <v>76</v>
      </c>
      <c r="E35" s="2">
        <v>112180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223</v>
      </c>
      <c r="D36" s="1" t="s">
        <v>77</v>
      </c>
      <c r="E36" s="2">
        <v>137785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8477</v>
      </c>
      <c r="D37" s="1" t="s">
        <v>78</v>
      </c>
      <c r="E37" s="2">
        <v>-981230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6351223</v>
      </c>
    </row>
    <row r="39" spans="1:23" x14ac:dyDescent="0.15">
      <c r="A39" s="1" t="s">
        <v>103</v>
      </c>
      <c r="B39" s="3"/>
      <c r="D39" s="1" t="s">
        <v>80</v>
      </c>
      <c r="E39" s="2">
        <v>4050</v>
      </c>
    </row>
    <row r="40" spans="1:23" s="9" customFormat="1" x14ac:dyDescent="0.15">
      <c r="A40"/>
      <c r="B40"/>
      <c r="D40" s="1" t="s">
        <v>81</v>
      </c>
      <c r="E40" s="2">
        <v>-1416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16" sqref="B16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2.1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70587774.980000004</v>
      </c>
      <c r="D3" s="1" t="s">
        <v>1</v>
      </c>
      <c r="E3" s="18">
        <v>50345424.840000004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119871165.95</v>
      </c>
      <c r="D4" s="1" t="s">
        <v>11</v>
      </c>
      <c r="E4" s="38">
        <v>13531532.27</v>
      </c>
      <c r="H4" s="1" t="s">
        <v>370</v>
      </c>
      <c r="I4" s="13">
        <v>87</v>
      </c>
      <c r="J4" s="13">
        <v>-1</v>
      </c>
    </row>
    <row r="5" spans="1:10" x14ac:dyDescent="0.15">
      <c r="A5" s="1" t="s">
        <v>3</v>
      </c>
      <c r="B5" s="2">
        <v>230461757.38</v>
      </c>
      <c r="D5" s="1" t="s">
        <v>12</v>
      </c>
      <c r="E5" s="2">
        <v>36813892.57</v>
      </c>
      <c r="H5" s="1" t="s">
        <v>372</v>
      </c>
      <c r="I5" s="13">
        <v>1</v>
      </c>
      <c r="J5" s="13">
        <v>-4</v>
      </c>
    </row>
    <row r="6" spans="1:10" x14ac:dyDescent="0.15">
      <c r="A6" s="1" t="s">
        <v>11</v>
      </c>
      <c r="B6" s="37">
        <v>110590591.43000001</v>
      </c>
      <c r="D6" s="1" t="s">
        <v>4</v>
      </c>
      <c r="E6" s="2">
        <v>11000000</v>
      </c>
      <c r="H6" s="1" t="s">
        <v>323</v>
      </c>
      <c r="I6" s="13"/>
      <c r="J6" s="13">
        <v>-22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19</v>
      </c>
      <c r="J7" s="13"/>
    </row>
    <row r="8" spans="1:10" x14ac:dyDescent="0.15">
      <c r="A8" s="1" t="s">
        <v>5</v>
      </c>
      <c r="B8" s="2">
        <v>189980000</v>
      </c>
      <c r="D8" s="1" t="s">
        <v>86</v>
      </c>
      <c r="E8" s="18">
        <v>222.4</v>
      </c>
      <c r="G8" s="1"/>
      <c r="H8" s="1"/>
    </row>
    <row r="9" spans="1:10" x14ac:dyDescent="0.15">
      <c r="A9" s="1" t="s">
        <v>82</v>
      </c>
      <c r="B9" s="2">
        <v>2816.45</v>
      </c>
      <c r="D9" s="1" t="s">
        <v>88</v>
      </c>
      <c r="E9" s="3">
        <v>172</v>
      </c>
      <c r="H9" s="1"/>
    </row>
    <row r="10" spans="1:10" x14ac:dyDescent="0.15">
      <c r="A10" s="1" t="s">
        <v>83</v>
      </c>
      <c r="B10" s="2">
        <v>40000000</v>
      </c>
      <c r="D10" s="1" t="s">
        <v>85</v>
      </c>
      <c r="E10" s="2">
        <f>'20180108'!E10+'20180109'!E8</f>
        <v>756551.49999999953</v>
      </c>
      <c r="G10" s="1"/>
      <c r="H10" s="1" t="s">
        <v>42</v>
      </c>
      <c r="I10" s="3">
        <f>SUMIF(I4:I9,"&gt;=0")</f>
        <v>107</v>
      </c>
    </row>
    <row r="11" spans="1:10" x14ac:dyDescent="0.15">
      <c r="A11" s="1" t="s">
        <v>84</v>
      </c>
      <c r="B11" s="2">
        <f>'20180108'!B11+'20180109'!B9</f>
        <v>1677701.11</v>
      </c>
      <c r="D11" s="1" t="s">
        <v>381</v>
      </c>
      <c r="E11" s="2">
        <f>E8+'20180108'!E11</f>
        <v>1534.4</v>
      </c>
      <c r="G11" s="1"/>
      <c r="H11" s="1" t="s">
        <v>43</v>
      </c>
      <c r="I11" s="3">
        <f>SUM(J4:J9)</f>
        <v>-27</v>
      </c>
    </row>
    <row r="12" spans="1:10" x14ac:dyDescent="0.15">
      <c r="A12" s="1" t="s">
        <v>86</v>
      </c>
      <c r="B12" s="18">
        <v>299.56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'20180108'!B13+'20180109'!B12</f>
        <v>273187.19000000006</v>
      </c>
      <c r="E13" s="2"/>
      <c r="G13" s="1"/>
      <c r="H13" s="1" t="s">
        <v>30</v>
      </c>
      <c r="I13" s="15">
        <v>94894680</v>
      </c>
    </row>
    <row r="14" spans="1:10" x14ac:dyDescent="0.15">
      <c r="A14" s="1" t="s">
        <v>333</v>
      </c>
      <c r="B14" s="3"/>
      <c r="G14" s="1"/>
      <c r="H14" s="1" t="s">
        <v>31</v>
      </c>
      <c r="I14" s="15">
        <v>-24045420</v>
      </c>
    </row>
    <row r="15" spans="1:10" x14ac:dyDescent="0.15">
      <c r="A15" s="1" t="s">
        <v>380</v>
      </c>
      <c r="B15" s="2">
        <f>B12+'20180108'!B15</f>
        <v>4697.2599999999993</v>
      </c>
      <c r="G15" s="1"/>
      <c r="H15" s="1" t="s">
        <v>32</v>
      </c>
      <c r="I15" s="15">
        <f>I14+I13</f>
        <v>70849260</v>
      </c>
    </row>
    <row r="16" spans="1:10" x14ac:dyDescent="0.15">
      <c r="A16" s="1" t="s">
        <v>392</v>
      </c>
      <c r="B16" s="2">
        <f>B11-'20180101'!B11</f>
        <v>78234.229999999981</v>
      </c>
      <c r="G16" s="1" t="s">
        <v>5</v>
      </c>
      <c r="H16" s="2"/>
      <c r="I16" s="15">
        <v>10000000</v>
      </c>
    </row>
    <row r="17" spans="1:14" x14ac:dyDescent="0.15">
      <c r="A17" s="6"/>
      <c r="B17" s="2"/>
      <c r="G17" s="1" t="s">
        <v>26</v>
      </c>
      <c r="H17" s="2"/>
      <c r="I17" s="15">
        <v>10149924.140000001</v>
      </c>
    </row>
    <row r="18" spans="1:14" x14ac:dyDescent="0.15">
      <c r="G18" s="1" t="s">
        <v>12</v>
      </c>
      <c r="H18" s="2"/>
      <c r="I18" s="15">
        <v>14223555</v>
      </c>
    </row>
    <row r="19" spans="1:14" x14ac:dyDescent="0.15">
      <c r="A19" s="2"/>
      <c r="G19" s="1" t="s">
        <v>24</v>
      </c>
      <c r="H19" s="2"/>
      <c r="I19" s="15">
        <f>I18+I17-I16</f>
        <v>14373479.140000001</v>
      </c>
    </row>
    <row r="20" spans="1:14" x14ac:dyDescent="0.15">
      <c r="D20" s="2"/>
      <c r="G20" s="1" t="s">
        <v>33</v>
      </c>
      <c r="I20" s="15"/>
    </row>
    <row r="21" spans="1:14" x14ac:dyDescent="0.15">
      <c r="G21" s="1"/>
      <c r="H21" s="1" t="s">
        <v>38</v>
      </c>
      <c r="I21" s="15">
        <v>448786.8</v>
      </c>
      <c r="N21" s="2"/>
    </row>
    <row r="22" spans="1:14" x14ac:dyDescent="0.15">
      <c r="G22" s="1"/>
      <c r="H22" s="1" t="s">
        <v>39</v>
      </c>
      <c r="I22" s="15">
        <v>105417.3</v>
      </c>
    </row>
    <row r="23" spans="1:14" x14ac:dyDescent="0.15">
      <c r="G23" s="1"/>
      <c r="H23" s="1" t="s">
        <v>106</v>
      </c>
      <c r="I23" s="15">
        <v>24054.85</v>
      </c>
      <c r="N23" s="2"/>
    </row>
    <row r="24" spans="1:14" x14ac:dyDescent="0.15">
      <c r="A24" s="8" t="s">
        <v>69</v>
      </c>
      <c r="H24" s="1" t="s">
        <v>107</v>
      </c>
      <c r="I24" s="15">
        <v>11184</v>
      </c>
    </row>
    <row r="25" spans="1:14" x14ac:dyDescent="0.15">
      <c r="A25" s="1" t="s">
        <v>70</v>
      </c>
      <c r="B25" s="2">
        <f>B8+E7+I16+B45</f>
        <v>280980000</v>
      </c>
      <c r="H25" s="1" t="s">
        <v>19</v>
      </c>
      <c r="I25" s="15">
        <f>SUM(I21:I24)</f>
        <v>589442.94999999995</v>
      </c>
    </row>
    <row r="26" spans="1:14" x14ac:dyDescent="0.15">
      <c r="A26" s="1" t="s">
        <v>71</v>
      </c>
      <c r="B26" s="2">
        <f>B4+E5+I18</f>
        <v>170908613.52000001</v>
      </c>
      <c r="G26" s="1"/>
      <c r="H26" s="1" t="s">
        <v>355</v>
      </c>
      <c r="I26" s="2">
        <v>142.79</v>
      </c>
    </row>
    <row r="27" spans="1:14" x14ac:dyDescent="0.15">
      <c r="A27" s="1" t="s">
        <v>90</v>
      </c>
      <c r="B27" s="2">
        <f>$B$13+$E$10+$I$25</f>
        <v>1619181.6399999997</v>
      </c>
      <c r="H27" s="1" t="s">
        <v>382</v>
      </c>
      <c r="I27" s="2">
        <f>I26+'20180108'!I27</f>
        <v>2535.09</v>
      </c>
    </row>
    <row r="28" spans="1:14" x14ac:dyDescent="0.15">
      <c r="A28" s="1" t="s">
        <v>356</v>
      </c>
      <c r="B28" s="2">
        <f>B12+E8+I26</f>
        <v>664.75</v>
      </c>
    </row>
    <row r="29" spans="1:14" x14ac:dyDescent="0.15">
      <c r="A29" s="1" t="s">
        <v>383</v>
      </c>
      <c r="B29" s="2">
        <f>B15+E11+I27</f>
        <v>8766.75</v>
      </c>
    </row>
    <row r="30" spans="1:14" x14ac:dyDescent="0.15">
      <c r="G30" s="1"/>
      <c r="H30" s="1"/>
      <c r="I30" s="2"/>
    </row>
    <row r="31" spans="1:14" s="9" customFormat="1" x14ac:dyDescent="0.15">
      <c r="J31"/>
    </row>
    <row r="32" spans="1:14" ht="14.25" x14ac:dyDescent="0.15">
      <c r="A32" s="7" t="s">
        <v>65</v>
      </c>
      <c r="G32" s="7" t="s">
        <v>295</v>
      </c>
    </row>
    <row r="33" spans="1:23" s="9" customFormat="1" x14ac:dyDescent="0.1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6">
        <v>3569</v>
      </c>
      <c r="D34" s="1" t="s">
        <v>78</v>
      </c>
      <c r="E34" s="2">
        <v>-13530003</v>
      </c>
      <c r="G34" s="16" t="s">
        <v>296</v>
      </c>
      <c r="H34" s="2">
        <f>E40</f>
        <v>17789510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138</v>
      </c>
      <c r="B35" s="36">
        <v>693</v>
      </c>
      <c r="D35" s="1" t="s">
        <v>182</v>
      </c>
      <c r="E35" s="10">
        <v>-760418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6">
        <v>6508</v>
      </c>
      <c r="D36" s="1" t="s">
        <v>80</v>
      </c>
      <c r="E36" s="10">
        <v>-37993</v>
      </c>
      <c r="G36" s="40" t="s">
        <v>298</v>
      </c>
      <c r="H36" s="41">
        <f>H34+H35</f>
        <v>17794667.605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132</v>
      </c>
      <c r="B37" s="36">
        <v>2942</v>
      </c>
      <c r="D37" s="1" t="s">
        <v>81</v>
      </c>
      <c r="E37" s="2">
        <v>3582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15">
      <c r="A38" s="1" t="s">
        <v>19</v>
      </c>
      <c r="B38" s="36">
        <f>SUM(B34:B37)</f>
        <v>13712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15">
      <c r="A39" s="1" t="s">
        <v>102</v>
      </c>
      <c r="B39" s="3"/>
      <c r="D39" s="8" t="s">
        <v>379</v>
      </c>
    </row>
    <row r="40" spans="1:23" x14ac:dyDescent="0.15">
      <c r="A40" s="1" t="s">
        <v>103</v>
      </c>
      <c r="B40" s="3"/>
      <c r="D40" s="1" t="s">
        <v>74</v>
      </c>
      <c r="E40" s="2">
        <v>17789510</v>
      </c>
    </row>
    <row r="41" spans="1:23" s="9" customFormat="1" x14ac:dyDescent="0.15">
      <c r="A41"/>
      <c r="B41"/>
      <c r="D41" s="1" t="s">
        <v>75</v>
      </c>
      <c r="E41" s="2">
        <v>17647408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 s="1" t="s">
        <v>76</v>
      </c>
      <c r="E42" s="2">
        <v>-15375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15">
      <c r="D43" s="1" t="s">
        <v>77</v>
      </c>
      <c r="E43" s="2">
        <v>-82521</v>
      </c>
    </row>
    <row r="44" spans="1:23" x14ac:dyDescent="0.15">
      <c r="A44" s="8" t="s">
        <v>233</v>
      </c>
      <c r="D44" s="1" t="s">
        <v>375</v>
      </c>
      <c r="E44" s="2">
        <v>10092</v>
      </c>
    </row>
    <row r="45" spans="1:23" x14ac:dyDescent="0.15">
      <c r="A45" s="16" t="s">
        <v>5</v>
      </c>
      <c r="B45" s="2">
        <v>1000000</v>
      </c>
      <c r="C45" s="2"/>
      <c r="D45" s="1" t="s">
        <v>376</v>
      </c>
      <c r="E45" s="10">
        <v>-25467</v>
      </c>
    </row>
    <row r="46" spans="1:23" x14ac:dyDescent="0.1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749912</v>
      </c>
    </row>
    <row r="47" spans="1:23" x14ac:dyDescent="0.1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1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1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1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4"/>
  <dimension ref="A1:W41"/>
  <sheetViews>
    <sheetView zoomScale="80" zoomScaleNormal="80" workbookViewId="0">
      <selection activeCell="B18" sqref="B18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47105160.899999999</v>
      </c>
      <c r="D3" s="1" t="s">
        <v>1</v>
      </c>
      <c r="E3" s="2">
        <v>24518300.800000001</v>
      </c>
      <c r="G3" s="1" t="s">
        <v>25</v>
      </c>
      <c r="I3" s="3"/>
    </row>
    <row r="4" spans="1:9" x14ac:dyDescent="0.15">
      <c r="A4" s="1" t="s">
        <v>2</v>
      </c>
      <c r="B4" s="2">
        <v>8385241.9500000002</v>
      </c>
      <c r="D4" s="1" t="s">
        <v>11</v>
      </c>
      <c r="E4" s="2">
        <v>11230739.300000001</v>
      </c>
      <c r="H4" s="1" t="s">
        <v>105</v>
      </c>
      <c r="I4">
        <v>12</v>
      </c>
    </row>
    <row r="5" spans="1:9" x14ac:dyDescent="0.15">
      <c r="A5" s="1" t="s">
        <v>3</v>
      </c>
      <c r="B5" s="2">
        <v>184535489.84999999</v>
      </c>
      <c r="D5" s="1" t="s">
        <v>12</v>
      </c>
      <c r="E5" s="2">
        <v>13287561.5</v>
      </c>
      <c r="H5" s="1" t="s">
        <v>105</v>
      </c>
      <c r="I5">
        <v>-1</v>
      </c>
    </row>
    <row r="6" spans="1:9" x14ac:dyDescent="0.15">
      <c r="A6" s="1" t="s">
        <v>11</v>
      </c>
      <c r="B6" s="2">
        <v>176150247.90000001</v>
      </c>
      <c r="D6" s="1" t="s">
        <v>4</v>
      </c>
      <c r="E6" s="2">
        <v>8000000</v>
      </c>
      <c r="H6" s="1" t="s">
        <v>45</v>
      </c>
      <c r="I6">
        <v>16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15">
      <c r="A8" s="1" t="s">
        <v>5</v>
      </c>
      <c r="B8" s="2">
        <v>158000000</v>
      </c>
      <c r="D8" s="1" t="s">
        <v>86</v>
      </c>
      <c r="E8" s="2">
        <v>1817</v>
      </c>
      <c r="H8" s="1" t="s">
        <v>131</v>
      </c>
      <c r="I8">
        <v>0</v>
      </c>
    </row>
    <row r="9" spans="1:9" x14ac:dyDescent="0.15">
      <c r="A9" s="1" t="s">
        <v>82</v>
      </c>
      <c r="B9" s="2">
        <v>45087</v>
      </c>
      <c r="D9" s="1" t="s">
        <v>88</v>
      </c>
      <c r="E9" s="3">
        <v>2448</v>
      </c>
      <c r="G9" s="1"/>
      <c r="H9" s="1" t="s">
        <v>42</v>
      </c>
      <c r="I9" s="3">
        <f>SUMIF(I4:I8,"&gt;=0")</f>
        <v>69</v>
      </c>
    </row>
    <row r="10" spans="1:9" x14ac:dyDescent="0.15">
      <c r="A10" s="1" t="s">
        <v>83</v>
      </c>
      <c r="B10" s="2">
        <v>129000000</v>
      </c>
      <c r="D10" s="1" t="s">
        <v>85</v>
      </c>
      <c r="E10" s="2">
        <f>'20161027'!E10+'20161028'!E8</f>
        <v>241251.60000000003</v>
      </c>
      <c r="G10" s="1"/>
      <c r="H10" s="1" t="s">
        <v>43</v>
      </c>
      <c r="I10" s="3">
        <f>SUMIF(I5:I9,"&lt;=0")</f>
        <v>-1</v>
      </c>
    </row>
    <row r="11" spans="1:9" x14ac:dyDescent="0.15">
      <c r="A11" s="1" t="s">
        <v>84</v>
      </c>
      <c r="B11" s="2">
        <f>'20161027'!B11+'20161028'!B9</f>
        <v>421120.82</v>
      </c>
      <c r="E11" s="2"/>
      <c r="G11" s="1" t="s">
        <v>36</v>
      </c>
      <c r="I11" s="2"/>
    </row>
    <row r="12" spans="1:9" x14ac:dyDescent="0.15">
      <c r="A12" s="1" t="s">
        <v>86</v>
      </c>
      <c r="B12" s="2">
        <v>307.58999999999997</v>
      </c>
      <c r="E12" s="2"/>
      <c r="G12" s="1"/>
      <c r="H12" s="1" t="s">
        <v>30</v>
      </c>
      <c r="I12" s="2">
        <v>45881580</v>
      </c>
    </row>
    <row r="13" spans="1:9" x14ac:dyDescent="0.15">
      <c r="A13" s="1" t="s">
        <v>85</v>
      </c>
      <c r="B13" s="2">
        <f>'20161027'!B13+'20161028'!B12</f>
        <v>46739.39</v>
      </c>
      <c r="E13" s="2"/>
      <c r="G13" s="1"/>
      <c r="H13" s="1" t="s">
        <v>31</v>
      </c>
      <c r="I13" s="2">
        <v>0</v>
      </c>
    </row>
    <row r="14" spans="1:9" x14ac:dyDescent="0.15">
      <c r="B14" s="2"/>
      <c r="G14" s="1"/>
      <c r="H14" s="1" t="s">
        <v>32</v>
      </c>
      <c r="I14" s="2">
        <f>I13+I12</f>
        <v>45881580</v>
      </c>
    </row>
    <row r="15" spans="1:9" x14ac:dyDescent="0.15">
      <c r="A15" s="1"/>
      <c r="B15" s="2"/>
      <c r="G15" s="1" t="s">
        <v>5</v>
      </c>
      <c r="H15" s="2"/>
      <c r="I15" s="2">
        <v>22800000</v>
      </c>
    </row>
    <row r="16" spans="1:9" x14ac:dyDescent="0.15">
      <c r="A16" s="1"/>
      <c r="B16" s="2"/>
      <c r="G16" s="1" t="s">
        <v>26</v>
      </c>
      <c r="H16" s="2"/>
      <c r="I16" s="2">
        <v>16074807.34</v>
      </c>
    </row>
    <row r="17" spans="1:22" x14ac:dyDescent="0.15">
      <c r="A17" s="1"/>
      <c r="B17" s="2"/>
      <c r="G17" s="1" t="s">
        <v>12</v>
      </c>
      <c r="H17" s="2"/>
      <c r="I17" s="2">
        <v>9176316</v>
      </c>
    </row>
    <row r="18" spans="1:22" x14ac:dyDescent="0.15">
      <c r="G18" s="1" t="s">
        <v>24</v>
      </c>
      <c r="H18" s="2"/>
      <c r="I18" s="2">
        <f>I17+I16-I15</f>
        <v>2451123.34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31353.37</v>
      </c>
    </row>
    <row r="21" spans="1:22" x14ac:dyDescent="0.15">
      <c r="G21" s="1"/>
      <c r="H21" s="1" t="s">
        <v>39</v>
      </c>
      <c r="I21" s="2">
        <v>7565.07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41329.03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30849119.449999999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329320.02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7" t="s">
        <v>108</v>
      </c>
      <c r="B33" s="3">
        <v>795</v>
      </c>
      <c r="D33" s="1" t="s">
        <v>74</v>
      </c>
      <c r="E33" s="2">
        <v>1896484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5363</v>
      </c>
      <c r="D34" s="1" t="s">
        <v>75</v>
      </c>
      <c r="E34" s="2">
        <v>1816700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">
        <v>1696</v>
      </c>
      <c r="D35" s="1" t="s">
        <v>76</v>
      </c>
      <c r="E35" s="2">
        <v>85552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140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7994</v>
      </c>
      <c r="D37" s="1" t="s">
        <v>78</v>
      </c>
      <c r="E37" s="2">
        <v>-897463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3972193</v>
      </c>
    </row>
    <row r="39" spans="1:23" x14ac:dyDescent="0.15">
      <c r="A39" s="1" t="s">
        <v>103</v>
      </c>
      <c r="B39" s="3"/>
      <c r="D39" s="1" t="s">
        <v>80</v>
      </c>
      <c r="E39" s="2">
        <v>5139</v>
      </c>
    </row>
    <row r="40" spans="1:23" s="9" customFormat="1" x14ac:dyDescent="0.15">
      <c r="A40"/>
      <c r="B40"/>
      <c r="D40" s="1" t="s">
        <v>81</v>
      </c>
      <c r="E40" s="2">
        <v>-789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5"/>
  <dimension ref="A1:W41"/>
  <sheetViews>
    <sheetView zoomScale="80" zoomScaleNormal="80" workbookViewId="0">
      <selection activeCell="B6" sqref="B6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91776414.849999994</v>
      </c>
      <c r="D3" s="1" t="s">
        <v>1</v>
      </c>
      <c r="E3" s="2">
        <v>24485817.800000001</v>
      </c>
      <c r="G3" s="1" t="s">
        <v>25</v>
      </c>
      <c r="I3" s="3"/>
    </row>
    <row r="4" spans="1:9" x14ac:dyDescent="0.15">
      <c r="A4" s="1" t="s">
        <v>2</v>
      </c>
      <c r="B4" s="2">
        <v>5712438.4199999999</v>
      </c>
      <c r="D4" s="1" t="s">
        <v>11</v>
      </c>
      <c r="E4" s="2">
        <v>11685273.199999999</v>
      </c>
      <c r="H4" s="1" t="s">
        <v>105</v>
      </c>
      <c r="I4">
        <v>9</v>
      </c>
    </row>
    <row r="5" spans="1:9" x14ac:dyDescent="0.15">
      <c r="A5" s="1" t="s">
        <v>3</v>
      </c>
      <c r="B5" s="2">
        <v>184501449.53</v>
      </c>
      <c r="D5" s="1" t="s">
        <v>12</v>
      </c>
      <c r="E5" s="2">
        <v>12800544.6</v>
      </c>
      <c r="H5" s="1" t="s">
        <v>45</v>
      </c>
      <c r="I5">
        <v>16</v>
      </c>
    </row>
    <row r="6" spans="1:9" x14ac:dyDescent="0.15">
      <c r="A6" s="1" t="s">
        <v>11</v>
      </c>
      <c r="B6" s="2">
        <v>178789011.11000001</v>
      </c>
      <c r="D6" s="1" t="s">
        <v>4</v>
      </c>
      <c r="E6" s="2">
        <v>8000000</v>
      </c>
      <c r="H6" s="1" t="s">
        <v>67</v>
      </c>
      <c r="I6">
        <v>42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15">
      <c r="A8" s="1" t="s">
        <v>5</v>
      </c>
      <c r="B8" s="2">
        <v>158000000</v>
      </c>
      <c r="D8" s="1" t="s">
        <v>86</v>
      </c>
      <c r="E8" s="2">
        <v>1412.2</v>
      </c>
      <c r="H8" s="1"/>
    </row>
    <row r="9" spans="1:9" x14ac:dyDescent="0.15">
      <c r="A9" s="1" t="s">
        <v>82</v>
      </c>
      <c r="B9" s="2">
        <v>12596.26</v>
      </c>
      <c r="D9" s="1" t="s">
        <v>88</v>
      </c>
      <c r="E9" s="3">
        <v>971</v>
      </c>
      <c r="G9" s="1"/>
      <c r="H9" s="1" t="s">
        <v>42</v>
      </c>
      <c r="I9" s="3">
        <f>SUMIF(I4:I8,"&gt;=0")</f>
        <v>67</v>
      </c>
    </row>
    <row r="10" spans="1:9" x14ac:dyDescent="0.15">
      <c r="A10" s="1" t="s">
        <v>83</v>
      </c>
      <c r="B10" s="2">
        <v>87000000</v>
      </c>
      <c r="D10" s="1" t="s">
        <v>85</v>
      </c>
      <c r="E10" s="2">
        <f>'20161026'!E10+'20161027'!E8</f>
        <v>239434.60000000003</v>
      </c>
      <c r="G10" s="1"/>
      <c r="H10" s="1" t="s">
        <v>43</v>
      </c>
      <c r="I10" s="3">
        <f>SUMIF(I5:I9,"&lt;=0")</f>
        <v>0</v>
      </c>
    </row>
    <row r="11" spans="1:9" x14ac:dyDescent="0.15">
      <c r="A11" s="1" t="s">
        <v>84</v>
      </c>
      <c r="B11" s="2">
        <f>'20161026'!B11+'20161027'!B9</f>
        <v>376033.82</v>
      </c>
      <c r="E11" s="2"/>
      <c r="G11" s="1" t="s">
        <v>36</v>
      </c>
      <c r="I11" s="2"/>
    </row>
    <row r="12" spans="1:9" x14ac:dyDescent="0.15">
      <c r="A12" s="1" t="s">
        <v>86</v>
      </c>
      <c r="B12" s="2">
        <v>78.790000000000006</v>
      </c>
      <c r="E12" s="2"/>
      <c r="G12" s="1"/>
      <c r="H12" s="1" t="s">
        <v>30</v>
      </c>
      <c r="I12" s="2">
        <v>44689800</v>
      </c>
    </row>
    <row r="13" spans="1:9" x14ac:dyDescent="0.15">
      <c r="A13" s="1" t="s">
        <v>85</v>
      </c>
      <c r="B13" s="2">
        <f>'20161026'!B13+'20161027'!B12</f>
        <v>46431.8</v>
      </c>
      <c r="E13" s="2"/>
      <c r="G13" s="1"/>
      <c r="H13" s="1" t="s">
        <v>31</v>
      </c>
      <c r="I13" s="2">
        <v>0</v>
      </c>
    </row>
    <row r="14" spans="1:9" x14ac:dyDescent="0.15">
      <c r="B14" s="2"/>
      <c r="G14" s="1"/>
      <c r="H14" s="1" t="s">
        <v>32</v>
      </c>
      <c r="I14" s="2">
        <f>I13+I12</f>
        <v>44689800</v>
      </c>
    </row>
    <row r="15" spans="1:9" x14ac:dyDescent="0.15">
      <c r="A15" s="1"/>
      <c r="B15" s="2"/>
      <c r="G15" s="1" t="s">
        <v>5</v>
      </c>
      <c r="H15" s="2"/>
      <c r="I15" s="2">
        <v>22800000</v>
      </c>
    </row>
    <row r="16" spans="1:9" x14ac:dyDescent="0.15">
      <c r="A16" s="1"/>
      <c r="B16" s="2"/>
      <c r="G16" s="1" t="s">
        <v>26</v>
      </c>
      <c r="H16" s="2"/>
      <c r="I16" s="2">
        <v>16477211.800000001</v>
      </c>
    </row>
    <row r="17" spans="1:22" x14ac:dyDescent="0.15">
      <c r="A17" s="1"/>
      <c r="B17" s="2"/>
      <c r="G17" s="1" t="s">
        <v>12</v>
      </c>
      <c r="H17" s="2"/>
      <c r="I17" s="2">
        <v>8937960</v>
      </c>
    </row>
    <row r="18" spans="1:22" x14ac:dyDescent="0.15">
      <c r="G18" s="1" t="s">
        <v>24</v>
      </c>
      <c r="H18" s="2"/>
      <c r="I18" s="2">
        <f>I17+I16-I15</f>
        <v>2615171.8000000007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31018.36</v>
      </c>
    </row>
    <row r="21" spans="1:22" x14ac:dyDescent="0.15">
      <c r="G21" s="1"/>
      <c r="H21" s="1" t="s">
        <v>39</v>
      </c>
      <c r="I21" s="2">
        <v>7501.6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40930.549999999996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27450943.02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326796.95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7" t="s">
        <v>108</v>
      </c>
      <c r="B33" s="3">
        <v>785</v>
      </c>
      <c r="D33" s="1" t="s">
        <v>74</v>
      </c>
      <c r="E33" s="2">
        <v>1812586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5158</v>
      </c>
      <c r="D34" s="1" t="s">
        <v>75</v>
      </c>
      <c r="E34" s="2">
        <v>1819432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">
        <v>1613</v>
      </c>
      <c r="D35" s="1" t="s">
        <v>76</v>
      </c>
      <c r="E35" s="2">
        <v>-55608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/>
      <c r="D36" s="1" t="s">
        <v>77</v>
      </c>
      <c r="E36" s="2">
        <v>8089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7556</v>
      </c>
      <c r="D37" s="1" t="s">
        <v>78</v>
      </c>
      <c r="E37" s="2">
        <v>-601884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5006385</v>
      </c>
    </row>
    <row r="39" spans="1:23" x14ac:dyDescent="0.15">
      <c r="A39" s="1" t="s">
        <v>103</v>
      </c>
      <c r="B39" s="3"/>
      <c r="D39" s="1" t="s">
        <v>80</v>
      </c>
      <c r="E39" s="2">
        <v>2333</v>
      </c>
    </row>
    <row r="40" spans="1:23" s="9" customFormat="1" x14ac:dyDescent="0.15">
      <c r="A40"/>
      <c r="B40"/>
      <c r="D40" s="1" t="s">
        <v>81</v>
      </c>
      <c r="E40" s="2">
        <v>-1291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6"/>
  <dimension ref="A1:W41"/>
  <sheetViews>
    <sheetView zoomScale="80" zoomScaleNormal="80" workbookViewId="0">
      <selection activeCell="A47" sqref="A47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46678262.920000002</v>
      </c>
      <c r="D3" s="1" t="s">
        <v>1</v>
      </c>
      <c r="E3" s="2">
        <v>24473246</v>
      </c>
      <c r="G3" s="1" t="s">
        <v>25</v>
      </c>
      <c r="I3" s="3"/>
    </row>
    <row r="4" spans="1:9" x14ac:dyDescent="0.15">
      <c r="A4" s="1" t="s">
        <v>2</v>
      </c>
      <c r="B4" s="2">
        <v>5814271.0099999998</v>
      </c>
      <c r="D4" s="1" t="s">
        <v>11</v>
      </c>
      <c r="E4" s="2">
        <v>11644343.4</v>
      </c>
      <c r="H4" s="1" t="s">
        <v>105</v>
      </c>
      <c r="I4">
        <v>6</v>
      </c>
    </row>
    <row r="5" spans="1:9" x14ac:dyDescent="0.15">
      <c r="A5" s="1" t="s">
        <v>3</v>
      </c>
      <c r="B5" s="2">
        <v>184508131.44999999</v>
      </c>
      <c r="D5" s="1" t="s">
        <v>12</v>
      </c>
      <c r="E5" s="2">
        <v>12828902.6</v>
      </c>
      <c r="H5" s="1" t="s">
        <v>45</v>
      </c>
      <c r="I5">
        <v>17</v>
      </c>
    </row>
    <row r="6" spans="1:9" x14ac:dyDescent="0.15">
      <c r="A6" s="1" t="s">
        <v>11</v>
      </c>
      <c r="B6" s="2">
        <v>178693860.44</v>
      </c>
      <c r="D6" s="1" t="s">
        <v>4</v>
      </c>
      <c r="E6" s="2">
        <v>8000000</v>
      </c>
      <c r="H6" s="1" t="s">
        <v>67</v>
      </c>
      <c r="I6">
        <v>41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</row>
    <row r="8" spans="1:9" x14ac:dyDescent="0.15">
      <c r="A8" s="1" t="s">
        <v>5</v>
      </c>
      <c r="B8" s="2">
        <v>158000000</v>
      </c>
      <c r="D8" s="1" t="s">
        <v>86</v>
      </c>
      <c r="E8" s="2">
        <v>2290.8000000000002</v>
      </c>
      <c r="H8" s="1"/>
    </row>
    <row r="9" spans="1:9" x14ac:dyDescent="0.15">
      <c r="A9" s="1" t="s">
        <v>82</v>
      </c>
      <c r="B9" s="2">
        <v>15597.52</v>
      </c>
      <c r="D9" s="1" t="s">
        <v>88</v>
      </c>
      <c r="E9" s="3">
        <v>2696</v>
      </c>
      <c r="G9" s="1"/>
      <c r="H9" s="1" t="s">
        <v>42</v>
      </c>
      <c r="I9" s="3">
        <f>SUMIF(I4:I8,"&gt;=0")</f>
        <v>64</v>
      </c>
    </row>
    <row r="10" spans="1:9" x14ac:dyDescent="0.15">
      <c r="A10" s="1" t="s">
        <v>83</v>
      </c>
      <c r="B10" s="2">
        <v>132000000</v>
      </c>
      <c r="D10" s="1" t="s">
        <v>85</v>
      </c>
      <c r="E10" s="2">
        <f>'20161025'!E10+'20161026'!E8</f>
        <v>238022.40000000002</v>
      </c>
      <c r="G10" s="1"/>
      <c r="H10" s="1" t="s">
        <v>43</v>
      </c>
      <c r="I10" s="3">
        <f>SUMIF(I5:I9,"&lt;=0")</f>
        <v>0</v>
      </c>
    </row>
    <row r="11" spans="1:9" x14ac:dyDescent="0.15">
      <c r="A11" s="1" t="s">
        <v>84</v>
      </c>
      <c r="B11" s="2">
        <f>'20161025'!B11+'20161026'!B9</f>
        <v>363437.56</v>
      </c>
      <c r="E11" s="2"/>
      <c r="G11" s="1" t="s">
        <v>36</v>
      </c>
      <c r="I11" s="2"/>
    </row>
    <row r="12" spans="1:9" x14ac:dyDescent="0.15">
      <c r="A12" s="1" t="s">
        <v>86</v>
      </c>
      <c r="B12" s="2">
        <v>133.59</v>
      </c>
      <c r="E12" s="2"/>
      <c r="G12" s="1"/>
      <c r="H12" s="1" t="s">
        <v>30</v>
      </c>
      <c r="I12" s="2">
        <v>42768000</v>
      </c>
    </row>
    <row r="13" spans="1:9" x14ac:dyDescent="0.15">
      <c r="A13" s="1" t="s">
        <v>85</v>
      </c>
      <c r="B13" s="2">
        <f>'20161025'!B13+'20161026'!B12</f>
        <v>46353.01</v>
      </c>
      <c r="E13" s="2"/>
      <c r="G13" s="1"/>
      <c r="H13" s="1" t="s">
        <v>31</v>
      </c>
      <c r="I13" s="2">
        <v>0</v>
      </c>
    </row>
    <row r="14" spans="1:9" x14ac:dyDescent="0.15">
      <c r="B14" s="2"/>
      <c r="G14" s="1"/>
      <c r="H14" s="1" t="s">
        <v>32</v>
      </c>
      <c r="I14" s="2">
        <f>I13+I12</f>
        <v>42768000</v>
      </c>
    </row>
    <row r="15" spans="1:9" x14ac:dyDescent="0.15">
      <c r="A15" s="1"/>
      <c r="B15" s="2"/>
      <c r="G15" s="1" t="s">
        <v>5</v>
      </c>
      <c r="H15" s="2"/>
      <c r="I15" s="2">
        <v>22800000</v>
      </c>
    </row>
    <row r="16" spans="1:9" x14ac:dyDescent="0.15">
      <c r="A16" s="1"/>
      <c r="B16" s="2"/>
      <c r="G16" s="1" t="s">
        <v>26</v>
      </c>
      <c r="H16" s="2"/>
      <c r="I16" s="2">
        <v>16953204.359999999</v>
      </c>
    </row>
    <row r="17" spans="1:22" x14ac:dyDescent="0.15">
      <c r="A17" s="1"/>
      <c r="B17" s="2"/>
      <c r="G17" s="1" t="s">
        <v>12</v>
      </c>
      <c r="H17" s="2"/>
      <c r="I17" s="2">
        <v>8557432</v>
      </c>
    </row>
    <row r="18" spans="1:22" x14ac:dyDescent="0.15">
      <c r="G18" s="1" t="s">
        <v>24</v>
      </c>
      <c r="H18" s="2"/>
      <c r="I18" s="2">
        <f>I17+I16-I15</f>
        <v>2710636.3599999994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30682</v>
      </c>
    </row>
    <row r="21" spans="1:22" x14ac:dyDescent="0.15">
      <c r="G21" s="1"/>
      <c r="H21" s="1" t="s">
        <v>39</v>
      </c>
      <c r="I21" s="2">
        <v>7438.11</v>
      </c>
    </row>
    <row r="22" spans="1:22" x14ac:dyDescent="0.15">
      <c r="G22" s="1"/>
      <c r="H22" s="1" t="s">
        <v>106</v>
      </c>
      <c r="I22" s="2">
        <v>1575.36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40195.47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27200605.609999999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324570.88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96</v>
      </c>
      <c r="B33" s="3">
        <v>978</v>
      </c>
      <c r="D33" s="1" t="s">
        <v>74</v>
      </c>
      <c r="E33" s="2">
        <v>1868194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7" t="s">
        <v>108</v>
      </c>
      <c r="B34" s="3">
        <v>490</v>
      </c>
      <c r="D34" s="1" t="s">
        <v>75</v>
      </c>
      <c r="E34" s="2">
        <v>1811343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">
        <v>5059</v>
      </c>
      <c r="D35" s="1" t="s">
        <v>76</v>
      </c>
      <c r="E35" s="2">
        <v>436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">
        <v>1613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8140</v>
      </c>
      <c r="D37" s="1" t="s">
        <v>78</v>
      </c>
      <c r="E37" s="2">
        <v>-981802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2553111</v>
      </c>
    </row>
    <row r="39" spans="1:23" x14ac:dyDescent="0.15">
      <c r="A39" s="1" t="s">
        <v>103</v>
      </c>
      <c r="B39" s="3"/>
      <c r="D39" s="1" t="s">
        <v>80</v>
      </c>
      <c r="E39" s="2">
        <v>2578</v>
      </c>
    </row>
    <row r="40" spans="1:23" s="9" customFormat="1" x14ac:dyDescent="0.15">
      <c r="A40"/>
      <c r="B40"/>
      <c r="D40" s="1" t="s">
        <v>81</v>
      </c>
      <c r="E40" s="2">
        <v>-1277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7"/>
  <dimension ref="A1:W41"/>
  <sheetViews>
    <sheetView zoomScale="80" zoomScaleNormal="80" workbookViewId="0">
      <selection activeCell="D42" sqref="D42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95130398</v>
      </c>
      <c r="D3" s="1" t="s">
        <v>1</v>
      </c>
      <c r="E3" s="2">
        <v>24275268.800000001</v>
      </c>
      <c r="G3" s="1" t="s">
        <v>25</v>
      </c>
      <c r="I3" s="3"/>
    </row>
    <row r="4" spans="1:9" x14ac:dyDescent="0.15">
      <c r="A4" s="1" t="s">
        <v>2</v>
      </c>
      <c r="B4" s="2">
        <v>5362007.17</v>
      </c>
      <c r="D4" s="1" t="s">
        <v>11</v>
      </c>
      <c r="E4" s="2">
        <v>11496632</v>
      </c>
      <c r="H4" s="1" t="s">
        <v>105</v>
      </c>
      <c r="I4">
        <v>3</v>
      </c>
    </row>
    <row r="5" spans="1:9" x14ac:dyDescent="0.15">
      <c r="A5" s="1" t="s">
        <v>3</v>
      </c>
      <c r="B5" s="2">
        <v>184501843.68000001</v>
      </c>
      <c r="D5" s="1" t="s">
        <v>12</v>
      </c>
      <c r="E5" s="2">
        <v>12778636.800000001</v>
      </c>
      <c r="H5" s="1" t="s">
        <v>45</v>
      </c>
      <c r="I5">
        <v>17</v>
      </c>
    </row>
    <row r="6" spans="1:9" x14ac:dyDescent="0.15">
      <c r="A6" s="1" t="s">
        <v>11</v>
      </c>
      <c r="B6" s="2">
        <v>179139836.50999999</v>
      </c>
      <c r="D6" s="1" t="s">
        <v>4</v>
      </c>
      <c r="E6" s="2">
        <v>8000000</v>
      </c>
      <c r="H6" s="1" t="s">
        <v>67</v>
      </c>
      <c r="I6">
        <v>39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15">
      <c r="A8" s="1" t="s">
        <v>5</v>
      </c>
      <c r="B8" s="2">
        <v>158000000</v>
      </c>
      <c r="D8" s="1" t="s">
        <v>86</v>
      </c>
      <c r="E8" s="2">
        <v>4627.6000000000004</v>
      </c>
      <c r="H8" s="1"/>
    </row>
    <row r="9" spans="1:9" x14ac:dyDescent="0.15">
      <c r="A9" s="1" t="s">
        <v>82</v>
      </c>
      <c r="B9" s="2">
        <v>9438.51</v>
      </c>
      <c r="D9" s="1" t="s">
        <v>88</v>
      </c>
      <c r="E9" s="3">
        <v>2571</v>
      </c>
      <c r="G9" s="1"/>
      <c r="H9" s="1" t="s">
        <v>42</v>
      </c>
      <c r="I9" s="3">
        <f>SUMIF(I4:I8,"&gt;=0")</f>
        <v>59</v>
      </c>
    </row>
    <row r="10" spans="1:9" x14ac:dyDescent="0.15">
      <c r="A10" s="1" t="s">
        <v>83</v>
      </c>
      <c r="B10" s="2">
        <v>84000000</v>
      </c>
      <c r="D10" s="1" t="s">
        <v>85</v>
      </c>
      <c r="E10" s="2">
        <f>'20161024'!E10+'20161025'!E8</f>
        <v>235731.60000000003</v>
      </c>
      <c r="G10" s="1"/>
      <c r="H10" s="1" t="s">
        <v>43</v>
      </c>
      <c r="I10" s="3">
        <f>SUMIF(I5:I9,"&lt;=0")</f>
        <v>0</v>
      </c>
    </row>
    <row r="11" spans="1:9" x14ac:dyDescent="0.15">
      <c r="A11" s="1" t="s">
        <v>84</v>
      </c>
      <c r="B11" s="2">
        <f>'20161024'!B11+'20161025'!B9</f>
        <v>347840.04</v>
      </c>
      <c r="E11" s="2"/>
      <c r="G11" s="1" t="s">
        <v>36</v>
      </c>
      <c r="I11" s="2"/>
    </row>
    <row r="12" spans="1:9" x14ac:dyDescent="0.15">
      <c r="A12" s="1" t="s">
        <v>86</v>
      </c>
      <c r="B12" s="2">
        <v>313.87</v>
      </c>
      <c r="E12" s="2"/>
      <c r="G12" s="1"/>
      <c r="H12" s="1" t="s">
        <v>30</v>
      </c>
      <c r="I12" s="2">
        <v>39561600</v>
      </c>
    </row>
    <row r="13" spans="1:9" x14ac:dyDescent="0.15">
      <c r="A13" s="1" t="s">
        <v>85</v>
      </c>
      <c r="B13" s="2">
        <f>'20161024'!B13+'20161025'!B12</f>
        <v>46219.420000000006</v>
      </c>
      <c r="E13" s="2"/>
      <c r="G13" s="1"/>
      <c r="H13" s="1" t="s">
        <v>31</v>
      </c>
      <c r="I13" s="2">
        <v>0</v>
      </c>
    </row>
    <row r="14" spans="1:9" x14ac:dyDescent="0.15">
      <c r="B14" s="2"/>
      <c r="G14" s="1"/>
      <c r="H14" s="1" t="s">
        <v>32</v>
      </c>
      <c r="I14" s="2">
        <f>I13+I12</f>
        <v>39561600</v>
      </c>
    </row>
    <row r="15" spans="1:9" x14ac:dyDescent="0.15">
      <c r="A15" s="1"/>
      <c r="B15" s="2"/>
      <c r="G15" s="1" t="s">
        <v>5</v>
      </c>
      <c r="H15" s="2"/>
      <c r="I15" s="2">
        <v>22800000</v>
      </c>
    </row>
    <row r="16" spans="1:9" x14ac:dyDescent="0.15">
      <c r="A16" s="1"/>
      <c r="B16" s="2"/>
      <c r="G16" s="1" t="s">
        <v>26</v>
      </c>
      <c r="H16" s="2"/>
      <c r="I16" s="2">
        <v>17753280.859999999</v>
      </c>
    </row>
    <row r="17" spans="1:22" x14ac:dyDescent="0.15">
      <c r="A17" s="1"/>
      <c r="B17" s="2"/>
      <c r="G17" s="1" t="s">
        <v>12</v>
      </c>
      <c r="H17" s="2"/>
      <c r="I17" s="2">
        <v>7912320</v>
      </c>
    </row>
    <row r="18" spans="1:22" x14ac:dyDescent="0.15">
      <c r="G18" s="1" t="s">
        <v>24</v>
      </c>
      <c r="H18" s="2"/>
      <c r="I18" s="2">
        <f>I17+I16-I15</f>
        <v>2865600.8599999994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30345.88</v>
      </c>
    </row>
    <row r="21" spans="1:22" x14ac:dyDescent="0.15">
      <c r="G21" s="1"/>
      <c r="H21" s="1" t="s">
        <v>39</v>
      </c>
      <c r="I21" s="2">
        <v>7358.78</v>
      </c>
    </row>
    <row r="22" spans="1:22" x14ac:dyDescent="0.15">
      <c r="G22" s="1"/>
      <c r="H22" s="1" t="s">
        <v>106</v>
      </c>
      <c r="I22" s="2">
        <v>1575.36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39780.020000000004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26052963.969999999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321731.04000000004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96</v>
      </c>
      <c r="B33" s="3">
        <v>953</v>
      </c>
      <c r="D33" s="1" t="s">
        <v>74</v>
      </c>
      <c r="E33" s="2">
        <v>1867758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7" t="s">
        <v>108</v>
      </c>
      <c r="B34" s="3">
        <v>423</v>
      </c>
      <c r="D34" s="1" t="s">
        <v>75</v>
      </c>
      <c r="E34" s="2">
        <v>1881249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">
        <v>5105</v>
      </c>
      <c r="D35" s="1" t="s">
        <v>76</v>
      </c>
      <c r="E35" s="2">
        <v>214517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">
        <v>1653</v>
      </c>
      <c r="D36" s="1" t="s">
        <v>77</v>
      </c>
      <c r="E36" s="2">
        <v>225944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8134</v>
      </c>
      <c r="D37" s="1" t="s">
        <v>78</v>
      </c>
      <c r="E37" s="2">
        <v>-829303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-12177724</v>
      </c>
    </row>
    <row r="39" spans="1:23" x14ac:dyDescent="0.15">
      <c r="A39" s="1" t="s">
        <v>103</v>
      </c>
      <c r="B39" s="3"/>
      <c r="D39" s="1" t="s">
        <v>80</v>
      </c>
      <c r="E39" s="2">
        <v>2931</v>
      </c>
    </row>
    <row r="40" spans="1:23" s="9" customFormat="1" x14ac:dyDescent="0.15">
      <c r="A40"/>
      <c r="B40"/>
      <c r="D40" s="1" t="s">
        <v>81</v>
      </c>
      <c r="E40" s="2">
        <v>1198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8"/>
  <dimension ref="A1:W41"/>
  <sheetViews>
    <sheetView zoomScale="80" zoomScaleNormal="80" workbookViewId="0">
      <selection activeCell="B10" sqref="B10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64602883.359999999</v>
      </c>
      <c r="D3" s="1" t="s">
        <v>1</v>
      </c>
      <c r="E3" s="2">
        <v>24743350.399999999</v>
      </c>
      <c r="G3" s="1" t="s">
        <v>25</v>
      </c>
      <c r="I3" s="3"/>
    </row>
    <row r="4" spans="1:9" x14ac:dyDescent="0.15">
      <c r="A4" s="1" t="s">
        <v>2</v>
      </c>
      <c r="B4" s="2">
        <v>8765825.9399999995</v>
      </c>
      <c r="D4" s="1" t="s">
        <v>11</v>
      </c>
      <c r="E4" s="2">
        <v>10968904.9</v>
      </c>
      <c r="H4" s="1" t="s">
        <v>128</v>
      </c>
      <c r="I4">
        <v>3</v>
      </c>
    </row>
    <row r="5" spans="1:9" x14ac:dyDescent="0.15">
      <c r="A5" s="1" t="s">
        <v>3</v>
      </c>
      <c r="B5" s="2">
        <v>184382742.21000001</v>
      </c>
      <c r="D5" s="1" t="s">
        <v>12</v>
      </c>
      <c r="E5" s="2">
        <v>13774445.5</v>
      </c>
      <c r="H5" s="1" t="s">
        <v>129</v>
      </c>
      <c r="I5">
        <v>22</v>
      </c>
    </row>
    <row r="6" spans="1:9" x14ac:dyDescent="0.15">
      <c r="A6" s="1" t="s">
        <v>11</v>
      </c>
      <c r="B6" s="2">
        <v>175616916.27000001</v>
      </c>
      <c r="D6" s="1" t="s">
        <v>4</v>
      </c>
      <c r="E6" s="2">
        <v>8000000</v>
      </c>
      <c r="H6" s="1" t="s">
        <v>130</v>
      </c>
      <c r="I6">
        <v>47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15">
      <c r="A8" s="1" t="s">
        <v>5</v>
      </c>
      <c r="B8" s="2">
        <v>158000000</v>
      </c>
      <c r="D8" s="1" t="s">
        <v>86</v>
      </c>
      <c r="E8" s="2">
        <v>4427.5</v>
      </c>
      <c r="H8" s="1"/>
    </row>
    <row r="9" spans="1:9" x14ac:dyDescent="0.15">
      <c r="A9" s="1" t="s">
        <v>82</v>
      </c>
      <c r="B9" s="2">
        <v>14032.91</v>
      </c>
      <c r="D9" s="1" t="s">
        <v>88</v>
      </c>
      <c r="E9" s="3">
        <v>2156</v>
      </c>
      <c r="G9" s="1"/>
      <c r="H9" s="1" t="s">
        <v>42</v>
      </c>
      <c r="I9" s="3">
        <f>SUMIF(I4:I8,"&gt;=0")</f>
        <v>72</v>
      </c>
    </row>
    <row r="10" spans="1:9" x14ac:dyDescent="0.15">
      <c r="A10" s="1" t="s">
        <v>83</v>
      </c>
      <c r="B10" s="2">
        <v>120000000</v>
      </c>
      <c r="D10" s="1" t="s">
        <v>85</v>
      </c>
      <c r="E10" s="2">
        <f>'20161021'!E10+'20161024'!E8</f>
        <v>231104.00000000003</v>
      </c>
      <c r="G10" s="1"/>
      <c r="H10" s="1" t="s">
        <v>43</v>
      </c>
      <c r="I10" s="3">
        <f>SUMIF(I5:I9,"&lt;=0")</f>
        <v>0</v>
      </c>
    </row>
    <row r="11" spans="1:9" x14ac:dyDescent="0.15">
      <c r="A11" s="1" t="s">
        <v>84</v>
      </c>
      <c r="B11" s="2">
        <f>'20161021'!B11+'20161024'!B9</f>
        <v>338401.52999999997</v>
      </c>
      <c r="E11" s="2"/>
      <c r="G11" s="1" t="s">
        <v>36</v>
      </c>
      <c r="I11" s="2"/>
    </row>
    <row r="12" spans="1:9" x14ac:dyDescent="0.15">
      <c r="A12" s="1" t="s">
        <v>86</v>
      </c>
      <c r="B12" s="2">
        <v>390.87</v>
      </c>
      <c r="E12" s="2"/>
      <c r="G12" s="1"/>
      <c r="H12" s="1" t="s">
        <v>30</v>
      </c>
      <c r="I12" s="2">
        <v>47428320</v>
      </c>
    </row>
    <row r="13" spans="1:9" x14ac:dyDescent="0.15">
      <c r="A13" s="1" t="s">
        <v>85</v>
      </c>
      <c r="B13" s="2">
        <f>'20161021'!B13+'20161024'!B12</f>
        <v>45905.55</v>
      </c>
      <c r="E13" s="2"/>
      <c r="G13" s="1"/>
      <c r="H13" s="1" t="s">
        <v>31</v>
      </c>
      <c r="I13" s="2">
        <v>0</v>
      </c>
    </row>
    <row r="14" spans="1:9" x14ac:dyDescent="0.15">
      <c r="B14" s="2"/>
      <c r="G14" s="1"/>
      <c r="H14" s="1" t="s">
        <v>32</v>
      </c>
      <c r="I14" s="2">
        <f>I13+I12</f>
        <v>47428320</v>
      </c>
    </row>
    <row r="15" spans="1:9" x14ac:dyDescent="0.15">
      <c r="A15" s="1"/>
      <c r="B15" s="2"/>
      <c r="G15" s="1" t="s">
        <v>5</v>
      </c>
      <c r="H15" s="2"/>
      <c r="I15" s="2">
        <v>22800000</v>
      </c>
    </row>
    <row r="16" spans="1:9" x14ac:dyDescent="0.15">
      <c r="A16" s="1"/>
      <c r="B16" s="2"/>
      <c r="G16" s="1" t="s">
        <v>26</v>
      </c>
      <c r="H16" s="2"/>
      <c r="I16" s="2">
        <v>15314929.859999999</v>
      </c>
    </row>
    <row r="17" spans="1:22" x14ac:dyDescent="0.15">
      <c r="A17" s="1"/>
      <c r="B17" s="2"/>
      <c r="G17" s="1" t="s">
        <v>12</v>
      </c>
      <c r="H17" s="2"/>
      <c r="I17" s="2">
        <v>9485664</v>
      </c>
    </row>
    <row r="18" spans="1:22" x14ac:dyDescent="0.15">
      <c r="G18" s="1" t="s">
        <v>24</v>
      </c>
      <c r="H18" s="2"/>
      <c r="I18" s="2">
        <f>I17+I16-I15</f>
        <v>2000593.8599999994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29472.7</v>
      </c>
    </row>
    <row r="21" spans="1:22" x14ac:dyDescent="0.15">
      <c r="G21" s="1"/>
      <c r="H21" s="1" t="s">
        <v>39</v>
      </c>
      <c r="I21" s="2">
        <v>7358.78</v>
      </c>
    </row>
    <row r="22" spans="1:22" x14ac:dyDescent="0.15">
      <c r="G22" s="1"/>
      <c r="H22" s="1" t="s">
        <v>106</v>
      </c>
      <c r="I22" s="2">
        <v>1575.36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38906.840000000004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32025935.439999998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315916.39000000007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96</v>
      </c>
      <c r="B33" s="3">
        <v>1173</v>
      </c>
      <c r="D33" s="1" t="s">
        <v>74</v>
      </c>
      <c r="E33" s="2">
        <v>1652491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7" t="s">
        <v>108</v>
      </c>
      <c r="B34" s="3">
        <v>400</v>
      </c>
      <c r="D34" s="1" t="s">
        <v>75</v>
      </c>
      <c r="E34" s="2">
        <v>1654555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">
        <v>5708</v>
      </c>
      <c r="D35" s="1" t="s">
        <v>76</v>
      </c>
      <c r="E35" s="2">
        <v>54675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">
        <v>1706</v>
      </c>
      <c r="D36" s="1" t="s">
        <v>77</v>
      </c>
      <c r="E36" s="2">
        <v>34666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8987</v>
      </c>
      <c r="D37" s="1" t="s">
        <v>78</v>
      </c>
      <c r="E37" s="2">
        <v>-711286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-9945618</v>
      </c>
    </row>
    <row r="39" spans="1:23" x14ac:dyDescent="0.15">
      <c r="A39" s="1" t="s">
        <v>103</v>
      </c>
      <c r="B39" s="3"/>
      <c r="D39" s="1" t="s">
        <v>80</v>
      </c>
      <c r="E39" s="2">
        <v>11211</v>
      </c>
    </row>
    <row r="40" spans="1:23" s="9" customFormat="1" x14ac:dyDescent="0.15">
      <c r="A40"/>
      <c r="B40"/>
      <c r="D40" s="1" t="s">
        <v>81</v>
      </c>
      <c r="E40" s="2">
        <v>-19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9"/>
  <dimension ref="A1:W41"/>
  <sheetViews>
    <sheetView topLeftCell="A7" zoomScale="80" zoomScaleNormal="80" workbookViewId="0">
      <selection activeCell="I22" sqref="I22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50482889.579999998</v>
      </c>
      <c r="D3" s="1" t="s">
        <v>1</v>
      </c>
      <c r="E3" s="2">
        <v>25097337.899999999</v>
      </c>
      <c r="G3" s="1" t="s">
        <v>25</v>
      </c>
      <c r="I3" s="3"/>
    </row>
    <row r="4" spans="1:9" x14ac:dyDescent="0.15">
      <c r="A4" s="1" t="s">
        <v>2</v>
      </c>
      <c r="B4" s="2">
        <v>13789056.960000001</v>
      </c>
      <c r="D4" s="1" t="s">
        <v>11</v>
      </c>
      <c r="E4" s="2">
        <v>9746074.9000000004</v>
      </c>
      <c r="H4" s="1" t="s">
        <v>101</v>
      </c>
      <c r="I4">
        <v>30</v>
      </c>
    </row>
    <row r="5" spans="1:9" x14ac:dyDescent="0.15">
      <c r="A5" s="1" t="s">
        <v>3</v>
      </c>
      <c r="B5" s="2">
        <v>184289320.56999999</v>
      </c>
      <c r="D5" s="1" t="s">
        <v>12</v>
      </c>
      <c r="E5" s="2">
        <v>15351263</v>
      </c>
      <c r="H5" s="1" t="s">
        <v>101</v>
      </c>
      <c r="I5">
        <v>-1</v>
      </c>
    </row>
    <row r="6" spans="1:9" x14ac:dyDescent="0.15">
      <c r="A6" s="1" t="s">
        <v>11</v>
      </c>
      <c r="B6" s="2">
        <v>170500263.61000001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24</v>
      </c>
    </row>
    <row r="8" spans="1:9" x14ac:dyDescent="0.15">
      <c r="A8" s="1" t="s">
        <v>5</v>
      </c>
      <c r="B8" s="2">
        <v>158000000</v>
      </c>
      <c r="D8" s="1" t="s">
        <v>86</v>
      </c>
      <c r="E8" s="2">
        <v>1078.7</v>
      </c>
      <c r="H8" s="1" t="s">
        <v>67</v>
      </c>
      <c r="I8">
        <v>42</v>
      </c>
    </row>
    <row r="9" spans="1:9" x14ac:dyDescent="0.15">
      <c r="A9" s="1" t="s">
        <v>82</v>
      </c>
      <c r="B9" s="2">
        <v>17374.03</v>
      </c>
      <c r="D9" s="1" t="s">
        <v>88</v>
      </c>
      <c r="E9" s="3">
        <v>625</v>
      </c>
      <c r="G9" s="1"/>
      <c r="H9" s="1" t="s">
        <v>42</v>
      </c>
      <c r="I9" s="3">
        <f>SUMIF(I4:I8,"&gt;=0")</f>
        <v>97</v>
      </c>
    </row>
    <row r="10" spans="1:9" x14ac:dyDescent="0.15">
      <c r="A10" s="1" t="s">
        <v>83</v>
      </c>
      <c r="B10" s="2">
        <v>120000000</v>
      </c>
      <c r="D10" s="1" t="s">
        <v>85</v>
      </c>
      <c r="E10" s="2">
        <f>'20161020'!E10+'20161021'!E8</f>
        <v>226676.50000000003</v>
      </c>
      <c r="G10" s="1"/>
      <c r="H10" s="1" t="s">
        <v>43</v>
      </c>
      <c r="I10" s="3">
        <f>SUMIF(I5:I9,"&lt;=0")</f>
        <v>-1</v>
      </c>
    </row>
    <row r="11" spans="1:9" x14ac:dyDescent="0.15">
      <c r="A11" s="1" t="s">
        <v>84</v>
      </c>
      <c r="B11" s="2">
        <f>'20161020'!B11+'20161021'!B9</f>
        <v>324368.62</v>
      </c>
      <c r="E11" s="2"/>
      <c r="G11" s="1" t="s">
        <v>36</v>
      </c>
      <c r="I11" s="2"/>
    </row>
    <row r="12" spans="1:9" x14ac:dyDescent="0.15">
      <c r="A12" s="1" t="s">
        <v>86</v>
      </c>
      <c r="B12" s="2">
        <v>450.23</v>
      </c>
      <c r="E12" s="2"/>
      <c r="G12" s="1"/>
      <c r="H12" s="1" t="s">
        <v>30</v>
      </c>
      <c r="I12" s="2">
        <v>63929400</v>
      </c>
    </row>
    <row r="13" spans="1:9" x14ac:dyDescent="0.15">
      <c r="A13" s="1" t="s">
        <v>85</v>
      </c>
      <c r="B13" s="2">
        <f>'20161020'!B13+'20161021'!B12</f>
        <v>45514.68</v>
      </c>
      <c r="E13" s="2"/>
      <c r="G13" s="1"/>
      <c r="H13" s="1" t="s">
        <v>31</v>
      </c>
      <c r="I13" s="2">
        <v>-666480</v>
      </c>
    </row>
    <row r="14" spans="1:9" x14ac:dyDescent="0.15">
      <c r="B14" s="2"/>
      <c r="G14" s="1"/>
      <c r="H14" s="1" t="s">
        <v>32</v>
      </c>
      <c r="I14" s="2">
        <f>I13+I12</f>
        <v>63262920</v>
      </c>
    </row>
    <row r="15" spans="1:9" x14ac:dyDescent="0.15">
      <c r="A15" s="1"/>
      <c r="B15" s="2"/>
      <c r="G15" s="1" t="s">
        <v>5</v>
      </c>
      <c r="H15" s="2"/>
      <c r="I15" s="2">
        <v>22800000</v>
      </c>
    </row>
    <row r="16" spans="1:9" x14ac:dyDescent="0.15">
      <c r="A16" s="1"/>
      <c r="B16" s="2"/>
      <c r="G16" s="1" t="s">
        <v>26</v>
      </c>
      <c r="H16" s="2"/>
      <c r="I16" s="2">
        <v>11697152.85</v>
      </c>
    </row>
    <row r="17" spans="1:22" x14ac:dyDescent="0.15">
      <c r="A17" s="1"/>
      <c r="B17" s="2"/>
      <c r="G17" s="1" t="s">
        <v>12</v>
      </c>
      <c r="H17" s="2"/>
      <c r="I17" s="2">
        <v>12785880</v>
      </c>
    </row>
    <row r="18" spans="1:22" x14ac:dyDescent="0.15">
      <c r="G18" s="1" t="s">
        <v>24</v>
      </c>
      <c r="H18" s="2"/>
      <c r="I18" s="2">
        <f>I17+I16-I15</f>
        <v>1683032.8500000015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26609.51</v>
      </c>
    </row>
    <row r="21" spans="1:22" x14ac:dyDescent="0.15">
      <c r="G21" s="1"/>
      <c r="H21" s="1" t="s">
        <v>39</v>
      </c>
      <c r="I21" s="2">
        <v>7187.79</v>
      </c>
    </row>
    <row r="22" spans="1:22" x14ac:dyDescent="0.15">
      <c r="G22" s="1"/>
      <c r="H22" s="1" t="s">
        <v>106</v>
      </c>
      <c r="I22" s="2">
        <v>1575.36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35872.659999999996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41926199.960000001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308063.84000000003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96</v>
      </c>
      <c r="B33" s="3">
        <v>2039</v>
      </c>
      <c r="D33" s="1" t="s">
        <v>74</v>
      </c>
      <c r="E33" s="2">
        <v>1597816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7" t="s">
        <v>108</v>
      </c>
      <c r="B34" s="3">
        <v>390</v>
      </c>
      <c r="D34" s="1" t="s">
        <v>75</v>
      </c>
      <c r="E34" s="2">
        <v>1619889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">
        <v>6098</v>
      </c>
      <c r="D35" s="1" t="s">
        <v>76</v>
      </c>
      <c r="E35" s="2">
        <v>57710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">
        <v>1650</v>
      </c>
      <c r="D36" s="1" t="s">
        <v>77</v>
      </c>
      <c r="E36" s="2">
        <v>112029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10177</v>
      </c>
      <c r="D37" s="1" t="s">
        <v>78</v>
      </c>
      <c r="E37" s="2">
        <v>-1044065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20903926</v>
      </c>
    </row>
    <row r="39" spans="1:23" x14ac:dyDescent="0.15">
      <c r="A39" s="1" t="s">
        <v>103</v>
      </c>
      <c r="B39" s="3"/>
      <c r="D39" s="1" t="s">
        <v>80</v>
      </c>
      <c r="E39" s="2">
        <v>14342</v>
      </c>
    </row>
    <row r="40" spans="1:23" s="9" customFormat="1" x14ac:dyDescent="0.15">
      <c r="A40"/>
      <c r="B40"/>
      <c r="D40" s="1" t="s">
        <v>81</v>
      </c>
      <c r="E40" s="2">
        <v>-3911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0"/>
  <dimension ref="A1:W41"/>
  <sheetViews>
    <sheetView topLeftCell="A4" zoomScale="80" zoomScaleNormal="80" workbookViewId="0">
      <selection activeCell="I22" sqref="I22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95514396.890000001</v>
      </c>
      <c r="D3" s="1" t="s">
        <v>1</v>
      </c>
      <c r="E3" s="2">
        <v>24950381.600000001</v>
      </c>
      <c r="G3" s="1" t="s">
        <v>25</v>
      </c>
      <c r="I3" s="3"/>
    </row>
    <row r="4" spans="1:9" x14ac:dyDescent="0.15">
      <c r="A4" s="1" t="s">
        <v>2</v>
      </c>
      <c r="B4" s="2">
        <v>7743659.1299999999</v>
      </c>
      <c r="D4" s="1" t="s">
        <v>11</v>
      </c>
      <c r="E4" s="2">
        <v>9740965</v>
      </c>
      <c r="H4" s="1" t="s">
        <v>101</v>
      </c>
      <c r="I4">
        <v>32</v>
      </c>
    </row>
    <row r="5" spans="1:9" x14ac:dyDescent="0.15">
      <c r="A5" s="1" t="s">
        <v>3</v>
      </c>
      <c r="B5" s="2">
        <v>184264298.94</v>
      </c>
      <c r="D5" s="1" t="s">
        <v>12</v>
      </c>
      <c r="E5" s="2">
        <v>15209416.6</v>
      </c>
      <c r="H5" s="1" t="s">
        <v>101</v>
      </c>
      <c r="I5">
        <v>-1</v>
      </c>
    </row>
    <row r="6" spans="1:9" x14ac:dyDescent="0.15">
      <c r="A6" s="1" t="s">
        <v>11</v>
      </c>
      <c r="B6" s="2">
        <v>176520639.81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25</v>
      </c>
    </row>
    <row r="8" spans="1:9" x14ac:dyDescent="0.15">
      <c r="A8" s="1" t="s">
        <v>5</v>
      </c>
      <c r="B8" s="2">
        <v>158000000</v>
      </c>
      <c r="D8" s="1" t="s">
        <v>86</v>
      </c>
      <c r="E8" s="2">
        <v>1515.7</v>
      </c>
      <c r="H8" s="1" t="s">
        <v>67</v>
      </c>
      <c r="I8">
        <v>45</v>
      </c>
    </row>
    <row r="9" spans="1:9" x14ac:dyDescent="0.15">
      <c r="A9" s="1" t="s">
        <v>82</v>
      </c>
      <c r="B9" s="2">
        <v>6242.92</v>
      </c>
      <c r="D9" s="1" t="s">
        <v>88</v>
      </c>
      <c r="E9" s="3">
        <v>2470</v>
      </c>
      <c r="G9" s="1"/>
      <c r="H9" s="1" t="s">
        <v>42</v>
      </c>
      <c r="I9" s="3">
        <f>SUMIF(I4:I8,"&gt;=0")</f>
        <v>103</v>
      </c>
    </row>
    <row r="10" spans="1:9" x14ac:dyDescent="0.15">
      <c r="A10" s="1" t="s">
        <v>83</v>
      </c>
      <c r="B10" s="2">
        <v>81000000</v>
      </c>
      <c r="D10" s="1" t="s">
        <v>85</v>
      </c>
      <c r="E10" s="2">
        <f>'20161019'!E10+'20161020'!E8</f>
        <v>225597.80000000002</v>
      </c>
      <c r="G10" s="1"/>
      <c r="H10" s="1" t="s">
        <v>43</v>
      </c>
      <c r="I10" s="3">
        <f>SUMIF(I5:I9,"&lt;=0")</f>
        <v>-1</v>
      </c>
    </row>
    <row r="11" spans="1:9" x14ac:dyDescent="0.15">
      <c r="A11" s="1" t="s">
        <v>84</v>
      </c>
      <c r="B11" s="2">
        <f>'20161019'!B11+'20161020'!B9</f>
        <v>306994.59000000003</v>
      </c>
      <c r="E11" s="2"/>
      <c r="G11" s="1" t="s">
        <v>36</v>
      </c>
      <c r="I11" s="2"/>
    </row>
    <row r="12" spans="1:9" x14ac:dyDescent="0.15">
      <c r="A12" s="1" t="s">
        <v>86</v>
      </c>
      <c r="B12" s="2">
        <v>305.14</v>
      </c>
      <c r="E12" s="2"/>
      <c r="G12" s="1"/>
      <c r="H12" s="1" t="s">
        <v>30</v>
      </c>
      <c r="I12" s="2">
        <v>67661160</v>
      </c>
    </row>
    <row r="13" spans="1:9" x14ac:dyDescent="0.15">
      <c r="A13" s="1" t="s">
        <v>85</v>
      </c>
      <c r="B13" s="2">
        <f>'20161019'!B13+'20161020'!B12</f>
        <v>45064.45</v>
      </c>
      <c r="E13" s="2"/>
      <c r="G13" s="1"/>
      <c r="H13" s="1" t="s">
        <v>31</v>
      </c>
      <c r="I13" s="2">
        <v>-665100</v>
      </c>
    </row>
    <row r="14" spans="1:9" x14ac:dyDescent="0.15">
      <c r="B14" s="2"/>
      <c r="G14" s="1"/>
      <c r="H14" s="1" t="s">
        <v>32</v>
      </c>
      <c r="I14" s="2">
        <f>I13+I12</f>
        <v>66996060</v>
      </c>
    </row>
    <row r="15" spans="1:9" x14ac:dyDescent="0.15">
      <c r="A15" s="1"/>
      <c r="B15" s="2"/>
      <c r="G15" s="1" t="s">
        <v>5</v>
      </c>
      <c r="H15" s="2"/>
      <c r="I15" s="2">
        <v>22800000</v>
      </c>
    </row>
    <row r="16" spans="1:9" x14ac:dyDescent="0.15">
      <c r="A16" s="1"/>
      <c r="B16" s="2"/>
      <c r="G16" s="1" t="s">
        <v>26</v>
      </c>
      <c r="H16" s="2"/>
      <c r="I16" s="2">
        <v>10731746.85</v>
      </c>
    </row>
    <row r="17" spans="1:22" x14ac:dyDescent="0.15">
      <c r="A17" s="1"/>
      <c r="B17" s="2"/>
      <c r="G17" s="1" t="s">
        <v>12</v>
      </c>
      <c r="H17" s="2"/>
      <c r="I17" s="2">
        <v>13532232</v>
      </c>
    </row>
    <row r="18" spans="1:22" x14ac:dyDescent="0.15">
      <c r="G18" s="1" t="s">
        <v>24</v>
      </c>
      <c r="H18" s="2"/>
      <c r="I18" s="2">
        <f>I17+I16-I15</f>
        <v>1463978.8500000015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26214.29</v>
      </c>
    </row>
    <row r="21" spans="1:22" x14ac:dyDescent="0.15">
      <c r="G21" s="1"/>
      <c r="H21" s="1" t="s">
        <v>39</v>
      </c>
      <c r="I21" s="2">
        <v>7187.79</v>
      </c>
    </row>
    <row r="22" spans="1:22" x14ac:dyDescent="0.15">
      <c r="G22" s="1"/>
      <c r="H22" s="1" t="s">
        <v>106</v>
      </c>
      <c r="I22" s="2">
        <v>1575.36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35477.440000000002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36485307.730000004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306139.69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96</v>
      </c>
      <c r="B33" s="3">
        <v>2001</v>
      </c>
      <c r="D33" s="1" t="s">
        <v>74</v>
      </c>
      <c r="E33" s="2">
        <v>1540167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7" t="s">
        <v>108</v>
      </c>
      <c r="B34" s="3">
        <v>461</v>
      </c>
      <c r="D34" s="1" t="s">
        <v>75</v>
      </c>
      <c r="E34" s="2">
        <v>1507860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">
        <v>6166</v>
      </c>
      <c r="D35" s="1" t="s">
        <v>76</v>
      </c>
      <c r="E35" s="2">
        <v>-9853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">
        <v>1632</v>
      </c>
      <c r="D36" s="1" t="s">
        <v>77</v>
      </c>
      <c r="E36" s="2">
        <v>-136623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10260</v>
      </c>
      <c r="D37" s="1" t="s">
        <v>78</v>
      </c>
      <c r="E37" s="2">
        <v>-1631251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30765872</v>
      </c>
    </row>
    <row r="39" spans="1:23" x14ac:dyDescent="0.15">
      <c r="A39" s="1" t="s">
        <v>103</v>
      </c>
      <c r="B39" s="3"/>
      <c r="D39" s="1" t="s">
        <v>80</v>
      </c>
      <c r="E39" s="2">
        <v>17601</v>
      </c>
    </row>
    <row r="40" spans="1:23" s="9" customFormat="1" x14ac:dyDescent="0.15">
      <c r="A40"/>
      <c r="B40"/>
      <c r="D40" s="1" t="s">
        <v>81</v>
      </c>
      <c r="E40" s="2">
        <v>-5627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1"/>
  <dimension ref="A1:W41"/>
  <sheetViews>
    <sheetView zoomScale="80" zoomScaleNormal="80" workbookViewId="0">
      <selection activeCell="B21" sqref="B21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90702716.969999999</v>
      </c>
      <c r="D3" s="1" t="s">
        <v>1</v>
      </c>
      <c r="E3" s="2">
        <v>24590794.300000001</v>
      </c>
      <c r="G3" s="1" t="s">
        <v>25</v>
      </c>
      <c r="I3" s="3"/>
    </row>
    <row r="4" spans="1:9" x14ac:dyDescent="0.15">
      <c r="A4" s="1" t="s">
        <v>2</v>
      </c>
      <c r="B4" s="2">
        <v>3559993.02</v>
      </c>
      <c r="D4" s="1" t="s">
        <v>11</v>
      </c>
      <c r="E4" s="2">
        <v>10302690.9</v>
      </c>
      <c r="H4" s="1"/>
    </row>
    <row r="5" spans="1:9" x14ac:dyDescent="0.15">
      <c r="A5" s="1" t="s">
        <v>3</v>
      </c>
      <c r="B5" s="2">
        <v>184270191.25</v>
      </c>
      <c r="D5" s="1" t="s">
        <v>12</v>
      </c>
      <c r="E5" s="2">
        <v>14288103.4</v>
      </c>
      <c r="H5" s="1" t="s">
        <v>101</v>
      </c>
      <c r="I5">
        <v>32</v>
      </c>
    </row>
    <row r="6" spans="1:9" x14ac:dyDescent="0.15">
      <c r="A6" s="1" t="s">
        <v>11</v>
      </c>
      <c r="B6" s="2">
        <v>180710198.22999999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15">
      <c r="A8" s="1" t="s">
        <v>5</v>
      </c>
      <c r="B8" s="2">
        <v>158000000</v>
      </c>
      <c r="D8" s="1" t="s">
        <v>86</v>
      </c>
      <c r="E8" s="2">
        <v>2362.1</v>
      </c>
      <c r="H8" s="1" t="s">
        <v>67</v>
      </c>
      <c r="I8">
        <v>42</v>
      </c>
    </row>
    <row r="9" spans="1:9" x14ac:dyDescent="0.15">
      <c r="A9" s="1" t="s">
        <v>82</v>
      </c>
      <c r="B9" s="2">
        <v>7481.26</v>
      </c>
      <c r="D9" s="1" t="s">
        <v>88</v>
      </c>
      <c r="E9" s="3">
        <v>1421</v>
      </c>
      <c r="G9" s="1"/>
      <c r="H9" s="1" t="s">
        <v>42</v>
      </c>
      <c r="I9" s="3">
        <f>SUMIF(I4:I8,"&gt;=0")</f>
        <v>102</v>
      </c>
    </row>
    <row r="10" spans="1:9" x14ac:dyDescent="0.15">
      <c r="A10" s="1" t="s">
        <v>83</v>
      </c>
      <c r="B10" s="2">
        <v>90000000</v>
      </c>
      <c r="D10" s="1" t="s">
        <v>85</v>
      </c>
      <c r="E10" s="2">
        <f>'20161018'!E10+'20161019'!E8</f>
        <v>224082.1</v>
      </c>
      <c r="G10" s="1"/>
      <c r="H10" s="1" t="s">
        <v>43</v>
      </c>
      <c r="I10" s="3">
        <f>SUMIF(I5:I9,"&lt;=0")</f>
        <v>0</v>
      </c>
    </row>
    <row r="11" spans="1:9" x14ac:dyDescent="0.15">
      <c r="A11" s="1" t="s">
        <v>84</v>
      </c>
      <c r="B11" s="2">
        <f>'20161018'!B11+'20161019'!B9</f>
        <v>300751.67000000004</v>
      </c>
      <c r="E11" s="2"/>
      <c r="G11" s="1" t="s">
        <v>36</v>
      </c>
      <c r="I11" s="2"/>
    </row>
    <row r="12" spans="1:9" x14ac:dyDescent="0.15">
      <c r="A12" s="1" t="s">
        <v>86</v>
      </c>
      <c r="B12" s="2">
        <v>477.36</v>
      </c>
      <c r="E12" s="2"/>
      <c r="G12" s="1"/>
      <c r="H12" s="1" t="s">
        <v>30</v>
      </c>
      <c r="I12" s="2">
        <v>66962280</v>
      </c>
    </row>
    <row r="13" spans="1:9" x14ac:dyDescent="0.15">
      <c r="A13" s="1" t="s">
        <v>85</v>
      </c>
      <c r="B13" s="2">
        <f>'20161018'!B13+'20161019'!B12</f>
        <v>44759.31</v>
      </c>
      <c r="E13" s="2"/>
      <c r="G13" s="1"/>
      <c r="H13" s="1" t="s">
        <v>31</v>
      </c>
      <c r="I13" s="2">
        <v>0</v>
      </c>
    </row>
    <row r="14" spans="1:9" x14ac:dyDescent="0.15">
      <c r="B14" s="2"/>
      <c r="G14" s="1"/>
      <c r="H14" s="1" t="s">
        <v>32</v>
      </c>
      <c r="I14" s="2">
        <f>I13+I12</f>
        <v>66962280</v>
      </c>
    </row>
    <row r="15" spans="1:9" x14ac:dyDescent="0.15">
      <c r="A15" s="1"/>
      <c r="B15" s="2"/>
      <c r="G15" s="1" t="s">
        <v>5</v>
      </c>
      <c r="H15" s="2"/>
      <c r="I15" s="2">
        <v>22800000</v>
      </c>
    </row>
    <row r="16" spans="1:9" x14ac:dyDescent="0.15">
      <c r="A16" s="1"/>
      <c r="B16" s="2"/>
      <c r="G16" s="1" t="s">
        <v>26</v>
      </c>
      <c r="H16" s="2"/>
      <c r="I16" s="2">
        <v>10808446</v>
      </c>
    </row>
    <row r="17" spans="1:22" x14ac:dyDescent="0.15">
      <c r="A17" s="1"/>
      <c r="B17" s="2"/>
      <c r="G17" s="1" t="s">
        <v>12</v>
      </c>
      <c r="H17" s="2"/>
      <c r="I17" s="2">
        <v>13392456</v>
      </c>
    </row>
    <row r="18" spans="1:22" x14ac:dyDescent="0.15">
      <c r="G18" s="1" t="s">
        <v>24</v>
      </c>
      <c r="H18" s="2"/>
      <c r="I18" s="2">
        <f>I17+I16-I15</f>
        <v>1400902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25555.01</v>
      </c>
    </row>
    <row r="21" spans="1:22" x14ac:dyDescent="0.15">
      <c r="G21" s="1"/>
      <c r="H21" s="1" t="s">
        <v>39</v>
      </c>
      <c r="I21" s="2">
        <v>7094.64</v>
      </c>
    </row>
    <row r="22" spans="1:22" x14ac:dyDescent="0.15">
      <c r="G22" s="1"/>
      <c r="H22" s="1" t="s">
        <v>106</v>
      </c>
      <c r="I22" s="2">
        <v>1575.36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34725.009999999995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31240552.420000002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303566.42000000004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96</v>
      </c>
      <c r="B33" s="3">
        <v>1890</v>
      </c>
      <c r="D33" s="1" t="s">
        <v>74</v>
      </c>
      <c r="E33" s="2">
        <v>1550020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7" t="s">
        <v>108</v>
      </c>
      <c r="B34" s="3">
        <v>412</v>
      </c>
      <c r="D34" s="1" t="s">
        <v>75</v>
      </c>
      <c r="E34" s="2">
        <v>1644483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">
        <v>5917</v>
      </c>
      <c r="D35" s="1" t="s">
        <v>76</v>
      </c>
      <c r="E35" s="2">
        <v>294734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">
        <v>1720</v>
      </c>
      <c r="D36" s="1" t="s">
        <v>77</v>
      </c>
      <c r="E36" s="2">
        <v>83592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9939</v>
      </c>
      <c r="D37" s="1" t="s">
        <v>78</v>
      </c>
      <c r="E37" s="2">
        <v>-1426644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38996904</v>
      </c>
    </row>
    <row r="39" spans="1:23" x14ac:dyDescent="0.15">
      <c r="A39" s="1" t="s">
        <v>103</v>
      </c>
      <c r="B39" s="3"/>
      <c r="D39" s="1" t="s">
        <v>80</v>
      </c>
      <c r="E39" s="2">
        <v>22373</v>
      </c>
    </row>
    <row r="40" spans="1:23" s="9" customFormat="1" x14ac:dyDescent="0.15">
      <c r="A40"/>
      <c r="B40"/>
      <c r="D40" s="1" t="s">
        <v>81</v>
      </c>
      <c r="E40" s="2">
        <v>-6987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2"/>
  <dimension ref="A1:W41"/>
  <sheetViews>
    <sheetView topLeftCell="A7" zoomScale="80" zoomScaleNormal="80" workbookViewId="0">
      <selection activeCell="I22" sqref="I22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119028480.48999999</v>
      </c>
      <c r="D3" s="1" t="s">
        <v>1</v>
      </c>
      <c r="E3" s="2">
        <v>24664142.399999999</v>
      </c>
      <c r="G3" s="1" t="s">
        <v>25</v>
      </c>
      <c r="I3" s="3"/>
    </row>
    <row r="4" spans="1:9" x14ac:dyDescent="0.15">
      <c r="A4" s="1" t="s">
        <v>2</v>
      </c>
      <c r="B4" s="2">
        <v>11104719.75</v>
      </c>
      <c r="D4" s="1" t="s">
        <v>11</v>
      </c>
      <c r="E4" s="2">
        <v>10969062.4</v>
      </c>
      <c r="H4" s="1" t="s">
        <v>101</v>
      </c>
      <c r="I4">
        <v>30</v>
      </c>
    </row>
    <row r="5" spans="1:9" x14ac:dyDescent="0.15">
      <c r="A5" s="1" t="s">
        <v>3</v>
      </c>
      <c r="B5" s="2">
        <v>184137114.83000001</v>
      </c>
      <c r="D5" s="1" t="s">
        <v>12</v>
      </c>
      <c r="E5" s="2">
        <v>13695080</v>
      </c>
      <c r="H5" s="1" t="s">
        <v>101</v>
      </c>
      <c r="I5">
        <v>0</v>
      </c>
    </row>
    <row r="6" spans="1:9" x14ac:dyDescent="0.15">
      <c r="A6" s="1" t="s">
        <v>11</v>
      </c>
      <c r="B6" s="2">
        <v>173032395.08000001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15">
      <c r="A8" s="1" t="s">
        <v>5</v>
      </c>
      <c r="B8" s="2">
        <v>158000000</v>
      </c>
      <c r="D8" s="1" t="s">
        <v>86</v>
      </c>
      <c r="E8" s="2">
        <v>2541.5</v>
      </c>
      <c r="H8" s="1" t="s">
        <v>67</v>
      </c>
      <c r="I8">
        <v>41</v>
      </c>
    </row>
    <row r="9" spans="1:9" x14ac:dyDescent="0.15">
      <c r="A9" s="1" t="s">
        <v>82</v>
      </c>
      <c r="B9" s="2">
        <v>3914.59</v>
      </c>
      <c r="D9" s="1" t="s">
        <v>88</v>
      </c>
      <c r="E9" s="3">
        <v>1246</v>
      </c>
      <c r="G9" s="1"/>
      <c r="H9" s="1" t="s">
        <v>42</v>
      </c>
      <c r="I9" s="3">
        <f>SUMIF(I4:I8,"&gt;=0")</f>
        <v>99</v>
      </c>
    </row>
    <row r="10" spans="1:9" x14ac:dyDescent="0.15">
      <c r="A10" s="1" t="s">
        <v>83</v>
      </c>
      <c r="B10" s="2">
        <v>54000000</v>
      </c>
      <c r="D10" s="1" t="s">
        <v>85</v>
      </c>
      <c r="E10" s="2">
        <f>'20161017'!E10+'20161018'!E8</f>
        <v>221720</v>
      </c>
      <c r="G10" s="1"/>
      <c r="H10" s="1" t="s">
        <v>43</v>
      </c>
      <c r="I10" s="3">
        <f>SUMIF(I5:I9,"&lt;=0")</f>
        <v>0</v>
      </c>
    </row>
    <row r="11" spans="1:9" x14ac:dyDescent="0.15">
      <c r="A11" s="1" t="s">
        <v>84</v>
      </c>
      <c r="B11" s="2">
        <f>'20161017'!B11+'20161018'!B9</f>
        <v>293270.41000000003</v>
      </c>
      <c r="E11" s="2"/>
      <c r="G11" s="1" t="s">
        <v>36</v>
      </c>
      <c r="I11" s="2"/>
    </row>
    <row r="12" spans="1:9" x14ac:dyDescent="0.15">
      <c r="A12" s="1" t="s">
        <v>86</v>
      </c>
      <c r="B12" s="2">
        <v>671.84</v>
      </c>
      <c r="E12" s="2"/>
      <c r="G12" s="1"/>
      <c r="H12" s="1" t="s">
        <v>30</v>
      </c>
      <c r="I12" s="2">
        <v>64292520</v>
      </c>
    </row>
    <row r="13" spans="1:9" x14ac:dyDescent="0.15">
      <c r="A13" s="1" t="s">
        <v>85</v>
      </c>
      <c r="B13" s="2">
        <f>'20161017'!B13+'20161018'!B12</f>
        <v>44281.95</v>
      </c>
      <c r="E13" s="2"/>
      <c r="G13" s="1"/>
      <c r="H13" s="1" t="s">
        <v>31</v>
      </c>
      <c r="I13" s="2">
        <v>0</v>
      </c>
    </row>
    <row r="14" spans="1:9" x14ac:dyDescent="0.15">
      <c r="B14" s="2"/>
      <c r="G14" s="1"/>
      <c r="H14" s="1" t="s">
        <v>32</v>
      </c>
      <c r="I14" s="2">
        <f>I13+I12</f>
        <v>64292520</v>
      </c>
    </row>
    <row r="15" spans="1:9" x14ac:dyDescent="0.15">
      <c r="A15" s="1"/>
      <c r="B15" s="2"/>
      <c r="G15" s="1" t="s">
        <v>5</v>
      </c>
      <c r="H15" s="2"/>
      <c r="I15" s="2">
        <v>22800000</v>
      </c>
    </row>
    <row r="16" spans="1:9" x14ac:dyDescent="0.15">
      <c r="A16" s="1"/>
      <c r="B16" s="2"/>
      <c r="G16" s="1" t="s">
        <v>26</v>
      </c>
      <c r="H16" s="2"/>
      <c r="I16" s="2">
        <v>10634927.300000001</v>
      </c>
    </row>
    <row r="17" spans="1:22" x14ac:dyDescent="0.15">
      <c r="A17" s="1"/>
      <c r="B17" s="2"/>
      <c r="G17" s="1" t="s">
        <v>12</v>
      </c>
      <c r="H17" s="2"/>
      <c r="I17" s="2">
        <v>12858504</v>
      </c>
    </row>
    <row r="18" spans="1:22" x14ac:dyDescent="0.15">
      <c r="G18" s="1" t="s">
        <v>24</v>
      </c>
      <c r="H18" s="2"/>
      <c r="I18" s="2">
        <f>I17+I16-I15</f>
        <v>693431.30000000075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25358.79</v>
      </c>
    </row>
    <row r="21" spans="1:22" x14ac:dyDescent="0.15">
      <c r="G21" s="1"/>
      <c r="H21" s="1" t="s">
        <v>39</v>
      </c>
      <c r="I21" s="2">
        <v>7048.34</v>
      </c>
    </row>
    <row r="22" spans="1:22" x14ac:dyDescent="0.15">
      <c r="G22" s="1"/>
      <c r="H22" s="1" t="s">
        <v>106</v>
      </c>
      <c r="I22" s="2">
        <v>1575.36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34482.49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37658303.75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300484.44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96</v>
      </c>
      <c r="B33" s="3">
        <v>1672</v>
      </c>
      <c r="D33" s="1" t="s">
        <v>74</v>
      </c>
      <c r="E33" s="2">
        <v>1466532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7" t="s">
        <v>108</v>
      </c>
      <c r="B34" s="3">
        <v>528</v>
      </c>
      <c r="D34" s="1" t="s">
        <v>75</v>
      </c>
      <c r="E34" s="2">
        <v>1349749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">
        <v>6138</v>
      </c>
      <c r="D35" s="1" t="s">
        <v>76</v>
      </c>
      <c r="E35" s="2">
        <v>-108366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">
        <v>1778</v>
      </c>
      <c r="D36" s="1" t="s">
        <v>77</v>
      </c>
      <c r="E36" s="2">
        <v>-134830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10116</v>
      </c>
      <c r="D37" s="1" t="s">
        <v>78</v>
      </c>
      <c r="E37" s="2">
        <v>-757304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68593659</v>
      </c>
    </row>
    <row r="39" spans="1:23" x14ac:dyDescent="0.15">
      <c r="A39" s="1" t="s">
        <v>103</v>
      </c>
      <c r="B39" s="3"/>
      <c r="D39" s="1" t="s">
        <v>80</v>
      </c>
      <c r="E39" s="2">
        <v>36827</v>
      </c>
    </row>
    <row r="40" spans="1:23" s="9" customFormat="1" x14ac:dyDescent="0.15">
      <c r="A40"/>
      <c r="B40"/>
      <c r="D40" s="1" t="s">
        <v>81</v>
      </c>
      <c r="E40" s="2">
        <v>-9709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3"/>
  <dimension ref="A1:W41"/>
  <sheetViews>
    <sheetView zoomScale="80" zoomScaleNormal="80" workbookViewId="0">
      <selection activeCell="I13" sqref="I13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85372201.840000004</v>
      </c>
      <c r="D3" s="1" t="s">
        <v>1</v>
      </c>
      <c r="E3" s="2">
        <v>24853545.899999999</v>
      </c>
      <c r="G3" s="1" t="s">
        <v>25</v>
      </c>
      <c r="I3" s="3"/>
    </row>
    <row r="4" spans="1:9" x14ac:dyDescent="0.15">
      <c r="A4" s="1" t="s">
        <v>2</v>
      </c>
      <c r="B4" s="2">
        <v>14832780.529999999</v>
      </c>
      <c r="D4" s="1" t="s">
        <v>11</v>
      </c>
      <c r="E4" s="2">
        <v>10038612.1</v>
      </c>
      <c r="H4" s="1" t="s">
        <v>101</v>
      </c>
      <c r="I4">
        <v>30</v>
      </c>
    </row>
    <row r="5" spans="1:9" x14ac:dyDescent="0.15">
      <c r="A5" s="1" t="s">
        <v>3</v>
      </c>
      <c r="B5" s="2">
        <v>184210843.08000001</v>
      </c>
      <c r="D5" s="1" t="s">
        <v>12</v>
      </c>
      <c r="E5" s="2">
        <v>14814933.800000001</v>
      </c>
      <c r="H5" s="1" t="s">
        <v>101</v>
      </c>
      <c r="I5">
        <v>-6</v>
      </c>
    </row>
    <row r="6" spans="1:9" x14ac:dyDescent="0.15">
      <c r="A6" s="1" t="s">
        <v>11</v>
      </c>
      <c r="B6" s="2">
        <v>169378062.55000001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15">
      <c r="A8" s="1" t="s">
        <v>5</v>
      </c>
      <c r="B8" s="2">
        <v>158000000</v>
      </c>
      <c r="D8" s="1" t="s">
        <v>86</v>
      </c>
      <c r="E8" s="2">
        <v>3192.4</v>
      </c>
      <c r="H8" s="1" t="s">
        <v>67</v>
      </c>
      <c r="I8">
        <v>40</v>
      </c>
    </row>
    <row r="9" spans="1:9" x14ac:dyDescent="0.15">
      <c r="A9" s="1" t="s">
        <v>82</v>
      </c>
      <c r="B9" s="2">
        <v>5860.71</v>
      </c>
      <c r="D9" s="1" t="s">
        <v>88</v>
      </c>
      <c r="E9" s="3">
        <v>1743</v>
      </c>
      <c r="G9" s="1"/>
      <c r="H9" s="1" t="s">
        <v>42</v>
      </c>
      <c r="I9" s="3">
        <f>SUMIF(I4:I8,"&gt;=0")</f>
        <v>98</v>
      </c>
    </row>
    <row r="10" spans="1:9" x14ac:dyDescent="0.15">
      <c r="A10" s="1" t="s">
        <v>83</v>
      </c>
      <c r="B10" s="2">
        <v>84000000</v>
      </c>
      <c r="D10" s="1" t="s">
        <v>85</v>
      </c>
      <c r="E10" s="2">
        <f>'20161014'!E10+'20161017'!E8</f>
        <v>219178.5</v>
      </c>
      <c r="G10" s="1"/>
      <c r="H10" s="1" t="s">
        <v>43</v>
      </c>
      <c r="I10" s="3">
        <f>SUMIF(I5:I9,"&lt;=0")</f>
        <v>-6</v>
      </c>
    </row>
    <row r="11" spans="1:9" x14ac:dyDescent="0.15">
      <c r="A11" s="1" t="s">
        <v>84</v>
      </c>
      <c r="B11" s="2">
        <f>'20161014'!B11+'20161017'!B9</f>
        <v>289355.82</v>
      </c>
      <c r="E11" s="2"/>
      <c r="G11" s="1" t="s">
        <v>36</v>
      </c>
      <c r="I11" s="2"/>
    </row>
    <row r="12" spans="1:9" x14ac:dyDescent="0.15">
      <c r="A12" s="1" t="s">
        <v>86</v>
      </c>
      <c r="B12" s="2">
        <v>865.04</v>
      </c>
      <c r="E12" s="2"/>
      <c r="G12" s="1"/>
      <c r="H12" s="1" t="s">
        <v>30</v>
      </c>
      <c r="I12" s="2">
        <v>64058400</v>
      </c>
    </row>
    <row r="13" spans="1:9" x14ac:dyDescent="0.15">
      <c r="A13" s="1" t="s">
        <v>85</v>
      </c>
      <c r="B13" s="2">
        <f>'20161014'!B13+'20161017'!B12</f>
        <v>43610.11</v>
      </c>
      <c r="E13" s="2"/>
      <c r="G13" s="1"/>
      <c r="H13" s="1" t="s">
        <v>31</v>
      </c>
      <c r="I13" s="2">
        <v>-3963600</v>
      </c>
    </row>
    <row r="14" spans="1:9" x14ac:dyDescent="0.15">
      <c r="B14" s="2"/>
      <c r="G14" s="1"/>
      <c r="H14" s="1" t="s">
        <v>32</v>
      </c>
      <c r="I14" s="2">
        <f>I13+I12</f>
        <v>60094800</v>
      </c>
    </row>
    <row r="15" spans="1:9" x14ac:dyDescent="0.15">
      <c r="A15" s="1"/>
      <c r="B15" s="2"/>
      <c r="G15" s="1" t="s">
        <v>5</v>
      </c>
      <c r="H15" s="2"/>
      <c r="I15" s="2">
        <v>22800000</v>
      </c>
    </row>
    <row r="16" spans="1:9" x14ac:dyDescent="0.15">
      <c r="A16" s="1"/>
      <c r="B16" s="2"/>
      <c r="G16" s="1" t="s">
        <v>26</v>
      </c>
      <c r="H16" s="2"/>
      <c r="I16" s="2">
        <v>11080293.560000001</v>
      </c>
    </row>
    <row r="17" spans="1:22" x14ac:dyDescent="0.15">
      <c r="A17" s="1"/>
      <c r="B17" s="2"/>
      <c r="G17" s="1" t="s">
        <v>12</v>
      </c>
      <c r="H17" s="2"/>
      <c r="I17" s="2">
        <v>12811680</v>
      </c>
    </row>
    <row r="18" spans="1:22" x14ac:dyDescent="0.15">
      <c r="G18" s="1" t="s">
        <v>24</v>
      </c>
      <c r="H18" s="2"/>
      <c r="I18" s="2">
        <f>I17+I16-I15</f>
        <v>1091973.5600000024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24899.17</v>
      </c>
    </row>
    <row r="21" spans="1:22" x14ac:dyDescent="0.15">
      <c r="G21" s="1"/>
      <c r="H21" s="1" t="s">
        <v>39</v>
      </c>
      <c r="I21" s="2">
        <v>7033.08</v>
      </c>
    </row>
    <row r="22" spans="1:22" x14ac:dyDescent="0.15">
      <c r="G22" s="1"/>
      <c r="H22" s="1" t="s">
        <v>106</v>
      </c>
      <c r="I22" s="2">
        <v>1575.36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34007.61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42459394.329999998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296796.21999999997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96</v>
      </c>
      <c r="B33" s="3">
        <v>1802</v>
      </c>
      <c r="D33" s="1" t="s">
        <v>74</v>
      </c>
      <c r="E33" s="2">
        <v>1574908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7" t="s">
        <v>108</v>
      </c>
      <c r="B34" s="3">
        <v>571</v>
      </c>
      <c r="D34" s="1" t="s">
        <v>75</v>
      </c>
      <c r="E34" s="2">
        <v>1484579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">
        <v>6051</v>
      </c>
      <c r="D35" s="1" t="s">
        <v>76</v>
      </c>
      <c r="E35" s="2">
        <v>139186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">
        <v>1778</v>
      </c>
      <c r="D36" s="1" t="s">
        <v>77</v>
      </c>
      <c r="E36" s="2">
        <v>110825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10202</v>
      </c>
      <c r="D37" s="1" t="s">
        <v>78</v>
      </c>
      <c r="E37" s="2">
        <v>-1155143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49367623</v>
      </c>
    </row>
    <row r="39" spans="1:23" x14ac:dyDescent="0.15">
      <c r="A39" s="1" t="s">
        <v>103</v>
      </c>
      <c r="B39" s="3"/>
      <c r="D39" s="1" t="s">
        <v>80</v>
      </c>
      <c r="E39" s="2">
        <v>21683</v>
      </c>
    </row>
    <row r="40" spans="1:23" s="9" customFormat="1" x14ac:dyDescent="0.15">
      <c r="A40"/>
      <c r="B40"/>
      <c r="D40" s="1" t="s">
        <v>81</v>
      </c>
      <c r="E40" s="2">
        <v>-8016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16" sqref="B16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2.1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46383144.509999998</v>
      </c>
      <c r="D3" s="1" t="s">
        <v>1</v>
      </c>
      <c r="E3" s="18">
        <v>50374775.609999999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120618181.95999999</v>
      </c>
      <c r="D4" s="1" t="s">
        <v>11</v>
      </c>
      <c r="E4" s="38">
        <v>14531101.34</v>
      </c>
      <c r="H4" s="1" t="s">
        <v>370</v>
      </c>
      <c r="I4" s="13">
        <v>90</v>
      </c>
      <c r="J4" s="13">
        <v>-5</v>
      </c>
    </row>
    <row r="5" spans="1:10" x14ac:dyDescent="0.15">
      <c r="A5" s="1" t="s">
        <v>3</v>
      </c>
      <c r="B5" s="2">
        <v>230006115.80000001</v>
      </c>
      <c r="D5" s="1" t="s">
        <v>12</v>
      </c>
      <c r="E5" s="2">
        <v>35843674.270000003</v>
      </c>
      <c r="H5" s="1" t="s">
        <v>372</v>
      </c>
      <c r="I5" s="13">
        <v>1</v>
      </c>
      <c r="J5" s="13">
        <v>-4</v>
      </c>
    </row>
    <row r="6" spans="1:10" x14ac:dyDescent="0.15">
      <c r="A6" s="1" t="s">
        <v>11</v>
      </c>
      <c r="B6" s="37">
        <v>109387933.84</v>
      </c>
      <c r="D6" s="1" t="s">
        <v>4</v>
      </c>
      <c r="E6" s="2">
        <v>11000000</v>
      </c>
      <c r="H6" s="1" t="s">
        <v>323</v>
      </c>
      <c r="I6" s="13"/>
      <c r="J6" s="13">
        <v>-22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19</v>
      </c>
      <c r="J7" s="13"/>
    </row>
    <row r="8" spans="1:10" x14ac:dyDescent="0.15">
      <c r="A8" s="1" t="s">
        <v>5</v>
      </c>
      <c r="B8" s="2">
        <v>189980000</v>
      </c>
      <c r="D8" s="1" t="s">
        <v>86</v>
      </c>
      <c r="E8" s="18">
        <v>460.8</v>
      </c>
      <c r="G8" s="1"/>
      <c r="H8" s="1"/>
    </row>
    <row r="9" spans="1:10" x14ac:dyDescent="0.15">
      <c r="A9" s="1" t="s">
        <v>82</v>
      </c>
      <c r="B9" s="2">
        <v>4789.33</v>
      </c>
      <c r="D9" s="1" t="s">
        <v>88</v>
      </c>
      <c r="E9" s="3">
        <v>335</v>
      </c>
      <c r="H9" s="1"/>
    </row>
    <row r="10" spans="1:10" x14ac:dyDescent="0.15">
      <c r="A10" s="1" t="s">
        <v>83</v>
      </c>
      <c r="B10" s="2">
        <v>63000000</v>
      </c>
      <c r="D10" s="1" t="s">
        <v>85</v>
      </c>
      <c r="E10" s="2">
        <f>'20180105'!E10+'20180108'!E8</f>
        <v>756329.09999999951</v>
      </c>
      <c r="G10" s="1"/>
      <c r="H10" s="1" t="s">
        <v>42</v>
      </c>
      <c r="I10" s="3">
        <f>SUMIF(I4:I9,"&gt;=0")</f>
        <v>110</v>
      </c>
    </row>
    <row r="11" spans="1:10" x14ac:dyDescent="0.15">
      <c r="A11" s="1" t="s">
        <v>84</v>
      </c>
      <c r="B11" s="2">
        <f>'20180105'!B11+'20180108'!B9</f>
        <v>1674884.6600000001</v>
      </c>
      <c r="D11" s="1" t="s">
        <v>381</v>
      </c>
      <c r="E11" s="2">
        <f>E8+'20180105'!E11</f>
        <v>1312</v>
      </c>
      <c r="G11" s="1"/>
      <c r="H11" s="1" t="s">
        <v>43</v>
      </c>
      <c r="I11" s="3">
        <f>SUM(J4:J9)</f>
        <v>-31</v>
      </c>
    </row>
    <row r="12" spans="1:10" x14ac:dyDescent="0.15">
      <c r="A12" s="1" t="s">
        <v>86</v>
      </c>
      <c r="B12" s="18">
        <v>714.27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'20180105'!B13+'20180108'!B12</f>
        <v>272887.63000000006</v>
      </c>
      <c r="E13" s="2"/>
      <c r="G13" s="1"/>
      <c r="H13" s="1" t="s">
        <v>30</v>
      </c>
      <c r="I13" s="15">
        <v>97202520</v>
      </c>
    </row>
    <row r="14" spans="1:10" x14ac:dyDescent="0.15">
      <c r="A14" s="1" t="s">
        <v>333</v>
      </c>
      <c r="B14" s="3"/>
      <c r="G14" s="1"/>
      <c r="H14" s="1" t="s">
        <v>31</v>
      </c>
      <c r="I14" s="15">
        <v>-27483600</v>
      </c>
    </row>
    <row r="15" spans="1:10" x14ac:dyDescent="0.15">
      <c r="A15" s="1" t="s">
        <v>380</v>
      </c>
      <c r="B15" s="2">
        <f>B12+'20180105'!B15</f>
        <v>4397.6999999999989</v>
      </c>
      <c r="G15" s="1"/>
      <c r="H15" s="1" t="s">
        <v>32</v>
      </c>
      <c r="I15" s="15">
        <f>I14+I13</f>
        <v>69718920</v>
      </c>
    </row>
    <row r="16" spans="1:10" x14ac:dyDescent="0.15">
      <c r="A16" s="1" t="s">
        <v>392</v>
      </c>
      <c r="B16" s="2">
        <f>B11-'20180101'!B11</f>
        <v>75417.780000000028</v>
      </c>
      <c r="G16" s="1" t="s">
        <v>5</v>
      </c>
      <c r="H16" s="2"/>
      <c r="I16" s="15">
        <v>10000000</v>
      </c>
    </row>
    <row r="17" spans="1:14" x14ac:dyDescent="0.15">
      <c r="A17" s="6"/>
      <c r="B17" s="2"/>
      <c r="G17" s="1" t="s">
        <v>26</v>
      </c>
      <c r="H17" s="2"/>
      <c r="I17" s="15">
        <v>9596223.9299999997</v>
      </c>
    </row>
    <row r="18" spans="1:14" x14ac:dyDescent="0.15">
      <c r="G18" s="1" t="s">
        <v>12</v>
      </c>
      <c r="H18" s="2"/>
      <c r="I18" s="15">
        <v>14580378</v>
      </c>
    </row>
    <row r="19" spans="1:14" x14ac:dyDescent="0.15">
      <c r="A19" s="2"/>
      <c r="G19" s="1" t="s">
        <v>24</v>
      </c>
      <c r="H19" s="2"/>
      <c r="I19" s="15">
        <f>I18+I17-I16</f>
        <v>14176601.93</v>
      </c>
    </row>
    <row r="20" spans="1:14" x14ac:dyDescent="0.15">
      <c r="D20" s="2"/>
      <c r="G20" s="1" t="s">
        <v>33</v>
      </c>
      <c r="I20" s="15"/>
    </row>
    <row r="21" spans="1:14" x14ac:dyDescent="0.15">
      <c r="G21" s="1"/>
      <c r="H21" s="1" t="s">
        <v>38</v>
      </c>
      <c r="I21" s="15">
        <v>448167.86</v>
      </c>
      <c r="N21" s="2"/>
    </row>
    <row r="22" spans="1:14" x14ac:dyDescent="0.15">
      <c r="G22" s="1"/>
      <c r="H22" s="1" t="s">
        <v>39</v>
      </c>
      <c r="I22" s="15">
        <v>105274.51</v>
      </c>
    </row>
    <row r="23" spans="1:14" x14ac:dyDescent="0.15">
      <c r="G23" s="1"/>
      <c r="H23" s="1" t="s">
        <v>106</v>
      </c>
      <c r="I23" s="15">
        <v>24054.85</v>
      </c>
      <c r="N23" s="2"/>
    </row>
    <row r="24" spans="1:14" x14ac:dyDescent="0.15">
      <c r="A24" s="8" t="s">
        <v>69</v>
      </c>
      <c r="H24" s="1" t="s">
        <v>107</v>
      </c>
      <c r="I24" s="15">
        <v>11184</v>
      </c>
    </row>
    <row r="25" spans="1:14" x14ac:dyDescent="0.15">
      <c r="A25" s="1" t="s">
        <v>70</v>
      </c>
      <c r="B25" s="2">
        <f>B8+E7+I16+B45</f>
        <v>280980000</v>
      </c>
      <c r="H25" s="1" t="s">
        <v>19</v>
      </c>
      <c r="I25" s="15">
        <f>SUM(I21:I24)</f>
        <v>588681.22</v>
      </c>
    </row>
    <row r="26" spans="1:14" x14ac:dyDescent="0.15">
      <c r="A26" s="1" t="s">
        <v>71</v>
      </c>
      <c r="B26" s="2">
        <f>B4+E5+I18</f>
        <v>171042234.22999999</v>
      </c>
      <c r="G26" s="1"/>
      <c r="H26" s="1" t="s">
        <v>355</v>
      </c>
      <c r="I26" s="2">
        <v>387.37</v>
      </c>
    </row>
    <row r="27" spans="1:14" x14ac:dyDescent="0.15">
      <c r="A27" s="1" t="s">
        <v>90</v>
      </c>
      <c r="B27" s="2">
        <f>$B$13+$E$10+$I$25</f>
        <v>1617897.9499999995</v>
      </c>
      <c r="H27" s="1" t="s">
        <v>382</v>
      </c>
      <c r="I27" s="2">
        <f>I26+'20180105'!I27</f>
        <v>2392.3000000000002</v>
      </c>
    </row>
    <row r="28" spans="1:14" x14ac:dyDescent="0.15">
      <c r="A28" s="1" t="s">
        <v>356</v>
      </c>
      <c r="B28" s="2">
        <f>B12+E8+I26</f>
        <v>1562.44</v>
      </c>
    </row>
    <row r="29" spans="1:14" x14ac:dyDescent="0.15">
      <c r="A29" s="1" t="s">
        <v>383</v>
      </c>
      <c r="B29" s="2">
        <f>B15+E11+I27</f>
        <v>8101.9999999999991</v>
      </c>
    </row>
    <row r="30" spans="1:14" x14ac:dyDescent="0.15">
      <c r="G30" s="1"/>
      <c r="H30" s="1"/>
      <c r="I30" s="2"/>
    </row>
    <row r="31" spans="1:14" s="9" customFormat="1" x14ac:dyDescent="0.15">
      <c r="J31"/>
    </row>
    <row r="32" spans="1:14" ht="14.25" x14ac:dyDescent="0.15">
      <c r="A32" s="7" t="s">
        <v>65</v>
      </c>
      <c r="G32" s="7" t="s">
        <v>295</v>
      </c>
    </row>
    <row r="33" spans="1:23" s="9" customFormat="1" x14ac:dyDescent="0.1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6">
        <v>3407</v>
      </c>
      <c r="D34" s="1" t="s">
        <v>78</v>
      </c>
      <c r="E34" s="2">
        <v>-11100859</v>
      </c>
      <c r="G34" s="16" t="s">
        <v>296</v>
      </c>
      <c r="H34" s="2">
        <f>E40</f>
        <v>17804885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138</v>
      </c>
      <c r="B35" s="36">
        <v>683</v>
      </c>
      <c r="D35" s="1" t="s">
        <v>182</v>
      </c>
      <c r="E35" s="10">
        <v>-874451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6">
        <v>6508</v>
      </c>
      <c r="D36" s="1" t="s">
        <v>80</v>
      </c>
      <c r="E36" s="10">
        <v>-38447</v>
      </c>
      <c r="G36" s="40" t="s">
        <v>298</v>
      </c>
      <c r="H36" s="41">
        <f>H34+H35</f>
        <v>17810042.605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132</v>
      </c>
      <c r="B37" s="36">
        <v>2942</v>
      </c>
      <c r="D37" s="1" t="s">
        <v>81</v>
      </c>
      <c r="E37" s="2">
        <v>4166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15">
      <c r="A38" s="1" t="s">
        <v>19</v>
      </c>
      <c r="B38" s="36">
        <f>SUM(B34:B37)</f>
        <v>13540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15">
      <c r="A39" s="1" t="s">
        <v>102</v>
      </c>
      <c r="B39" s="3"/>
      <c r="D39" s="8" t="s">
        <v>379</v>
      </c>
    </row>
    <row r="40" spans="1:23" x14ac:dyDescent="0.15">
      <c r="A40" s="1" t="s">
        <v>103</v>
      </c>
      <c r="B40" s="3"/>
      <c r="D40" s="1" t="s">
        <v>74</v>
      </c>
      <c r="E40" s="2">
        <v>17804885</v>
      </c>
    </row>
    <row r="41" spans="1:23" s="9" customFormat="1" x14ac:dyDescent="0.15">
      <c r="A41"/>
      <c r="B41"/>
      <c r="D41" s="1" t="s">
        <v>75</v>
      </c>
      <c r="E41" s="2">
        <v>17729929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 s="1" t="s">
        <v>76</v>
      </c>
      <c r="E42" s="2">
        <v>116692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15">
      <c r="D43" s="1" t="s">
        <v>77</v>
      </c>
      <c r="E43" s="2">
        <v>164932</v>
      </c>
    </row>
    <row r="44" spans="1:23" x14ac:dyDescent="0.15">
      <c r="A44" s="8" t="s">
        <v>233</v>
      </c>
      <c r="D44" s="1" t="s">
        <v>375</v>
      </c>
      <c r="E44" s="2">
        <v>13221</v>
      </c>
    </row>
    <row r="45" spans="1:23" x14ac:dyDescent="0.15">
      <c r="A45" s="16" t="s">
        <v>5</v>
      </c>
      <c r="B45" s="2">
        <v>1000000</v>
      </c>
      <c r="C45" s="2"/>
      <c r="D45" s="1" t="s">
        <v>376</v>
      </c>
      <c r="E45" s="10">
        <v>103471</v>
      </c>
    </row>
    <row r="46" spans="1:23" x14ac:dyDescent="0.1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765287</v>
      </c>
    </row>
    <row r="47" spans="1:23" x14ac:dyDescent="0.1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1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1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1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4"/>
  <dimension ref="A1:W41"/>
  <sheetViews>
    <sheetView zoomScale="80" zoomScaleNormal="80" workbookViewId="0">
      <selection activeCell="I22" sqref="I22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83337164.510000005</v>
      </c>
      <c r="D3" s="1" t="s">
        <v>1</v>
      </c>
      <c r="E3" s="2">
        <v>25445200.300000001</v>
      </c>
      <c r="G3" s="1" t="s">
        <v>25</v>
      </c>
      <c r="I3" s="3"/>
    </row>
    <row r="4" spans="1:9" x14ac:dyDescent="0.15">
      <c r="A4" s="1" t="s">
        <v>2</v>
      </c>
      <c r="B4" s="2">
        <v>25775366.57</v>
      </c>
      <c r="D4" s="1" t="s">
        <v>11</v>
      </c>
      <c r="E4" s="2">
        <v>9449318.5</v>
      </c>
      <c r="H4" s="1" t="s">
        <v>101</v>
      </c>
      <c r="I4">
        <v>29</v>
      </c>
    </row>
    <row r="5" spans="1:9" x14ac:dyDescent="0.15">
      <c r="A5" s="1" t="s">
        <v>3</v>
      </c>
      <c r="B5" s="2">
        <v>184119206.93000001</v>
      </c>
      <c r="D5" s="1" t="s">
        <v>12</v>
      </c>
      <c r="E5" s="2">
        <v>15995881.800000001</v>
      </c>
      <c r="H5" s="1" t="s">
        <v>101</v>
      </c>
      <c r="I5">
        <v>0</v>
      </c>
    </row>
    <row r="6" spans="1:9" x14ac:dyDescent="0.15">
      <c r="A6" s="1" t="s">
        <v>11</v>
      </c>
      <c r="B6" s="2">
        <v>158343840.36000001</v>
      </c>
      <c r="D6" s="1" t="s">
        <v>4</v>
      </c>
      <c r="E6" s="2">
        <v>8000000</v>
      </c>
      <c r="H6" s="1" t="s">
        <v>105</v>
      </c>
      <c r="I6">
        <v>2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30</v>
      </c>
    </row>
    <row r="8" spans="1:9" x14ac:dyDescent="0.15">
      <c r="A8" s="1" t="s">
        <v>5</v>
      </c>
      <c r="B8" s="2">
        <v>158000000</v>
      </c>
      <c r="D8" s="1" t="s">
        <v>86</v>
      </c>
      <c r="E8" s="2">
        <v>1515.7</v>
      </c>
      <c r="H8" s="1" t="s">
        <v>67</v>
      </c>
      <c r="I8">
        <v>38</v>
      </c>
    </row>
    <row r="9" spans="1:9" x14ac:dyDescent="0.15">
      <c r="A9" s="1" t="s">
        <v>82</v>
      </c>
      <c r="B9" s="2">
        <v>6675.85</v>
      </c>
      <c r="D9" s="1" t="s">
        <v>88</v>
      </c>
      <c r="E9" s="3">
        <v>926</v>
      </c>
      <c r="G9" s="1"/>
      <c r="H9" s="1" t="s">
        <v>42</v>
      </c>
      <c r="I9" s="3">
        <f>SUMIF(I4:I8,"&gt;=0")</f>
        <v>99</v>
      </c>
    </row>
    <row r="10" spans="1:9" x14ac:dyDescent="0.15">
      <c r="A10" s="1" t="s">
        <v>83</v>
      </c>
      <c r="B10" s="2">
        <v>75000000</v>
      </c>
      <c r="D10" s="1" t="s">
        <v>85</v>
      </c>
      <c r="E10" s="2">
        <v>215986.1</v>
      </c>
      <c r="G10" s="1"/>
      <c r="H10" s="1" t="s">
        <v>43</v>
      </c>
      <c r="I10" s="3">
        <f>SUMIF(I5:I9,"&lt;=0")</f>
        <v>0</v>
      </c>
    </row>
    <row r="11" spans="1:9" x14ac:dyDescent="0.15">
      <c r="A11" s="1" t="s">
        <v>84</v>
      </c>
      <c r="B11" s="2">
        <v>283495.11</v>
      </c>
      <c r="E11" s="2"/>
      <c r="G11" s="1" t="s">
        <v>36</v>
      </c>
      <c r="I11" s="2"/>
    </row>
    <row r="12" spans="1:9" x14ac:dyDescent="0.15">
      <c r="A12" s="1" t="s">
        <v>86</v>
      </c>
      <c r="B12" s="2">
        <v>628.20000000000005</v>
      </c>
      <c r="E12" s="2"/>
      <c r="G12" s="1"/>
      <c r="H12" s="1" t="s">
        <v>30</v>
      </c>
      <c r="I12" s="2">
        <v>64576620</v>
      </c>
    </row>
    <row r="13" spans="1:9" x14ac:dyDescent="0.15">
      <c r="A13" s="1" t="s">
        <v>85</v>
      </c>
      <c r="B13" s="2">
        <v>42745.07</v>
      </c>
      <c r="E13" s="2"/>
      <c r="G13" s="1"/>
      <c r="H13" s="1" t="s">
        <v>31</v>
      </c>
      <c r="I13" s="2">
        <v>0</v>
      </c>
    </row>
    <row r="14" spans="1:9" x14ac:dyDescent="0.15">
      <c r="B14" s="2"/>
      <c r="G14" s="1"/>
      <c r="H14" s="1" t="s">
        <v>32</v>
      </c>
      <c r="I14" s="2">
        <f>I13+I12</f>
        <v>64576620</v>
      </c>
    </row>
    <row r="15" spans="1:9" x14ac:dyDescent="0.15">
      <c r="A15" s="1"/>
      <c r="B15" s="2"/>
      <c r="G15" s="1" t="s">
        <v>5</v>
      </c>
      <c r="H15" s="2"/>
      <c r="I15" s="2">
        <v>22800000</v>
      </c>
    </row>
    <row r="16" spans="1:9" x14ac:dyDescent="0.15">
      <c r="A16" s="1"/>
      <c r="B16" s="2"/>
      <c r="G16" s="1" t="s">
        <v>26</v>
      </c>
      <c r="H16" s="2"/>
      <c r="I16" s="2">
        <v>10821606.23</v>
      </c>
    </row>
    <row r="17" spans="1:22" x14ac:dyDescent="0.15">
      <c r="A17" s="1"/>
      <c r="B17" s="2"/>
      <c r="G17" s="1" t="s">
        <v>12</v>
      </c>
      <c r="H17" s="2"/>
      <c r="I17" s="2">
        <v>12912240</v>
      </c>
    </row>
    <row r="18" spans="1:22" x14ac:dyDescent="0.15">
      <c r="G18" s="1" t="s">
        <v>24</v>
      </c>
      <c r="H18" s="2"/>
      <c r="I18" s="2">
        <f>I17+I16-I15</f>
        <v>933846.23000000045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24045.06</v>
      </c>
    </row>
    <row r="21" spans="1:22" x14ac:dyDescent="0.15">
      <c r="G21" s="1"/>
      <c r="H21" s="1" t="s">
        <v>39</v>
      </c>
      <c r="I21" s="2">
        <v>6893.41</v>
      </c>
    </row>
    <row r="22" spans="1:22" x14ac:dyDescent="0.15">
      <c r="G22" s="1"/>
      <c r="H22" s="1" t="s">
        <v>106</v>
      </c>
      <c r="I22" s="2">
        <v>1575.36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33013.83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54683488.370000005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291745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96</v>
      </c>
      <c r="B33" s="3">
        <v>1994</v>
      </c>
      <c r="D33" s="1" t="s">
        <v>74</v>
      </c>
      <c r="E33" s="2">
        <v>1435783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7" t="s">
        <v>108</v>
      </c>
      <c r="B34" s="3">
        <v>487</v>
      </c>
      <c r="D34" s="1" t="s">
        <v>75</v>
      </c>
      <c r="E34" s="2">
        <v>1373754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">
        <v>6162</v>
      </c>
      <c r="D35" s="1" t="s">
        <v>76</v>
      </c>
      <c r="E35" s="2">
        <v>-3454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">
        <v>1802</v>
      </c>
      <c r="D36" s="1" t="s">
        <v>77</v>
      </c>
      <c r="E36" s="2">
        <v>64635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10445</v>
      </c>
      <c r="D37" s="1" t="s">
        <v>78</v>
      </c>
      <c r="E37" s="2">
        <v>-1296336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44615482</v>
      </c>
    </row>
    <row r="39" spans="1:23" x14ac:dyDescent="0.15">
      <c r="A39" s="1" t="s">
        <v>103</v>
      </c>
      <c r="B39" s="3"/>
      <c r="D39" s="1" t="s">
        <v>80</v>
      </c>
      <c r="E39" s="2">
        <v>21235</v>
      </c>
    </row>
    <row r="40" spans="1:23" s="9" customFormat="1" x14ac:dyDescent="0.15">
      <c r="A40"/>
      <c r="B40"/>
      <c r="D40" s="1" t="s">
        <v>81</v>
      </c>
      <c r="E40" s="2">
        <v>-6760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5"/>
  <dimension ref="A1:W41"/>
  <sheetViews>
    <sheetView topLeftCell="A28" zoomScale="80" zoomScaleNormal="80" workbookViewId="0">
      <selection activeCell="B5" sqref="B5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139999239.00999999</v>
      </c>
      <c r="D3" s="1" t="s">
        <v>1</v>
      </c>
      <c r="E3" s="2">
        <v>25682090</v>
      </c>
      <c r="G3" s="1" t="s">
        <v>25</v>
      </c>
      <c r="I3" s="3"/>
    </row>
    <row r="4" spans="1:9" x14ac:dyDescent="0.15">
      <c r="A4" s="1" t="s">
        <v>2</v>
      </c>
      <c r="B4" s="2">
        <v>23114814.969999999</v>
      </c>
      <c r="D4" s="1" t="s">
        <v>11</v>
      </c>
      <c r="E4" s="2">
        <v>9614426.1999999993</v>
      </c>
      <c r="H4" s="1" t="s">
        <v>101</v>
      </c>
      <c r="I4">
        <v>22</v>
      </c>
    </row>
    <row r="5" spans="1:9" x14ac:dyDescent="0.15">
      <c r="A5" s="1" t="s">
        <v>3</v>
      </c>
      <c r="B5" s="2">
        <v>184115566.49000001</v>
      </c>
      <c r="D5" s="1" t="s">
        <v>12</v>
      </c>
      <c r="E5" s="2">
        <v>16067663.800000001</v>
      </c>
      <c r="H5" s="1" t="s">
        <v>101</v>
      </c>
      <c r="I5">
        <v>0</v>
      </c>
    </row>
    <row r="6" spans="1:9" x14ac:dyDescent="0.15">
      <c r="A6" s="1" t="s">
        <v>11</v>
      </c>
      <c r="B6" s="2">
        <v>161000751.52000001</v>
      </c>
      <c r="D6" s="1" t="s">
        <v>4</v>
      </c>
      <c r="E6" s="2">
        <v>8000000</v>
      </c>
      <c r="H6" s="1" t="s">
        <v>105</v>
      </c>
      <c r="I6">
        <v>2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15">
      <c r="A8" s="1" t="s">
        <v>5</v>
      </c>
      <c r="B8" s="2">
        <v>158000000</v>
      </c>
      <c r="D8" s="1" t="s">
        <v>86</v>
      </c>
      <c r="E8" s="2">
        <v>1490.4</v>
      </c>
      <c r="H8" s="1" t="s">
        <v>67</v>
      </c>
      <c r="I8">
        <v>39</v>
      </c>
    </row>
    <row r="9" spans="1:9" x14ac:dyDescent="0.15">
      <c r="A9" s="1" t="s">
        <v>82</v>
      </c>
      <c r="B9" s="2">
        <v>1512.51</v>
      </c>
      <c r="D9" s="1" t="s">
        <v>88</v>
      </c>
      <c r="E9" s="3">
        <v>860</v>
      </c>
      <c r="G9" s="1"/>
      <c r="H9" s="1" t="s">
        <v>42</v>
      </c>
      <c r="I9" s="3">
        <f>SUMIF(I4:I8,"&gt;=0")</f>
        <v>97</v>
      </c>
    </row>
    <row r="10" spans="1:9" x14ac:dyDescent="0.15">
      <c r="A10" s="1" t="s">
        <v>83</v>
      </c>
      <c r="B10" s="2">
        <v>21000000</v>
      </c>
      <c r="D10" s="1" t="s">
        <v>85</v>
      </c>
      <c r="E10" s="2"/>
      <c r="G10" s="1"/>
      <c r="H10" s="1" t="s">
        <v>43</v>
      </c>
      <c r="I10" s="3">
        <f>SUMIF(I5:I9,"&lt;=0")</f>
        <v>0</v>
      </c>
    </row>
    <row r="11" spans="1:9" x14ac:dyDescent="0.15">
      <c r="A11" s="1" t="s">
        <v>84</v>
      </c>
      <c r="B11" s="2"/>
      <c r="E11" s="2"/>
      <c r="G11" s="1" t="s">
        <v>36</v>
      </c>
      <c r="I11" s="2"/>
    </row>
    <row r="12" spans="1:9" x14ac:dyDescent="0.15">
      <c r="A12" s="1" t="s">
        <v>86</v>
      </c>
      <c r="B12" s="2">
        <v>515.78</v>
      </c>
      <c r="E12" s="2"/>
      <c r="G12" s="1"/>
      <c r="H12" s="1" t="s">
        <v>30</v>
      </c>
      <c r="I12" s="2">
        <v>63227700</v>
      </c>
    </row>
    <row r="13" spans="1:9" x14ac:dyDescent="0.15">
      <c r="A13" s="1" t="s">
        <v>85</v>
      </c>
      <c r="B13" s="2"/>
      <c r="E13" s="2"/>
      <c r="G13" s="1"/>
      <c r="H13" s="1" t="s">
        <v>31</v>
      </c>
      <c r="I13" s="2">
        <v>0</v>
      </c>
    </row>
    <row r="14" spans="1:9" x14ac:dyDescent="0.15">
      <c r="B14" s="2"/>
      <c r="G14" s="1"/>
      <c r="H14" s="1" t="s">
        <v>32</v>
      </c>
      <c r="I14" s="2">
        <f>I13+I12</f>
        <v>63227700</v>
      </c>
    </row>
    <row r="15" spans="1:9" x14ac:dyDescent="0.15">
      <c r="A15" s="1"/>
      <c r="B15" s="2"/>
      <c r="G15" s="1" t="s">
        <v>5</v>
      </c>
      <c r="H15" s="2"/>
      <c r="I15" s="2">
        <v>22800000</v>
      </c>
    </row>
    <row r="16" spans="1:9" x14ac:dyDescent="0.15">
      <c r="A16" s="1"/>
      <c r="B16" s="2"/>
      <c r="G16" s="1" t="s">
        <v>26</v>
      </c>
      <c r="H16" s="2"/>
      <c r="I16" s="2">
        <v>11088487.01</v>
      </c>
    </row>
    <row r="17" spans="1:22" x14ac:dyDescent="0.15">
      <c r="A17" s="1"/>
      <c r="B17" s="2"/>
      <c r="G17" s="1" t="s">
        <v>12</v>
      </c>
      <c r="H17" s="2"/>
      <c r="I17" s="2">
        <v>12645540</v>
      </c>
    </row>
    <row r="18" spans="1:22" x14ac:dyDescent="0.15">
      <c r="G18" s="1" t="s">
        <v>24</v>
      </c>
      <c r="H18" s="2"/>
      <c r="I18" s="2">
        <f>I17+I16-I15</f>
        <v>934027.00999999791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23258.14</v>
      </c>
    </row>
    <row r="21" spans="1:22" x14ac:dyDescent="0.15">
      <c r="G21" s="1"/>
      <c r="H21" s="1" t="s">
        <v>39</v>
      </c>
      <c r="I21" s="2">
        <v>6784.63</v>
      </c>
    </row>
    <row r="22" spans="1:22" x14ac:dyDescent="0.15">
      <c r="G22" s="1"/>
      <c r="H22" s="1" t="s">
        <v>106</v>
      </c>
      <c r="I22" s="2">
        <v>1575.36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32118.13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51828018.769999996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32118.13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96</v>
      </c>
      <c r="B33" s="3">
        <v>1889</v>
      </c>
      <c r="D33" s="1" t="s">
        <v>74</v>
      </c>
      <c r="E33" s="2">
        <v>1439291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7" t="s">
        <v>108</v>
      </c>
      <c r="B34" s="3">
        <v>431</v>
      </c>
      <c r="D34" s="1" t="s">
        <v>75</v>
      </c>
      <c r="E34" s="2">
        <v>1309118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">
        <v>6182</v>
      </c>
      <c r="D35" s="1" t="s">
        <v>76</v>
      </c>
      <c r="E35" s="2">
        <v>53625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">
        <v>1795</v>
      </c>
      <c r="D36" s="1" t="s">
        <v>77</v>
      </c>
      <c r="E36" s="2">
        <v>25182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10297</v>
      </c>
      <c r="D37" s="1" t="s">
        <v>78</v>
      </c>
      <c r="E37" s="2">
        <v>-1177598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41668841</v>
      </c>
    </row>
    <row r="39" spans="1:23" x14ac:dyDescent="0.15">
      <c r="A39" s="1" t="s">
        <v>103</v>
      </c>
      <c r="B39" s="3"/>
      <c r="D39" s="1" t="s">
        <v>80</v>
      </c>
      <c r="E39" s="2">
        <v>19937</v>
      </c>
    </row>
    <row r="40" spans="1:23" s="9" customFormat="1" x14ac:dyDescent="0.15">
      <c r="A40"/>
      <c r="B40"/>
      <c r="D40" s="1" t="s">
        <v>81</v>
      </c>
      <c r="E40" s="2">
        <v>-6442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6"/>
  <dimension ref="A1:W41"/>
  <sheetViews>
    <sheetView topLeftCell="A10" zoomScale="80" zoomScaleNormal="80" workbookViewId="0">
      <selection activeCell="C14" sqref="C14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9576932.1400000006</v>
      </c>
      <c r="D3" s="1" t="s">
        <v>1</v>
      </c>
      <c r="E3" s="2">
        <v>96543136.760000005</v>
      </c>
      <c r="G3" s="1" t="s">
        <v>25</v>
      </c>
      <c r="I3" s="3"/>
    </row>
    <row r="4" spans="1:9" x14ac:dyDescent="0.15">
      <c r="A4" s="1" t="s">
        <v>2</v>
      </c>
      <c r="B4" s="2">
        <v>35061790.479999997</v>
      </c>
      <c r="D4" s="1" t="s">
        <v>11</v>
      </c>
      <c r="E4" s="2">
        <v>80936100.700000003</v>
      </c>
      <c r="H4" s="1" t="s">
        <v>101</v>
      </c>
      <c r="I4">
        <v>28</v>
      </c>
    </row>
    <row r="5" spans="1:9" x14ac:dyDescent="0.15">
      <c r="A5" s="1" t="s">
        <v>3</v>
      </c>
      <c r="B5" s="2">
        <v>113681007.73</v>
      </c>
      <c r="D5" s="1" t="s">
        <v>12</v>
      </c>
      <c r="E5" s="2">
        <v>15607036</v>
      </c>
      <c r="H5" s="1" t="s">
        <v>101</v>
      </c>
      <c r="I5">
        <v>-1</v>
      </c>
    </row>
    <row r="6" spans="1:9" x14ac:dyDescent="0.15">
      <c r="A6" s="1" t="s">
        <v>11</v>
      </c>
      <c r="B6" s="2">
        <v>78619217.25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15">
      <c r="A8" s="1" t="s">
        <v>5</v>
      </c>
      <c r="B8" s="2">
        <v>158000000</v>
      </c>
      <c r="D8" s="1" t="s">
        <v>86</v>
      </c>
      <c r="E8" s="2">
        <v>954.5</v>
      </c>
      <c r="H8" s="1" t="s">
        <v>67</v>
      </c>
      <c r="I8">
        <v>28</v>
      </c>
    </row>
    <row r="9" spans="1:9" x14ac:dyDescent="0.15">
      <c r="A9" s="1" t="s">
        <v>82</v>
      </c>
      <c r="B9" s="2">
        <v>42285.11</v>
      </c>
      <c r="D9" s="1" t="s">
        <v>88</v>
      </c>
      <c r="E9" s="3">
        <v>535</v>
      </c>
      <c r="G9" s="1"/>
      <c r="H9" s="1" t="s">
        <v>42</v>
      </c>
      <c r="I9" s="3">
        <f>SUMIF(I4:I8,"&gt;=0")</f>
        <v>91</v>
      </c>
    </row>
    <row r="10" spans="1:9" x14ac:dyDescent="0.15">
      <c r="A10" s="1" t="s">
        <v>83</v>
      </c>
      <c r="B10" s="2">
        <v>69000000</v>
      </c>
      <c r="D10" s="1" t="s">
        <v>85</v>
      </c>
      <c r="E10" s="2">
        <f>E8+'20160929'!E10</f>
        <v>203122.4</v>
      </c>
      <c r="G10" s="1"/>
      <c r="H10" s="1" t="s">
        <v>43</v>
      </c>
      <c r="I10" s="3">
        <f>SUMIF(I5:I9,"&lt;=0")</f>
        <v>-1</v>
      </c>
    </row>
    <row r="11" spans="1:9" x14ac:dyDescent="0.15">
      <c r="A11" s="1" t="s">
        <v>84</v>
      </c>
      <c r="B11" s="2">
        <f>'20160929'!B11+B9</f>
        <v>241876.05999999994</v>
      </c>
      <c r="E11" s="2"/>
      <c r="G11" s="1" t="s">
        <v>36</v>
      </c>
      <c r="I11" s="2"/>
    </row>
    <row r="12" spans="1:9" x14ac:dyDescent="0.15">
      <c r="A12" s="1" t="s">
        <v>86</v>
      </c>
      <c r="B12" s="2">
        <v>421.23</v>
      </c>
      <c r="E12" s="2"/>
      <c r="G12" s="1"/>
      <c r="H12" s="1" t="s">
        <v>30</v>
      </c>
      <c r="I12" s="2">
        <v>58875660</v>
      </c>
    </row>
    <row r="13" spans="1:9" x14ac:dyDescent="0.15">
      <c r="A13" s="1" t="s">
        <v>85</v>
      </c>
      <c r="B13" s="2">
        <f>B12+'20160929'!B13</f>
        <v>37439.530000000006</v>
      </c>
      <c r="E13" s="2"/>
      <c r="G13" s="1"/>
      <c r="H13" s="1" t="s">
        <v>31</v>
      </c>
      <c r="I13" s="2">
        <v>-652140</v>
      </c>
    </row>
    <row r="14" spans="1:9" x14ac:dyDescent="0.15">
      <c r="B14" s="2"/>
      <c r="G14" s="1"/>
      <c r="H14" s="1" t="s">
        <v>32</v>
      </c>
      <c r="I14" s="2">
        <f>I13+I12</f>
        <v>58223520</v>
      </c>
    </row>
    <row r="15" spans="1:9" x14ac:dyDescent="0.15">
      <c r="A15" s="1"/>
      <c r="B15" s="2"/>
      <c r="G15" s="1" t="s">
        <v>5</v>
      </c>
      <c r="H15" s="2"/>
      <c r="I15" s="2">
        <v>22800000</v>
      </c>
    </row>
    <row r="16" spans="1:9" x14ac:dyDescent="0.15">
      <c r="A16" s="1"/>
      <c r="B16" s="2"/>
      <c r="G16" s="1" t="s">
        <v>26</v>
      </c>
      <c r="H16" s="2"/>
      <c r="I16" s="2">
        <v>11401149.300000001</v>
      </c>
    </row>
    <row r="17" spans="1:22" x14ac:dyDescent="0.15">
      <c r="A17" s="1"/>
      <c r="B17" s="2"/>
      <c r="G17" s="1" t="s">
        <v>12</v>
      </c>
      <c r="H17" s="2"/>
      <c r="I17" s="2">
        <v>11775132</v>
      </c>
    </row>
    <row r="18" spans="1:22" x14ac:dyDescent="0.15">
      <c r="G18" s="1" t="s">
        <v>24</v>
      </c>
      <c r="H18" s="2"/>
      <c r="I18" s="2">
        <f>I17+I16-I15</f>
        <v>376281.30000000075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21629.26</v>
      </c>
    </row>
    <row r="21" spans="1:22" x14ac:dyDescent="0.15">
      <c r="G21" s="1"/>
      <c r="H21" s="1" t="s">
        <v>39</v>
      </c>
      <c r="I21" s="2">
        <v>6555.34</v>
      </c>
    </row>
    <row r="22" spans="1:22" x14ac:dyDescent="0.15">
      <c r="G22" s="1"/>
      <c r="H22" s="1" t="s">
        <v>106</v>
      </c>
      <c r="I22" s="2">
        <v>1575.36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30259.96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62443958.479999997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270821.89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96</v>
      </c>
      <c r="B33" s="3">
        <v>1759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7" t="s">
        <v>108</v>
      </c>
      <c r="B34" s="3">
        <v>139</v>
      </c>
      <c r="D34" s="1" t="s">
        <v>75</v>
      </c>
      <c r="E34" s="2"/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">
        <v>5918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">
        <v>1656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9472</v>
      </c>
      <c r="D37" s="1" t="s">
        <v>78</v>
      </c>
      <c r="E37" s="2">
        <v>-442357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21166677</v>
      </c>
    </row>
    <row r="39" spans="1:23" x14ac:dyDescent="0.15">
      <c r="A39" s="1" t="s">
        <v>103</v>
      </c>
      <c r="B39" s="3"/>
      <c r="D39" s="1" t="s">
        <v>80</v>
      </c>
      <c r="E39" s="2">
        <v>9582</v>
      </c>
    </row>
    <row r="40" spans="1:23" s="9" customFormat="1" x14ac:dyDescent="0.15">
      <c r="A40"/>
      <c r="B40"/>
      <c r="D40" s="1" t="s">
        <v>81</v>
      </c>
      <c r="E40" s="2">
        <v>-3908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7"/>
  <dimension ref="A1:W55"/>
  <sheetViews>
    <sheetView topLeftCell="A25" zoomScale="80" zoomScaleNormal="80" workbookViewId="0">
      <selection activeCell="D33" sqref="D33:E34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70651446.239999995</v>
      </c>
      <c r="D3" s="1" t="s">
        <v>1</v>
      </c>
      <c r="E3" s="2">
        <v>41359872.399999999</v>
      </c>
      <c r="G3" s="1" t="s">
        <v>25</v>
      </c>
      <c r="I3" s="3"/>
    </row>
    <row r="4" spans="1:9" x14ac:dyDescent="0.15">
      <c r="A4" s="1" t="s">
        <v>2</v>
      </c>
      <c r="B4" s="2">
        <v>33816175.340000004</v>
      </c>
      <c r="D4" s="1" t="s">
        <v>11</v>
      </c>
      <c r="E4" s="2">
        <v>25865412.699999999</v>
      </c>
      <c r="H4" s="1" t="s">
        <v>101</v>
      </c>
      <c r="I4">
        <v>28</v>
      </c>
    </row>
    <row r="5" spans="1:9" x14ac:dyDescent="0.15">
      <c r="A5" s="1" t="s">
        <v>3</v>
      </c>
      <c r="B5" s="2">
        <v>113469152.42</v>
      </c>
      <c r="D5" s="1" t="s">
        <v>12</v>
      </c>
      <c r="E5" s="2">
        <v>15372698.1</v>
      </c>
      <c r="H5" s="1" t="s">
        <v>101</v>
      </c>
      <c r="I5">
        <v>-1</v>
      </c>
    </row>
    <row r="6" spans="1:9" x14ac:dyDescent="0.15">
      <c r="A6" s="1" t="s">
        <v>11</v>
      </c>
      <c r="B6" s="2">
        <v>79652977.079999998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15">
      <c r="A7" s="1" t="s">
        <v>4</v>
      </c>
      <c r="B7" s="2">
        <v>50000000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15">
      <c r="A8" s="1" t="s">
        <v>5</v>
      </c>
      <c r="B8" s="2">
        <v>158000000</v>
      </c>
      <c r="D8" s="1" t="s">
        <v>86</v>
      </c>
      <c r="E8" s="2">
        <v>7111.6</v>
      </c>
      <c r="H8" s="1" t="s">
        <v>67</v>
      </c>
      <c r="I8">
        <v>27</v>
      </c>
    </row>
    <row r="9" spans="1:9" x14ac:dyDescent="0.15">
      <c r="A9" s="1" t="s">
        <v>82</v>
      </c>
      <c r="B9" s="2">
        <v>1530.84</v>
      </c>
      <c r="D9" s="1" t="s">
        <v>88</v>
      </c>
      <c r="E9" s="3">
        <v>3443</v>
      </c>
      <c r="G9" s="1"/>
      <c r="H9" s="1" t="s">
        <v>42</v>
      </c>
      <c r="I9" s="3">
        <f>SUMIF(I4:I8,"&gt;=0")</f>
        <v>90</v>
      </c>
    </row>
    <row r="10" spans="1:9" x14ac:dyDescent="0.15">
      <c r="A10" s="1" t="s">
        <v>83</v>
      </c>
      <c r="B10" s="2">
        <v>9000000</v>
      </c>
      <c r="D10" s="1" t="s">
        <v>85</v>
      </c>
      <c r="E10" s="2">
        <f>E8+'20160928'!E10</f>
        <v>202167.9</v>
      </c>
      <c r="G10" s="1"/>
      <c r="H10" s="1" t="s">
        <v>43</v>
      </c>
      <c r="I10" s="3">
        <f>SUMIF(I5:I9,"&lt;=0")</f>
        <v>-1</v>
      </c>
    </row>
    <row r="11" spans="1:9" x14ac:dyDescent="0.15">
      <c r="A11" s="1" t="s">
        <v>84</v>
      </c>
      <c r="B11" s="2">
        <f>'20160928'!B11+B9</f>
        <v>199590.94999999995</v>
      </c>
      <c r="E11" s="2"/>
      <c r="G11" s="1" t="s">
        <v>36</v>
      </c>
      <c r="I11" s="2"/>
    </row>
    <row r="12" spans="1:9" x14ac:dyDescent="0.15">
      <c r="A12" s="1" t="s">
        <v>86</v>
      </c>
      <c r="B12" s="2">
        <v>1420.19</v>
      </c>
      <c r="E12" s="2">
        <f>E4+E5-E3</f>
        <v>-121761.60000000149</v>
      </c>
      <c r="G12" s="1"/>
      <c r="H12" s="1" t="s">
        <v>30</v>
      </c>
      <c r="I12" s="2">
        <v>57896520</v>
      </c>
    </row>
    <row r="13" spans="1:9" x14ac:dyDescent="0.15">
      <c r="A13" s="1" t="s">
        <v>85</v>
      </c>
      <c r="B13" s="2">
        <f>B12+'20160928'!B13</f>
        <v>37018.300000000003</v>
      </c>
      <c r="E13" s="2"/>
      <c r="G13" s="1"/>
      <c r="H13" s="1" t="s">
        <v>31</v>
      </c>
      <c r="I13" s="2">
        <v>-648720</v>
      </c>
    </row>
    <row r="14" spans="1:9" x14ac:dyDescent="0.15">
      <c r="B14" s="2"/>
      <c r="G14" s="1"/>
      <c r="H14" s="1" t="s">
        <v>32</v>
      </c>
      <c r="I14" s="2">
        <f>I13+I12</f>
        <v>57247800</v>
      </c>
    </row>
    <row r="15" spans="1:9" x14ac:dyDescent="0.15">
      <c r="A15" s="1"/>
      <c r="B15" s="2"/>
      <c r="G15" s="1" t="s">
        <v>5</v>
      </c>
      <c r="H15" s="2"/>
      <c r="I15" s="2">
        <v>22800000</v>
      </c>
    </row>
    <row r="16" spans="1:9" x14ac:dyDescent="0.15">
      <c r="A16" s="1" t="s">
        <v>126</v>
      </c>
      <c r="B16" s="2">
        <f>B5+56734500+1289000</f>
        <v>171492652.42000002</v>
      </c>
      <c r="G16" s="1" t="s">
        <v>26</v>
      </c>
      <c r="H16" s="2"/>
      <c r="I16" s="2">
        <v>11260573.390000001</v>
      </c>
    </row>
    <row r="17" spans="1:22" x14ac:dyDescent="0.15">
      <c r="A17" s="1" t="s">
        <v>127</v>
      </c>
      <c r="B17" s="2">
        <f>B4+1289000</f>
        <v>35105175.340000004</v>
      </c>
      <c r="G17" s="1" t="s">
        <v>12</v>
      </c>
      <c r="H17" s="2"/>
      <c r="I17" s="2">
        <v>11579304</v>
      </c>
    </row>
    <row r="18" spans="1:22" x14ac:dyDescent="0.15">
      <c r="G18" s="1" t="s">
        <v>24</v>
      </c>
      <c r="H18" s="2"/>
      <c r="I18" s="2">
        <f>I17+I16-I15</f>
        <v>39877.390000000596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/>
    </row>
    <row r="21" spans="1:22" x14ac:dyDescent="0.15">
      <c r="G21" s="1"/>
      <c r="H21" s="1" t="s">
        <v>39</v>
      </c>
      <c r="I21" s="2"/>
    </row>
    <row r="22" spans="1:22" x14ac:dyDescent="0.15">
      <c r="G22" s="1"/>
      <c r="H22" s="1" t="s">
        <v>106</v>
      </c>
      <c r="I22" s="2">
        <f>24*300*2088/10000</f>
        <v>1503.36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2003.36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60768177.440000005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241189.56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96</v>
      </c>
      <c r="B33" s="3">
        <v>1687</v>
      </c>
      <c r="D33" s="1" t="s">
        <v>74</v>
      </c>
      <c r="E33" s="2">
        <v>1337188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7" t="s">
        <v>108</v>
      </c>
      <c r="B34" s="3">
        <v>0</v>
      </c>
      <c r="D34" s="1" t="s">
        <v>75</v>
      </c>
      <c r="E34" s="2">
        <v>1300322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">
        <v>5915</v>
      </c>
      <c r="D35" s="1" t="s">
        <v>76</v>
      </c>
      <c r="E35" s="2">
        <v>13805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">
        <v>1657</v>
      </c>
      <c r="D36" s="1" t="s">
        <v>77</v>
      </c>
      <c r="E36" s="2">
        <v>79693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9259</v>
      </c>
      <c r="D37" s="1" t="s">
        <v>78</v>
      </c>
      <c r="E37" s="2">
        <v>-679172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15001985</v>
      </c>
    </row>
    <row r="39" spans="1:23" x14ac:dyDescent="0.15">
      <c r="A39" s="1" t="s">
        <v>103</v>
      </c>
      <c r="B39" s="3"/>
      <c r="D39" s="1" t="s">
        <v>80</v>
      </c>
      <c r="E39" s="2">
        <v>5383</v>
      </c>
    </row>
    <row r="40" spans="1:23" s="9" customFormat="1" x14ac:dyDescent="0.15">
      <c r="A40"/>
      <c r="B40"/>
      <c r="D40" s="1" t="s">
        <v>81</v>
      </c>
      <c r="E40" s="2">
        <v>-2923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15">
      <c r="A43" s="8" t="s">
        <v>109</v>
      </c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15">
      <c r="A44" s="1" t="s">
        <v>110</v>
      </c>
      <c r="B44" s="19" t="s">
        <v>111</v>
      </c>
      <c r="C44" s="20"/>
      <c r="D44" s="1" t="s">
        <v>112</v>
      </c>
      <c r="E44" s="1" t="s">
        <v>113</v>
      </c>
      <c r="F44" s="20"/>
      <c r="G44" s="1" t="s">
        <v>125</v>
      </c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15">
      <c r="A45" s="13">
        <v>10000556</v>
      </c>
      <c r="B45" s="14" t="s">
        <v>114</v>
      </c>
      <c r="D45" s="13">
        <v>-8</v>
      </c>
      <c r="E45" s="22">
        <v>1.9</v>
      </c>
      <c r="G45" s="3">
        <f>D45*E45*10000</f>
        <v>-152000</v>
      </c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15">
      <c r="A46" s="13">
        <v>10000557</v>
      </c>
      <c r="B46" s="14" t="s">
        <v>115</v>
      </c>
      <c r="D46" s="13">
        <v>-14</v>
      </c>
      <c r="E46" s="22">
        <v>1.95</v>
      </c>
      <c r="G46" s="3">
        <f>D46*E46*10000</f>
        <v>-273000</v>
      </c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15">
      <c r="A47" s="13">
        <v>10000559</v>
      </c>
      <c r="B47" s="14" t="s">
        <v>116</v>
      </c>
      <c r="D47" s="13">
        <v>9</v>
      </c>
      <c r="E47" s="22">
        <v>2.0499999999999998</v>
      </c>
      <c r="G47" s="3">
        <f>D47*E47*10000</f>
        <v>184500</v>
      </c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15">
      <c r="A48" s="13">
        <v>10000571</v>
      </c>
      <c r="B48" s="14" t="s">
        <v>117</v>
      </c>
      <c r="D48" s="13">
        <v>9</v>
      </c>
      <c r="E48" s="22">
        <v>2.1</v>
      </c>
      <c r="G48" s="3">
        <f>D48*E48*10000</f>
        <v>189000.00000000003</v>
      </c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49" spans="1:7" x14ac:dyDescent="0.15">
      <c r="A49" s="13">
        <v>10000573</v>
      </c>
      <c r="B49" s="14" t="s">
        <v>118</v>
      </c>
      <c r="D49" s="13">
        <v>17</v>
      </c>
      <c r="E49" s="22">
        <v>2.15</v>
      </c>
      <c r="G49" s="3">
        <f t="shared" ref="G49:G50" si="0">D49*E49*10000</f>
        <v>365500</v>
      </c>
    </row>
    <row r="50" spans="1:7" x14ac:dyDescent="0.15">
      <c r="A50" s="13">
        <v>10000591</v>
      </c>
      <c r="B50" s="14" t="s">
        <v>119</v>
      </c>
      <c r="D50" s="13">
        <v>25</v>
      </c>
      <c r="E50" s="22">
        <v>2.2000000000000002</v>
      </c>
      <c r="G50" s="3">
        <f t="shared" si="0"/>
        <v>550000.00000000012</v>
      </c>
    </row>
    <row r="51" spans="1:7" s="9" customFormat="1" x14ac:dyDescent="0.15">
      <c r="A51" s="13">
        <v>10000596</v>
      </c>
      <c r="B51" s="21" t="s">
        <v>120</v>
      </c>
      <c r="D51" s="21">
        <v>494</v>
      </c>
      <c r="E51" s="23">
        <v>2.25</v>
      </c>
      <c r="G51" s="3">
        <f>-D51*E51*10000</f>
        <v>-11115000</v>
      </c>
    </row>
    <row r="52" spans="1:7" x14ac:dyDescent="0.15">
      <c r="A52" s="13">
        <v>10000600</v>
      </c>
      <c r="B52" s="14" t="s">
        <v>121</v>
      </c>
      <c r="D52" s="13">
        <v>634</v>
      </c>
      <c r="E52" s="22">
        <v>2.2999999999999998</v>
      </c>
      <c r="G52" s="3">
        <f>-D52*E52*10000</f>
        <v>-14581999.999999998</v>
      </c>
    </row>
    <row r="53" spans="1:7" x14ac:dyDescent="0.15">
      <c r="A53" s="13">
        <v>10000668</v>
      </c>
      <c r="B53" s="14" t="s">
        <v>122</v>
      </c>
      <c r="D53" s="13">
        <v>417</v>
      </c>
      <c r="E53" s="22">
        <v>2.35</v>
      </c>
      <c r="G53" s="3">
        <f t="shared" ref="G53:G55" si="1">-D53*E53*10000</f>
        <v>-9799500</v>
      </c>
    </row>
    <row r="54" spans="1:7" x14ac:dyDescent="0.15">
      <c r="A54" s="13">
        <v>10000689</v>
      </c>
      <c r="B54" s="14" t="s">
        <v>123</v>
      </c>
      <c r="D54" s="13">
        <v>367</v>
      </c>
      <c r="E54" s="22">
        <v>2.4</v>
      </c>
      <c r="G54" s="3">
        <f t="shared" si="1"/>
        <v>-8808000</v>
      </c>
    </row>
    <row r="55" spans="1:7" x14ac:dyDescent="0.15">
      <c r="A55" s="13">
        <v>10000690</v>
      </c>
      <c r="B55" s="14" t="s">
        <v>124</v>
      </c>
      <c r="D55" s="13">
        <v>490</v>
      </c>
      <c r="E55" s="22">
        <v>2.4500000000000002</v>
      </c>
      <c r="G55" s="3">
        <f t="shared" si="1"/>
        <v>-12005000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8"/>
  <dimension ref="A1:W51"/>
  <sheetViews>
    <sheetView topLeftCell="A22" zoomScale="80" zoomScaleNormal="80" workbookViewId="0">
      <selection activeCell="D33" sqref="D33:E34"/>
    </sheetView>
  </sheetViews>
  <sheetFormatPr defaultRowHeight="13.5" x14ac:dyDescent="0.15"/>
  <cols>
    <col min="1" max="1" width="21.75" customWidth="1"/>
    <col min="2" max="2" width="20.875" customWidth="1"/>
    <col min="3" max="3" width="2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1.87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33160854.02</v>
      </c>
      <c r="D3" s="1" t="s">
        <v>1</v>
      </c>
      <c r="E3" s="2">
        <v>43381721</v>
      </c>
      <c r="G3" s="1" t="s">
        <v>25</v>
      </c>
      <c r="I3" s="3"/>
    </row>
    <row r="4" spans="1:9" x14ac:dyDescent="0.15">
      <c r="A4" s="1" t="s">
        <v>2</v>
      </c>
      <c r="B4" s="2">
        <v>124238388.2</v>
      </c>
      <c r="D4" s="1" t="s">
        <v>11</v>
      </c>
      <c r="E4" s="2">
        <v>16454921</v>
      </c>
      <c r="H4" s="1" t="s">
        <v>101</v>
      </c>
      <c r="I4">
        <v>27</v>
      </c>
    </row>
    <row r="5" spans="1:9" x14ac:dyDescent="0.15">
      <c r="A5" s="1" t="s">
        <v>3</v>
      </c>
      <c r="B5" s="2">
        <v>166400753.05000001</v>
      </c>
      <c r="D5" s="1" t="s">
        <v>12</v>
      </c>
      <c r="E5" s="2">
        <v>26926799.899999999</v>
      </c>
      <c r="H5" s="1" t="s">
        <v>105</v>
      </c>
      <c r="I5">
        <v>1</v>
      </c>
    </row>
    <row r="6" spans="1:9" x14ac:dyDescent="0.15">
      <c r="A6" s="1" t="s">
        <v>11</v>
      </c>
      <c r="B6" s="2">
        <v>42162364.850000001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1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15">
      <c r="A8" s="1" t="s">
        <v>5</v>
      </c>
      <c r="B8" s="2">
        <v>158000000</v>
      </c>
      <c r="D8" s="1" t="s">
        <v>86</v>
      </c>
      <c r="E8" s="2">
        <v>2891.1</v>
      </c>
      <c r="G8" s="1"/>
      <c r="H8" s="1" t="s">
        <v>42</v>
      </c>
      <c r="I8" s="3">
        <f>SUMIF(I4:I7,"&gt;=0")</f>
        <v>89</v>
      </c>
    </row>
    <row r="9" spans="1:9" x14ac:dyDescent="0.15">
      <c r="A9" s="1" t="s">
        <v>82</v>
      </c>
      <c r="B9" s="2">
        <v>1510.83</v>
      </c>
      <c r="D9" s="1" t="s">
        <v>88</v>
      </c>
      <c r="E9" s="3">
        <v>1764</v>
      </c>
      <c r="G9" s="1"/>
      <c r="H9" s="1" t="s">
        <v>43</v>
      </c>
      <c r="I9" s="3">
        <f>SUMIF(I5:I8,"&lt;=0")</f>
        <v>0</v>
      </c>
    </row>
    <row r="10" spans="1:9" x14ac:dyDescent="0.15">
      <c r="A10" s="1" t="s">
        <v>83</v>
      </c>
      <c r="B10" s="2">
        <v>9000000</v>
      </c>
      <c r="D10" s="1" t="s">
        <v>85</v>
      </c>
      <c r="E10" s="2">
        <f>E8+'20160927'!E10</f>
        <v>195056.3</v>
      </c>
      <c r="G10" s="1" t="s">
        <v>36</v>
      </c>
      <c r="I10" s="2"/>
    </row>
    <row r="11" spans="1:9" x14ac:dyDescent="0.15">
      <c r="A11" s="1" t="s">
        <v>84</v>
      </c>
      <c r="B11" s="2">
        <f>'20160927'!B11+B9</f>
        <v>198060.10999999996</v>
      </c>
      <c r="E11" s="2"/>
      <c r="G11" s="1"/>
      <c r="H11" s="1" t="s">
        <v>30</v>
      </c>
      <c r="I11" s="2">
        <v>57360960</v>
      </c>
    </row>
    <row r="12" spans="1:9" x14ac:dyDescent="0.15">
      <c r="A12" s="1" t="s">
        <v>86</v>
      </c>
      <c r="B12" s="2">
        <v>579.29</v>
      </c>
      <c r="E12" s="2"/>
      <c r="G12" s="1"/>
      <c r="H12" s="1" t="s">
        <v>31</v>
      </c>
      <c r="I12" s="2">
        <v>0</v>
      </c>
    </row>
    <row r="13" spans="1:9" x14ac:dyDescent="0.15">
      <c r="A13" s="1" t="s">
        <v>85</v>
      </c>
      <c r="B13" s="2">
        <f>B12+'20160927'!B13</f>
        <v>35598.11</v>
      </c>
      <c r="G13" s="1"/>
      <c r="H13" s="1" t="s">
        <v>32</v>
      </c>
      <c r="I13" s="2">
        <f>I12+I11</f>
        <v>57360960</v>
      </c>
    </row>
    <row r="14" spans="1:9" x14ac:dyDescent="0.15">
      <c r="B14" s="2"/>
      <c r="G14" s="1" t="s">
        <v>5</v>
      </c>
      <c r="H14" s="2"/>
      <c r="I14" s="2">
        <v>22800000</v>
      </c>
    </row>
    <row r="15" spans="1:9" x14ac:dyDescent="0.15">
      <c r="A15" s="1"/>
      <c r="B15" s="2"/>
      <c r="G15" s="1" t="s">
        <v>26</v>
      </c>
      <c r="H15" s="2"/>
      <c r="I15" s="2">
        <v>11480698.029999999</v>
      </c>
    </row>
    <row r="16" spans="1:9" x14ac:dyDescent="0.15">
      <c r="A16" s="1"/>
      <c r="B16" s="2"/>
      <c r="G16" s="1" t="s">
        <v>12</v>
      </c>
      <c r="H16" s="2"/>
      <c r="I16" s="2">
        <v>11472192</v>
      </c>
    </row>
    <row r="17" spans="1:22" x14ac:dyDescent="0.15">
      <c r="G17" s="1" t="s">
        <v>24</v>
      </c>
      <c r="H17" s="2"/>
      <c r="I17" s="2">
        <f>I16+I15-I14</f>
        <v>152890.03000000119</v>
      </c>
    </row>
    <row r="18" spans="1:22" x14ac:dyDescent="0.15">
      <c r="G18" s="1" t="s">
        <v>33</v>
      </c>
      <c r="I18" s="2"/>
    </row>
    <row r="19" spans="1:22" x14ac:dyDescent="0.15">
      <c r="G19" s="1"/>
      <c r="H19" s="1" t="s">
        <v>38</v>
      </c>
      <c r="I19" s="2">
        <v>21435.51</v>
      </c>
    </row>
    <row r="20" spans="1:22" x14ac:dyDescent="0.15">
      <c r="G20" s="1"/>
      <c r="H20" s="1" t="s">
        <v>39</v>
      </c>
      <c r="I20" s="2">
        <v>6509.61</v>
      </c>
    </row>
    <row r="21" spans="1:22" x14ac:dyDescent="0.15">
      <c r="G21" s="1"/>
      <c r="H21" s="1" t="s">
        <v>106</v>
      </c>
      <c r="I21" s="2">
        <f>24*300*2088/10000</f>
        <v>1503.36</v>
      </c>
    </row>
    <row r="22" spans="1:22" x14ac:dyDescent="0.15">
      <c r="H22" s="1" t="s">
        <v>107</v>
      </c>
      <c r="I22" s="2">
        <v>500</v>
      </c>
    </row>
    <row r="23" spans="1:22" x14ac:dyDescent="0.15">
      <c r="H23" s="1" t="s">
        <v>19</v>
      </c>
      <c r="I23" s="2">
        <f>SUM(I19:I22)</f>
        <v>29948.48</v>
      </c>
    </row>
    <row r="24" spans="1:22" x14ac:dyDescent="0.15">
      <c r="A24" s="8" t="s">
        <v>69</v>
      </c>
    </row>
    <row r="25" spans="1:22" x14ac:dyDescent="0.1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B4+E5+I16</f>
        <v>162637380.09999999</v>
      </c>
      <c r="G26" s="1"/>
      <c r="H26" s="1"/>
      <c r="I26" s="2"/>
    </row>
    <row r="27" spans="1:22" x14ac:dyDescent="0.15">
      <c r="A27" s="1" t="s">
        <v>90</v>
      </c>
      <c r="B27" s="2">
        <f>$B$13+$E$10+$I$23</f>
        <v>260602.88999999998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17</v>
      </c>
      <c r="B33" s="3">
        <v>9239</v>
      </c>
      <c r="D33" s="1" t="s">
        <v>74</v>
      </c>
      <c r="E33" s="2">
        <v>1323334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7" t="s">
        <v>96</v>
      </c>
      <c r="B34" s="3">
        <v>1382</v>
      </c>
      <c r="D34" s="1" t="s">
        <v>75</v>
      </c>
      <c r="E34" s="2">
        <v>1220629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">
        <v>5775</v>
      </c>
      <c r="D35" s="1" t="s">
        <v>76</v>
      </c>
      <c r="E35" s="2">
        <v>86281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">
        <v>1622</v>
      </c>
      <c r="D36" s="1" t="s">
        <v>77</v>
      </c>
      <c r="E36" s="2">
        <v>87118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18018</v>
      </c>
      <c r="D37" s="1" t="s">
        <v>78</v>
      </c>
      <c r="E37" s="2">
        <v>-1098428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>
        <v>9370</v>
      </c>
      <c r="D38" s="1" t="s">
        <v>79</v>
      </c>
      <c r="E38" s="3">
        <v>12491312</v>
      </c>
    </row>
    <row r="39" spans="1:23" x14ac:dyDescent="0.15">
      <c r="A39" s="1" t="s">
        <v>103</v>
      </c>
      <c r="B39" s="3">
        <v>8648</v>
      </c>
      <c r="D39" s="1" t="s">
        <v>80</v>
      </c>
      <c r="E39" s="2">
        <v>8610</v>
      </c>
    </row>
    <row r="40" spans="1:23" s="9" customFormat="1" x14ac:dyDescent="0.15">
      <c r="A40"/>
      <c r="B40"/>
      <c r="D40" s="1" t="s">
        <v>81</v>
      </c>
      <c r="E40" s="2">
        <v>-3497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1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1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1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1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1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1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1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9"/>
  <dimension ref="A1:W51"/>
  <sheetViews>
    <sheetView topLeftCell="A22" zoomScale="80" zoomScaleNormal="80" workbookViewId="0">
      <selection activeCell="D33" sqref="D33:E34"/>
    </sheetView>
  </sheetViews>
  <sheetFormatPr defaultRowHeight="13.5" x14ac:dyDescent="0.15"/>
  <cols>
    <col min="1" max="1" width="21.75" customWidth="1"/>
    <col min="2" max="2" width="20.875" customWidth="1"/>
    <col min="3" max="3" width="2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1.87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28092679.550000001</v>
      </c>
      <c r="D3" s="1" t="s">
        <v>1</v>
      </c>
      <c r="E3" s="2">
        <v>43676713.100000001</v>
      </c>
      <c r="G3" s="1" t="s">
        <v>25</v>
      </c>
      <c r="I3" s="3"/>
    </row>
    <row r="4" spans="1:9" x14ac:dyDescent="0.15">
      <c r="A4" s="1" t="s">
        <v>2</v>
      </c>
      <c r="B4" s="2">
        <v>125902761.8</v>
      </c>
      <c r="D4" s="1" t="s">
        <v>11</v>
      </c>
      <c r="E4" s="2">
        <v>17058893.300000001</v>
      </c>
      <c r="H4" s="1" t="s">
        <v>101</v>
      </c>
      <c r="I4">
        <v>25</v>
      </c>
    </row>
    <row r="5" spans="1:9" x14ac:dyDescent="0.15">
      <c r="A5" s="1" t="s">
        <v>3</v>
      </c>
      <c r="B5" s="2">
        <v>165996721.34999999</v>
      </c>
      <c r="D5" s="1" t="s">
        <v>12</v>
      </c>
      <c r="E5" s="2">
        <v>26617819.800000001</v>
      </c>
      <c r="H5" s="1" t="s">
        <v>105</v>
      </c>
      <c r="I5">
        <v>1</v>
      </c>
    </row>
    <row r="6" spans="1:9" x14ac:dyDescent="0.15">
      <c r="A6" s="1" t="s">
        <v>11</v>
      </c>
      <c r="B6" s="2">
        <v>40093959.549999997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1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15">
      <c r="A8" s="1" t="s">
        <v>5</v>
      </c>
      <c r="B8" s="2">
        <v>158000000</v>
      </c>
      <c r="D8" s="1" t="s">
        <v>86</v>
      </c>
      <c r="E8" s="2">
        <v>2396.6</v>
      </c>
      <c r="G8" s="1"/>
      <c r="H8" s="1" t="s">
        <v>42</v>
      </c>
      <c r="I8" s="3">
        <f>SUMIF(I4:I7,"&gt;=0")</f>
        <v>87</v>
      </c>
    </row>
    <row r="9" spans="1:9" x14ac:dyDescent="0.15">
      <c r="A9" s="1" t="s">
        <v>82</v>
      </c>
      <c r="B9" s="2">
        <v>1280</v>
      </c>
      <c r="D9" s="1" t="s">
        <v>88</v>
      </c>
      <c r="E9" s="3">
        <v>1697</v>
      </c>
      <c r="G9" s="1"/>
      <c r="H9" s="1" t="s">
        <v>43</v>
      </c>
      <c r="I9" s="3">
        <f>SUMIF(I5:I8,"&lt;=0")</f>
        <v>0</v>
      </c>
    </row>
    <row r="10" spans="1:9" x14ac:dyDescent="0.15">
      <c r="A10" s="1" t="s">
        <v>83</v>
      </c>
      <c r="B10" s="2">
        <v>12000000</v>
      </c>
      <c r="D10" s="1" t="s">
        <v>85</v>
      </c>
      <c r="E10" s="2">
        <f>E8+'20160926'!E10</f>
        <v>192165.19999999998</v>
      </c>
      <c r="G10" s="1" t="s">
        <v>36</v>
      </c>
      <c r="I10" s="2"/>
    </row>
    <row r="11" spans="1:9" x14ac:dyDescent="0.15">
      <c r="A11" s="1" t="s">
        <v>84</v>
      </c>
      <c r="B11" s="2">
        <f>'20160926'!B11+B9</f>
        <v>196549.27999999997</v>
      </c>
      <c r="E11" s="2"/>
      <c r="G11" s="1"/>
      <c r="H11" s="1" t="s">
        <v>30</v>
      </c>
      <c r="I11" s="2">
        <v>56123940</v>
      </c>
    </row>
    <row r="12" spans="1:9" x14ac:dyDescent="0.15">
      <c r="A12" s="1" t="s">
        <v>86</v>
      </c>
      <c r="B12" s="2">
        <v>774.38</v>
      </c>
      <c r="E12" s="2"/>
      <c r="G12" s="1"/>
      <c r="H12" s="1" t="s">
        <v>31</v>
      </c>
      <c r="I12" s="2">
        <v>0</v>
      </c>
    </row>
    <row r="13" spans="1:9" x14ac:dyDescent="0.15">
      <c r="A13" s="1" t="s">
        <v>85</v>
      </c>
      <c r="B13" s="2">
        <f>B12+'20160926'!B13</f>
        <v>35018.82</v>
      </c>
      <c r="G13" s="1"/>
      <c r="H13" s="1" t="s">
        <v>32</v>
      </c>
      <c r="I13" s="2">
        <f>I12+I11</f>
        <v>56123940</v>
      </c>
    </row>
    <row r="14" spans="1:9" x14ac:dyDescent="0.15">
      <c r="B14" s="2"/>
      <c r="G14" s="1" t="s">
        <v>5</v>
      </c>
      <c r="H14" s="2"/>
      <c r="I14" s="2">
        <v>22800000</v>
      </c>
    </row>
    <row r="15" spans="1:9" x14ac:dyDescent="0.15">
      <c r="A15" s="1"/>
      <c r="B15" s="2"/>
      <c r="G15" s="1" t="s">
        <v>26</v>
      </c>
      <c r="H15" s="2"/>
      <c r="I15" s="2">
        <v>11790414.689999999</v>
      </c>
    </row>
    <row r="16" spans="1:9" x14ac:dyDescent="0.15">
      <c r="A16" s="1"/>
      <c r="B16" s="2"/>
      <c r="G16" s="1" t="s">
        <v>12</v>
      </c>
      <c r="H16" s="2"/>
      <c r="I16" s="2">
        <v>11224788</v>
      </c>
    </row>
    <row r="17" spans="1:22" x14ac:dyDescent="0.15">
      <c r="G17" s="1" t="s">
        <v>24</v>
      </c>
      <c r="H17" s="2"/>
      <c r="I17" s="2">
        <f>I16+I15-I14</f>
        <v>215202.68999999762</v>
      </c>
    </row>
    <row r="18" spans="1:22" x14ac:dyDescent="0.15">
      <c r="G18" s="1" t="s">
        <v>33</v>
      </c>
      <c r="I18" s="2"/>
    </row>
    <row r="19" spans="1:22" x14ac:dyDescent="0.15">
      <c r="G19" s="1"/>
      <c r="H19" s="1" t="s">
        <v>38</v>
      </c>
      <c r="I19" s="2">
        <v>21305.58</v>
      </c>
    </row>
    <row r="20" spans="1:22" x14ac:dyDescent="0.15">
      <c r="G20" s="1"/>
      <c r="H20" s="1" t="s">
        <v>39</v>
      </c>
      <c r="I20" s="2">
        <v>6478.95</v>
      </c>
    </row>
    <row r="21" spans="1:22" x14ac:dyDescent="0.15">
      <c r="G21" s="1"/>
      <c r="H21" s="1" t="s">
        <v>106</v>
      </c>
      <c r="I21" s="2">
        <f>24*300*2088/10000</f>
        <v>1503.36</v>
      </c>
    </row>
    <row r="22" spans="1:22" x14ac:dyDescent="0.15">
      <c r="H22" s="1" t="s">
        <v>107</v>
      </c>
      <c r="I22" s="2">
        <v>500</v>
      </c>
    </row>
    <row r="23" spans="1:22" x14ac:dyDescent="0.15">
      <c r="H23" s="1" t="s">
        <v>19</v>
      </c>
      <c r="I23" s="2">
        <f>SUM(I19:I22)</f>
        <v>29787.890000000003</v>
      </c>
    </row>
    <row r="24" spans="1:22" x14ac:dyDescent="0.15">
      <c r="A24" s="8" t="s">
        <v>69</v>
      </c>
    </row>
    <row r="25" spans="1:22" x14ac:dyDescent="0.1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B4+E5+I16</f>
        <v>163745369.59999999</v>
      </c>
      <c r="G26" s="1"/>
      <c r="H26" s="1"/>
      <c r="I26" s="2"/>
    </row>
    <row r="27" spans="1:22" x14ac:dyDescent="0.15">
      <c r="A27" s="1" t="s">
        <v>90</v>
      </c>
      <c r="B27" s="2">
        <f>$B$13+$E$10+$I$23</f>
        <v>256971.91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17</v>
      </c>
      <c r="B33" s="3">
        <v>9010</v>
      </c>
      <c r="D33" s="1" t="s">
        <v>74</v>
      </c>
      <c r="E33" s="2">
        <v>1237053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7" t="s">
        <v>96</v>
      </c>
      <c r="B34" s="3">
        <v>1310</v>
      </c>
      <c r="D34" s="1" t="s">
        <v>75</v>
      </c>
      <c r="E34" s="2">
        <v>1133511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">
        <v>5891</v>
      </c>
      <c r="D35" s="1" t="s">
        <v>76</v>
      </c>
      <c r="E35" s="2">
        <v>29141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">
        <v>1619</v>
      </c>
      <c r="D36" s="1" t="s">
        <v>77</v>
      </c>
      <c r="E36" s="2">
        <v>21287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17830</v>
      </c>
      <c r="D37" s="1" t="s">
        <v>78</v>
      </c>
      <c r="E37" s="2">
        <v>-860562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>
        <v>9268</v>
      </c>
      <c r="D38" s="1" t="s">
        <v>79</v>
      </c>
      <c r="E38" s="3">
        <v>42672344</v>
      </c>
    </row>
    <row r="39" spans="1:23" x14ac:dyDescent="0.15">
      <c r="A39" s="1" t="s">
        <v>103</v>
      </c>
      <c r="B39" s="3">
        <v>8562</v>
      </c>
      <c r="D39" s="1" t="s">
        <v>80</v>
      </c>
      <c r="E39" s="2">
        <v>15262</v>
      </c>
    </row>
    <row r="40" spans="1:23" s="9" customFormat="1" x14ac:dyDescent="0.15">
      <c r="A40"/>
      <c r="B40"/>
      <c r="D40" s="1" t="s">
        <v>81</v>
      </c>
      <c r="E40" s="2">
        <v>-6830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1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1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1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1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1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1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1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0"/>
  <dimension ref="A1:W51"/>
  <sheetViews>
    <sheetView topLeftCell="A22" zoomScale="80" zoomScaleNormal="80" workbookViewId="0">
      <selection activeCell="D33" sqref="D33:E34"/>
    </sheetView>
  </sheetViews>
  <sheetFormatPr defaultRowHeight="13.5" x14ac:dyDescent="0.15"/>
  <cols>
    <col min="1" max="1" width="21.75" customWidth="1"/>
    <col min="2" max="2" width="20.875" customWidth="1"/>
    <col min="3" max="3" width="2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1.87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9112800.0399999991</v>
      </c>
      <c r="D3" s="1" t="s">
        <v>1</v>
      </c>
      <c r="E3" s="2">
        <v>44252364.700000003</v>
      </c>
      <c r="G3" s="1" t="s">
        <v>25</v>
      </c>
      <c r="I3" s="3"/>
    </row>
    <row r="4" spans="1:9" x14ac:dyDescent="0.15">
      <c r="A4" s="1" t="s">
        <v>2</v>
      </c>
      <c r="B4" s="2">
        <v>116317400.64</v>
      </c>
      <c r="D4" s="1" t="s">
        <v>11</v>
      </c>
      <c r="E4" s="2">
        <v>16238423.699999999</v>
      </c>
      <c r="H4" s="1" t="s">
        <v>101</v>
      </c>
      <c r="I4">
        <v>22</v>
      </c>
    </row>
    <row r="5" spans="1:9" x14ac:dyDescent="0.15">
      <c r="A5" s="1" t="s">
        <v>3</v>
      </c>
      <c r="B5" s="2">
        <v>167433642.77000001</v>
      </c>
      <c r="D5" s="1" t="s">
        <v>12</v>
      </c>
      <c r="E5" s="2">
        <v>28013941</v>
      </c>
      <c r="H5" s="1" t="s">
        <v>105</v>
      </c>
      <c r="I5">
        <v>1</v>
      </c>
    </row>
    <row r="6" spans="1:9" x14ac:dyDescent="0.15">
      <c r="A6" s="1" t="s">
        <v>11</v>
      </c>
      <c r="B6" s="2">
        <v>51116242.130000003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1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15">
      <c r="A8" s="1" t="s">
        <v>5</v>
      </c>
      <c r="B8" s="2">
        <v>158000000</v>
      </c>
      <c r="D8" s="1" t="s">
        <v>86</v>
      </c>
      <c r="E8" s="2">
        <v>2451.8000000000002</v>
      </c>
      <c r="G8" s="1"/>
      <c r="H8" s="1" t="s">
        <v>42</v>
      </c>
      <c r="I8" s="3">
        <f>SUMIF(I4:I7,"&gt;=0")</f>
        <v>84</v>
      </c>
    </row>
    <row r="9" spans="1:9" x14ac:dyDescent="0.15">
      <c r="A9" s="1" t="s">
        <v>82</v>
      </c>
      <c r="B9" s="2">
        <v>3442.09</v>
      </c>
      <c r="D9" s="1" t="s">
        <v>88</v>
      </c>
      <c r="E9" s="3">
        <v>1305</v>
      </c>
      <c r="G9" s="1"/>
      <c r="H9" s="1" t="s">
        <v>43</v>
      </c>
      <c r="I9" s="3">
        <f>SUMIF(I5:I8,"&lt;=0")</f>
        <v>0</v>
      </c>
    </row>
    <row r="10" spans="1:9" x14ac:dyDescent="0.15">
      <c r="A10" s="1" t="s">
        <v>83</v>
      </c>
      <c r="B10" s="2">
        <v>42000000</v>
      </c>
      <c r="D10" s="1" t="s">
        <v>85</v>
      </c>
      <c r="E10" s="2">
        <f>E8+'20160923'!E10</f>
        <v>189768.59999999998</v>
      </c>
      <c r="G10" s="1" t="s">
        <v>36</v>
      </c>
      <c r="I10" s="2"/>
    </row>
    <row r="11" spans="1:9" x14ac:dyDescent="0.15">
      <c r="A11" s="1" t="s">
        <v>84</v>
      </c>
      <c r="B11" s="2">
        <f>'20160923'!B11+B9</f>
        <v>195269.27999999997</v>
      </c>
      <c r="E11" s="2"/>
      <c r="G11" s="1"/>
      <c r="H11" s="1" t="s">
        <v>30</v>
      </c>
      <c r="I11" s="2">
        <v>54534360</v>
      </c>
    </row>
    <row r="12" spans="1:9" x14ac:dyDescent="0.15">
      <c r="A12" s="1" t="s">
        <v>86</v>
      </c>
      <c r="B12" s="2">
        <v>795.22</v>
      </c>
      <c r="E12" s="2"/>
      <c r="G12" s="1"/>
      <c r="H12" s="1" t="s">
        <v>31</v>
      </c>
      <c r="I12" s="2">
        <v>0</v>
      </c>
    </row>
    <row r="13" spans="1:9" x14ac:dyDescent="0.15">
      <c r="A13" s="1" t="s">
        <v>85</v>
      </c>
      <c r="B13" s="2">
        <f>B12+'20160923'!B13</f>
        <v>34244.44</v>
      </c>
      <c r="G13" s="1"/>
      <c r="H13" s="1" t="s">
        <v>32</v>
      </c>
      <c r="I13" s="2">
        <f>I12+I11</f>
        <v>54534360</v>
      </c>
    </row>
    <row r="14" spans="1:9" x14ac:dyDescent="0.15">
      <c r="B14" s="2"/>
      <c r="G14" s="1" t="s">
        <v>5</v>
      </c>
      <c r="H14" s="2"/>
      <c r="I14" s="2">
        <v>22800000</v>
      </c>
    </row>
    <row r="15" spans="1:9" x14ac:dyDescent="0.15">
      <c r="A15" s="1"/>
      <c r="B15" s="2"/>
      <c r="G15" s="1" t="s">
        <v>26</v>
      </c>
      <c r="H15" s="2"/>
      <c r="I15" s="2">
        <v>12460255.65</v>
      </c>
    </row>
    <row r="16" spans="1:9" x14ac:dyDescent="0.15">
      <c r="A16" s="1"/>
      <c r="B16" s="2"/>
      <c r="G16" s="1" t="s">
        <v>12</v>
      </c>
      <c r="H16" s="2"/>
      <c r="I16" s="2">
        <v>10913016</v>
      </c>
    </row>
    <row r="17" spans="1:22" x14ac:dyDescent="0.15">
      <c r="G17" s="1" t="s">
        <v>24</v>
      </c>
      <c r="H17" s="2"/>
      <c r="I17" s="2">
        <f>I16+I15-I14</f>
        <v>573271.64999999851</v>
      </c>
    </row>
    <row r="18" spans="1:22" x14ac:dyDescent="0.15">
      <c r="G18" s="1" t="s">
        <v>33</v>
      </c>
      <c r="I18" s="2"/>
    </row>
    <row r="19" spans="1:22" x14ac:dyDescent="0.15">
      <c r="G19" s="1"/>
      <c r="H19" s="1" t="s">
        <v>38</v>
      </c>
      <c r="I19" s="2">
        <v>21110.82</v>
      </c>
    </row>
    <row r="20" spans="1:22" x14ac:dyDescent="0.15">
      <c r="G20" s="1"/>
      <c r="H20" s="1" t="s">
        <v>39</v>
      </c>
      <c r="I20" s="2">
        <v>6432.99</v>
      </c>
    </row>
    <row r="21" spans="1:22" x14ac:dyDescent="0.15">
      <c r="G21" s="1"/>
      <c r="H21" s="1" t="s">
        <v>106</v>
      </c>
      <c r="I21" s="2">
        <f>24*300*2088/10000</f>
        <v>1503.36</v>
      </c>
    </row>
    <row r="22" spans="1:22" x14ac:dyDescent="0.15">
      <c r="H22" s="1" t="s">
        <v>107</v>
      </c>
      <c r="I22" s="2">
        <v>500</v>
      </c>
    </row>
    <row r="23" spans="1:22" x14ac:dyDescent="0.15">
      <c r="H23" s="1" t="s">
        <v>19</v>
      </c>
      <c r="I23" s="2">
        <f>SUM(I19:I22)</f>
        <v>29547.17</v>
      </c>
    </row>
    <row r="24" spans="1:22" x14ac:dyDescent="0.15">
      <c r="A24" s="8" t="s">
        <v>69</v>
      </c>
    </row>
    <row r="25" spans="1:22" x14ac:dyDescent="0.1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B4+E5+I16</f>
        <v>155244357.63999999</v>
      </c>
      <c r="G26" s="1"/>
      <c r="H26" s="1"/>
      <c r="I26" s="2"/>
    </row>
    <row r="27" spans="1:22" x14ac:dyDescent="0.15">
      <c r="A27" s="1" t="s">
        <v>90</v>
      </c>
      <c r="B27" s="2">
        <f>$B$13+$E$10+$I$23</f>
        <v>253560.20999999996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17</v>
      </c>
      <c r="B33" s="3">
        <v>8768</v>
      </c>
      <c r="D33" s="1" t="s">
        <v>74</v>
      </c>
      <c r="E33" s="2">
        <v>1207312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7" t="s">
        <v>96</v>
      </c>
      <c r="B34" s="3">
        <v>1176</v>
      </c>
      <c r="D34" s="1" t="s">
        <v>75</v>
      </c>
      <c r="E34" s="2">
        <v>59394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">
        <v>5751</v>
      </c>
      <c r="D35" s="1" t="s">
        <v>76</v>
      </c>
      <c r="E35" s="2">
        <v>1112224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">
        <v>1496</v>
      </c>
      <c r="D36" s="1" t="s">
        <v>77</v>
      </c>
      <c r="E36" s="2">
        <v>77263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17191</v>
      </c>
      <c r="D37" s="1" t="s">
        <v>78</v>
      </c>
      <c r="E37" s="2">
        <v>-1315227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>
        <v>8941</v>
      </c>
      <c r="D38" s="1" t="s">
        <v>79</v>
      </c>
      <c r="E38" s="3">
        <v>87110813</v>
      </c>
    </row>
    <row r="39" spans="1:23" x14ac:dyDescent="0.15">
      <c r="A39" s="1" t="s">
        <v>103</v>
      </c>
      <c r="B39" s="3">
        <v>8250</v>
      </c>
      <c r="D39" s="1" t="s">
        <v>80</v>
      </c>
      <c r="E39" s="2">
        <v>13811</v>
      </c>
    </row>
    <row r="40" spans="1:23" s="9" customFormat="1" x14ac:dyDescent="0.15">
      <c r="A40"/>
      <c r="B40"/>
      <c r="D40" s="1" t="s">
        <v>81</v>
      </c>
      <c r="E40" s="2">
        <v>-10733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1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1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1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1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1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1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1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1"/>
  <dimension ref="A1:W51"/>
  <sheetViews>
    <sheetView topLeftCell="A22" zoomScale="80" zoomScaleNormal="80" workbookViewId="0">
      <selection activeCell="D33" sqref="D33:E34"/>
    </sheetView>
  </sheetViews>
  <sheetFormatPr defaultRowHeight="13.5" x14ac:dyDescent="0.15"/>
  <cols>
    <col min="1" max="1" width="21.75" customWidth="1"/>
    <col min="2" max="2" width="20.875" customWidth="1"/>
    <col min="3" max="3" width="2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1.87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5124468.66</v>
      </c>
      <c r="D3" s="1" t="s">
        <v>1</v>
      </c>
      <c r="E3" s="2">
        <v>44513900.5</v>
      </c>
      <c r="G3" s="1" t="s">
        <v>25</v>
      </c>
      <c r="I3" s="3"/>
    </row>
    <row r="4" spans="1:9" x14ac:dyDescent="0.15">
      <c r="A4" s="1" t="s">
        <v>2</v>
      </c>
      <c r="B4" s="2">
        <v>123611453.3</v>
      </c>
      <c r="D4" s="1" t="s">
        <v>11</v>
      </c>
      <c r="E4" s="2">
        <v>15048695</v>
      </c>
      <c r="H4" s="1" t="s">
        <v>101</v>
      </c>
      <c r="I4">
        <v>22</v>
      </c>
    </row>
    <row r="5" spans="1:9" x14ac:dyDescent="0.15">
      <c r="A5" s="1" t="s">
        <v>3</v>
      </c>
      <c r="B5" s="2">
        <v>167741600.56999999</v>
      </c>
      <c r="D5" s="1" t="s">
        <v>12</v>
      </c>
      <c r="E5" s="2">
        <v>29465205.5</v>
      </c>
      <c r="H5" s="1" t="s">
        <v>105</v>
      </c>
      <c r="I5">
        <v>1</v>
      </c>
    </row>
    <row r="6" spans="1:9" x14ac:dyDescent="0.15">
      <c r="A6" s="1" t="s">
        <v>11</v>
      </c>
      <c r="B6" s="2">
        <v>44130147.270000003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1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15">
      <c r="A8" s="1" t="s">
        <v>5</v>
      </c>
      <c r="B8" s="2">
        <v>158000000</v>
      </c>
      <c r="D8" s="1" t="s">
        <v>86</v>
      </c>
      <c r="E8" s="2">
        <v>3956</v>
      </c>
      <c r="G8" s="1"/>
      <c r="H8" s="1" t="s">
        <v>42</v>
      </c>
      <c r="I8" s="3">
        <f>SUMIF(I4:I7,"&gt;=0")</f>
        <v>84</v>
      </c>
    </row>
    <row r="9" spans="1:9" x14ac:dyDescent="0.15">
      <c r="A9" s="1" t="s">
        <v>82</v>
      </c>
      <c r="B9" s="2">
        <v>5678.61</v>
      </c>
      <c r="D9" s="1" t="s">
        <v>88</v>
      </c>
      <c r="E9" s="3">
        <v>2140</v>
      </c>
      <c r="G9" s="1"/>
      <c r="H9" s="1" t="s">
        <v>43</v>
      </c>
      <c r="I9" s="3">
        <f>SUMIF(I5:I8,"&lt;=0")</f>
        <v>0</v>
      </c>
    </row>
    <row r="10" spans="1:9" x14ac:dyDescent="0.15">
      <c r="A10" s="1" t="s">
        <v>83</v>
      </c>
      <c r="B10" s="2">
        <v>39000000</v>
      </c>
      <c r="D10" s="1" t="s">
        <v>85</v>
      </c>
      <c r="E10" s="2">
        <f>E8+'20160922'!E10</f>
        <v>187316.8</v>
      </c>
      <c r="G10" s="1" t="s">
        <v>36</v>
      </c>
      <c r="I10" s="2"/>
    </row>
    <row r="11" spans="1:9" x14ac:dyDescent="0.15">
      <c r="A11" s="1" t="s">
        <v>84</v>
      </c>
      <c r="B11" s="2">
        <f>'20160922'!B11+B9</f>
        <v>191827.18999999997</v>
      </c>
      <c r="E11" s="2"/>
      <c r="G11" s="1"/>
      <c r="H11" s="1" t="s">
        <v>30</v>
      </c>
      <c r="I11" s="2">
        <v>54594060</v>
      </c>
    </row>
    <row r="12" spans="1:9" x14ac:dyDescent="0.15">
      <c r="A12" s="1" t="s">
        <v>86</v>
      </c>
      <c r="B12" s="2">
        <v>936.98</v>
      </c>
      <c r="E12" s="2"/>
      <c r="G12" s="1"/>
      <c r="H12" s="1" t="s">
        <v>31</v>
      </c>
      <c r="I12" s="2">
        <v>0</v>
      </c>
    </row>
    <row r="13" spans="1:9" x14ac:dyDescent="0.15">
      <c r="A13" s="1" t="s">
        <v>85</v>
      </c>
      <c r="B13" s="2">
        <f>B12+'20160922'!B13</f>
        <v>33449.22</v>
      </c>
      <c r="G13" s="1"/>
      <c r="H13" s="1" t="s">
        <v>32</v>
      </c>
      <c r="I13" s="2">
        <f>I12+I11</f>
        <v>54594060</v>
      </c>
    </row>
    <row r="14" spans="1:9" x14ac:dyDescent="0.15">
      <c r="B14" s="2"/>
      <c r="G14" s="1" t="s">
        <v>5</v>
      </c>
      <c r="H14" s="2"/>
      <c r="I14" s="2">
        <v>22800000</v>
      </c>
    </row>
    <row r="15" spans="1:9" x14ac:dyDescent="0.15">
      <c r="A15" s="1"/>
      <c r="B15" s="2"/>
      <c r="G15" s="1" t="s">
        <v>26</v>
      </c>
      <c r="H15" s="2"/>
      <c r="I15" s="2">
        <v>12514159.65</v>
      </c>
    </row>
    <row r="16" spans="1:9" x14ac:dyDescent="0.15">
      <c r="A16" s="1"/>
      <c r="B16" s="2"/>
      <c r="G16" s="1" t="s">
        <v>12</v>
      </c>
      <c r="H16" s="2"/>
      <c r="I16" s="2">
        <v>10918812</v>
      </c>
    </row>
    <row r="17" spans="1:22" x14ac:dyDescent="0.15">
      <c r="G17" s="1" t="s">
        <v>24</v>
      </c>
      <c r="H17" s="2"/>
      <c r="I17" s="2">
        <f>I16+I15-I14</f>
        <v>632971.64999999851</v>
      </c>
    </row>
    <row r="18" spans="1:22" x14ac:dyDescent="0.15">
      <c r="G18" s="1" t="s">
        <v>33</v>
      </c>
      <c r="I18" s="2"/>
    </row>
    <row r="19" spans="1:22" x14ac:dyDescent="0.15">
      <c r="G19" s="1"/>
      <c r="H19" s="1" t="s">
        <v>38</v>
      </c>
      <c r="I19" s="2">
        <v>21110.82</v>
      </c>
    </row>
    <row r="20" spans="1:22" x14ac:dyDescent="0.15">
      <c r="G20" s="1"/>
      <c r="H20" s="1" t="s">
        <v>39</v>
      </c>
      <c r="I20" s="2">
        <v>6432.99</v>
      </c>
    </row>
    <row r="21" spans="1:22" x14ac:dyDescent="0.15">
      <c r="G21" s="1"/>
      <c r="H21" s="1" t="s">
        <v>106</v>
      </c>
      <c r="I21" s="2">
        <f>24*300*2088/10000</f>
        <v>1503.36</v>
      </c>
    </row>
    <row r="22" spans="1:22" x14ac:dyDescent="0.15">
      <c r="H22" s="1" t="s">
        <v>107</v>
      </c>
      <c r="I22" s="2">
        <v>500</v>
      </c>
    </row>
    <row r="23" spans="1:22" x14ac:dyDescent="0.15">
      <c r="H23" s="1" t="s">
        <v>19</v>
      </c>
      <c r="I23" s="2">
        <f>SUM(I19:I22)</f>
        <v>29547.17</v>
      </c>
    </row>
    <row r="24" spans="1:22" x14ac:dyDescent="0.15">
      <c r="A24" s="8" t="s">
        <v>69</v>
      </c>
    </row>
    <row r="25" spans="1:22" x14ac:dyDescent="0.1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B4+E5+I16</f>
        <v>163995470.80000001</v>
      </c>
      <c r="G26" s="1"/>
      <c r="H26" s="1"/>
      <c r="I26" s="2"/>
    </row>
    <row r="27" spans="1:22" x14ac:dyDescent="0.15">
      <c r="A27" s="1" t="s">
        <v>90</v>
      </c>
      <c r="B27" s="2">
        <f>$B$13+$E$10+$I$23</f>
        <v>250313.19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17</v>
      </c>
      <c r="B33" s="3">
        <v>8983</v>
      </c>
      <c r="D33" s="1" t="s">
        <v>74</v>
      </c>
      <c r="E33" s="2">
        <v>1148600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7" t="s">
        <v>96</v>
      </c>
      <c r="B34" s="3">
        <v>1471</v>
      </c>
      <c r="D34" s="1" t="s">
        <v>75</v>
      </c>
      <c r="E34" s="2">
        <v>1034961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">
        <v>5868</v>
      </c>
      <c r="D35" s="1" t="s">
        <v>76</v>
      </c>
      <c r="E35" s="2">
        <v>30138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">
        <v>1490</v>
      </c>
      <c r="D36" s="1" t="s">
        <v>77</v>
      </c>
      <c r="E36" s="2">
        <v>-21697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17812</v>
      </c>
      <c r="D37" s="1" t="s">
        <v>78</v>
      </c>
      <c r="E37" s="2">
        <v>-1291288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>
        <v>9308</v>
      </c>
      <c r="D38" s="1" t="s">
        <v>79</v>
      </c>
      <c r="E38" s="3">
        <v>57535890</v>
      </c>
    </row>
    <row r="39" spans="1:23" x14ac:dyDescent="0.15">
      <c r="A39" s="1" t="s">
        <v>103</v>
      </c>
      <c r="B39" s="3">
        <v>8504</v>
      </c>
      <c r="D39" s="1" t="s">
        <v>80</v>
      </c>
      <c r="E39" s="2">
        <v>16204</v>
      </c>
    </row>
    <row r="40" spans="1:23" s="9" customFormat="1" x14ac:dyDescent="0.15">
      <c r="A40"/>
      <c r="B40"/>
      <c r="D40" s="1" t="s">
        <v>81</v>
      </c>
      <c r="E40" s="2">
        <v>-7993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1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1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1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1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1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1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1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2"/>
  <dimension ref="A1:W51"/>
  <sheetViews>
    <sheetView topLeftCell="A22" zoomScale="80" zoomScaleNormal="80" workbookViewId="0">
      <selection activeCell="D33" sqref="D33:E34"/>
    </sheetView>
  </sheetViews>
  <sheetFormatPr defaultRowHeight="13.5" x14ac:dyDescent="0.15"/>
  <cols>
    <col min="1" max="1" width="21.75" customWidth="1"/>
    <col min="2" max="2" width="20.875" customWidth="1"/>
    <col min="3" max="3" width="2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1.87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18645301.109999999</v>
      </c>
      <c r="D3" s="1" t="s">
        <v>1</v>
      </c>
      <c r="E3" s="2">
        <v>45204146.5</v>
      </c>
      <c r="G3" s="1" t="s">
        <v>25</v>
      </c>
      <c r="I3" s="3"/>
    </row>
    <row r="4" spans="1:9" x14ac:dyDescent="0.15">
      <c r="A4" s="1" t="s">
        <v>2</v>
      </c>
      <c r="B4" s="2">
        <v>124416309.8</v>
      </c>
      <c r="D4" s="1" t="s">
        <v>11</v>
      </c>
      <c r="E4" s="2">
        <v>15408140.199999999</v>
      </c>
      <c r="H4" s="1" t="s">
        <v>101</v>
      </c>
      <c r="I4">
        <v>21</v>
      </c>
    </row>
    <row r="5" spans="1:9" x14ac:dyDescent="0.15">
      <c r="A5" s="1" t="s">
        <v>3</v>
      </c>
      <c r="B5" s="2">
        <v>167063776.75</v>
      </c>
      <c r="D5" s="1" t="s">
        <v>12</v>
      </c>
      <c r="E5" s="2">
        <v>29796006.300000001</v>
      </c>
      <c r="H5" s="1" t="s">
        <v>105</v>
      </c>
      <c r="I5">
        <v>1</v>
      </c>
    </row>
    <row r="6" spans="1:9" x14ac:dyDescent="0.15">
      <c r="A6" s="1" t="s">
        <v>11</v>
      </c>
      <c r="B6" s="2">
        <v>42647466.950000003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1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15">
      <c r="A8" s="1" t="s">
        <v>5</v>
      </c>
      <c r="B8" s="2">
        <v>158000000</v>
      </c>
      <c r="D8" s="1" t="s">
        <v>86</v>
      </c>
      <c r="E8" s="2">
        <v>1492.7</v>
      </c>
      <c r="G8" s="1"/>
      <c r="H8" s="1" t="s">
        <v>42</v>
      </c>
      <c r="I8" s="3">
        <f>SUMIF(I4:I7,"&gt;=0")</f>
        <v>83</v>
      </c>
    </row>
    <row r="9" spans="1:9" x14ac:dyDescent="0.15">
      <c r="A9" s="1" t="s">
        <v>82</v>
      </c>
      <c r="B9" s="2">
        <v>2165.84</v>
      </c>
      <c r="D9" s="1" t="s">
        <v>88</v>
      </c>
      <c r="E9" s="3">
        <v>996</v>
      </c>
      <c r="G9" s="1"/>
      <c r="H9" s="1" t="s">
        <v>43</v>
      </c>
      <c r="I9" s="3">
        <f>SUMIF(I5:I8,"&lt;=0")</f>
        <v>0</v>
      </c>
    </row>
    <row r="10" spans="1:9" x14ac:dyDescent="0.15">
      <c r="A10" s="1" t="s">
        <v>83</v>
      </c>
      <c r="B10" s="2">
        <v>24000000</v>
      </c>
      <c r="D10" s="1" t="s">
        <v>85</v>
      </c>
      <c r="E10" s="2">
        <f>E8+'20160921'!E10</f>
        <v>183360.8</v>
      </c>
      <c r="G10" s="1" t="s">
        <v>36</v>
      </c>
      <c r="I10" s="2"/>
    </row>
    <row r="11" spans="1:9" x14ac:dyDescent="0.15">
      <c r="A11" s="1" t="s">
        <v>84</v>
      </c>
      <c r="B11" s="2">
        <f>'20160921'!B11+B9</f>
        <v>186148.58</v>
      </c>
      <c r="E11" s="2"/>
      <c r="G11" s="1"/>
      <c r="H11" s="1" t="s">
        <v>30</v>
      </c>
      <c r="I11" s="2">
        <v>53602680</v>
      </c>
    </row>
    <row r="12" spans="1:9" x14ac:dyDescent="0.15">
      <c r="A12" s="1" t="s">
        <v>86</v>
      </c>
      <c r="B12" s="2">
        <v>517.57000000000005</v>
      </c>
      <c r="E12" s="2"/>
      <c r="G12" s="1"/>
      <c r="H12" s="1" t="s">
        <v>31</v>
      </c>
      <c r="I12" s="2">
        <v>0</v>
      </c>
    </row>
    <row r="13" spans="1:9" x14ac:dyDescent="0.15">
      <c r="A13" s="1" t="s">
        <v>85</v>
      </c>
      <c r="B13" s="2">
        <f>B12+'20160921'!B13</f>
        <v>32512.240000000002</v>
      </c>
      <c r="G13" s="1"/>
      <c r="H13" s="1" t="s">
        <v>32</v>
      </c>
      <c r="I13" s="2">
        <f>I12+I11</f>
        <v>53602680</v>
      </c>
    </row>
    <row r="14" spans="1:9" x14ac:dyDescent="0.15">
      <c r="B14" s="2"/>
      <c r="G14" s="1" t="s">
        <v>5</v>
      </c>
      <c r="H14" s="2"/>
      <c r="I14" s="2">
        <v>22800000</v>
      </c>
    </row>
    <row r="15" spans="1:9" x14ac:dyDescent="0.15">
      <c r="A15" s="1"/>
      <c r="B15" s="2"/>
      <c r="G15" s="1" t="s">
        <v>26</v>
      </c>
      <c r="H15" s="2"/>
      <c r="I15" s="2">
        <v>12377998.24</v>
      </c>
    </row>
    <row r="16" spans="1:9" x14ac:dyDescent="0.15">
      <c r="A16" s="1"/>
      <c r="B16" s="2"/>
      <c r="G16" s="1" t="s">
        <v>12</v>
      </c>
      <c r="H16" s="2"/>
      <c r="I16" s="2">
        <v>10720536</v>
      </c>
    </row>
    <row r="17" spans="1:22" x14ac:dyDescent="0.15">
      <c r="G17" s="1" t="s">
        <v>24</v>
      </c>
      <c r="H17" s="2"/>
      <c r="I17" s="2">
        <f>I16+I15-I14</f>
        <v>298534.24000000209</v>
      </c>
    </row>
    <row r="18" spans="1:22" x14ac:dyDescent="0.15">
      <c r="G18" s="1" t="s">
        <v>33</v>
      </c>
      <c r="I18" s="2"/>
    </row>
    <row r="19" spans="1:22" x14ac:dyDescent="0.15">
      <c r="G19" s="1"/>
      <c r="H19" s="1" t="s">
        <v>38</v>
      </c>
      <c r="I19" s="2">
        <v>20914.91</v>
      </c>
    </row>
    <row r="20" spans="1:22" x14ac:dyDescent="0.15">
      <c r="G20" s="1"/>
      <c r="H20" s="1" t="s">
        <v>39</v>
      </c>
      <c r="I20" s="2">
        <v>6386.76</v>
      </c>
    </row>
    <row r="21" spans="1:22" x14ac:dyDescent="0.15">
      <c r="G21" s="1"/>
      <c r="H21" s="1" t="s">
        <v>106</v>
      </c>
      <c r="I21" s="2">
        <f>24*300*2088/10000</f>
        <v>1503.36</v>
      </c>
    </row>
    <row r="22" spans="1:22" x14ac:dyDescent="0.15">
      <c r="H22" s="1" t="s">
        <v>107</v>
      </c>
      <c r="I22" s="2">
        <v>500</v>
      </c>
    </row>
    <row r="23" spans="1:22" x14ac:dyDescent="0.15">
      <c r="H23" s="1" t="s">
        <v>19</v>
      </c>
      <c r="I23" s="2">
        <f>SUM(I19:I22)</f>
        <v>29305.03</v>
      </c>
    </row>
    <row r="24" spans="1:22" x14ac:dyDescent="0.15">
      <c r="A24" s="8" t="s">
        <v>69</v>
      </c>
    </row>
    <row r="25" spans="1:22" x14ac:dyDescent="0.1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B4+E5+I16</f>
        <v>164932852.09999999</v>
      </c>
      <c r="G26" s="1"/>
      <c r="H26" s="1"/>
      <c r="I26" s="2"/>
    </row>
    <row r="27" spans="1:22" x14ac:dyDescent="0.15">
      <c r="A27" s="1" t="s">
        <v>90</v>
      </c>
      <c r="B27" s="2">
        <f>$B$13+$E$10+$I$23</f>
        <v>245178.06999999998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17</v>
      </c>
      <c r="B33" s="3">
        <v>8612</v>
      </c>
      <c r="D33" s="1" t="s">
        <v>74</v>
      </c>
      <c r="E33" s="2">
        <v>1118519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7" t="s">
        <v>96</v>
      </c>
      <c r="B34" s="3">
        <v>1283</v>
      </c>
      <c r="D34" s="1" t="s">
        <v>75</v>
      </c>
      <c r="E34" s="2">
        <v>1056658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">
        <v>6231</v>
      </c>
      <c r="D35" s="1" t="s">
        <v>76</v>
      </c>
      <c r="E35" s="2">
        <v>17571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">
        <v>1542</v>
      </c>
      <c r="D36" s="1" t="s">
        <v>77</v>
      </c>
      <c r="E36" s="2">
        <v>-29496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17668</v>
      </c>
      <c r="D37" s="1" t="s">
        <v>78</v>
      </c>
      <c r="E37" s="2">
        <v>-1194899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>
        <v>8995</v>
      </c>
      <c r="D38" s="1" t="s">
        <v>79</v>
      </c>
      <c r="E38" s="3">
        <v>23346980</v>
      </c>
    </row>
    <row r="39" spans="1:23" x14ac:dyDescent="0.15">
      <c r="A39" s="1" t="s">
        <v>103</v>
      </c>
      <c r="B39" s="3">
        <v>8673</v>
      </c>
      <c r="D39" s="1" t="s">
        <v>80</v>
      </c>
      <c r="E39" s="2">
        <v>9865</v>
      </c>
    </row>
    <row r="40" spans="1:23" s="9" customFormat="1" x14ac:dyDescent="0.15">
      <c r="A40"/>
      <c r="B40"/>
      <c r="D40" s="1" t="s">
        <v>81</v>
      </c>
      <c r="E40" s="2">
        <v>-5158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1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1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1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1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1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1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1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3"/>
  <dimension ref="A1:W51"/>
  <sheetViews>
    <sheetView topLeftCell="A19" zoomScale="80" zoomScaleNormal="80" workbookViewId="0">
      <selection activeCell="D33" sqref="D33:E34"/>
    </sheetView>
  </sheetViews>
  <sheetFormatPr defaultRowHeight="13.5" x14ac:dyDescent="0.15"/>
  <cols>
    <col min="1" max="1" width="21.75" customWidth="1"/>
    <col min="2" max="2" width="20.875" customWidth="1"/>
    <col min="3" max="3" width="2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1.87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23730433.780000001</v>
      </c>
      <c r="D3" s="1" t="s">
        <v>1</v>
      </c>
      <c r="E3" s="2">
        <v>45209826.200000003</v>
      </c>
      <c r="G3" s="1" t="s">
        <v>25</v>
      </c>
      <c r="I3" s="3"/>
    </row>
    <row r="4" spans="1:9" x14ac:dyDescent="0.15">
      <c r="A4" s="1" t="s">
        <v>2</v>
      </c>
      <c r="B4" s="2">
        <v>122100522.17</v>
      </c>
      <c r="D4" s="1" t="s">
        <v>11</v>
      </c>
      <c r="E4" s="2">
        <v>16366549.9</v>
      </c>
      <c r="H4" s="1" t="s">
        <v>101</v>
      </c>
      <c r="I4">
        <v>21</v>
      </c>
    </row>
    <row r="5" spans="1:9" x14ac:dyDescent="0.15">
      <c r="A5" s="1" t="s">
        <v>3</v>
      </c>
      <c r="B5" s="2">
        <v>166832983.44999999</v>
      </c>
      <c r="D5" s="1" t="s">
        <v>12</v>
      </c>
      <c r="E5" s="2">
        <v>28843276.300000001</v>
      </c>
      <c r="H5" s="1" t="s">
        <v>105</v>
      </c>
      <c r="I5">
        <v>0</v>
      </c>
    </row>
    <row r="6" spans="1:9" x14ac:dyDescent="0.15">
      <c r="A6" s="1" t="s">
        <v>11</v>
      </c>
      <c r="B6" s="2">
        <v>44732461.280000001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1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23</v>
      </c>
    </row>
    <row r="8" spans="1:9" x14ac:dyDescent="0.15">
      <c r="A8" s="1" t="s">
        <v>5</v>
      </c>
      <c r="B8" s="2">
        <v>158000000</v>
      </c>
      <c r="D8" s="1" t="s">
        <v>86</v>
      </c>
      <c r="E8" s="2">
        <v>492.2</v>
      </c>
      <c r="G8" s="1"/>
      <c r="H8" s="1" t="s">
        <v>42</v>
      </c>
      <c r="I8" s="3">
        <f>SUMIF(I4:I7,"&gt;=0")</f>
        <v>78</v>
      </c>
    </row>
    <row r="9" spans="1:9" x14ac:dyDescent="0.15">
      <c r="A9" s="1" t="s">
        <v>82</v>
      </c>
      <c r="B9" s="2">
        <v>2027.5</v>
      </c>
      <c r="D9" s="1" t="s">
        <v>88</v>
      </c>
      <c r="E9" s="3">
        <v>375</v>
      </c>
      <c r="G9" s="1"/>
      <c r="H9" s="1" t="s">
        <v>43</v>
      </c>
      <c r="I9" s="3">
        <f>SUMIF(I5:I8,"&lt;=0")</f>
        <v>0</v>
      </c>
    </row>
    <row r="10" spans="1:9" x14ac:dyDescent="0.15">
      <c r="A10" s="1" t="s">
        <v>83</v>
      </c>
      <c r="B10" s="2">
        <v>21000000</v>
      </c>
      <c r="D10" s="1" t="s">
        <v>85</v>
      </c>
      <c r="E10" s="2">
        <f>E8+'20160920'!E10</f>
        <v>181868.09999999998</v>
      </c>
      <c r="G10" s="1" t="s">
        <v>36</v>
      </c>
      <c r="I10" s="2"/>
    </row>
    <row r="11" spans="1:9" x14ac:dyDescent="0.15">
      <c r="A11" s="1" t="s">
        <v>84</v>
      </c>
      <c r="B11" s="2">
        <f>'20160920'!B11+B9</f>
        <v>183982.74</v>
      </c>
      <c r="E11" s="2"/>
      <c r="G11" s="1"/>
      <c r="H11" s="1" t="s">
        <v>30</v>
      </c>
      <c r="I11" s="2">
        <v>50290800</v>
      </c>
    </row>
    <row r="12" spans="1:9" x14ac:dyDescent="0.15">
      <c r="A12" s="1" t="s">
        <v>86</v>
      </c>
      <c r="B12" s="2">
        <v>338.4</v>
      </c>
      <c r="E12" s="2"/>
      <c r="G12" s="1"/>
      <c r="H12" s="1" t="s">
        <v>31</v>
      </c>
      <c r="I12" s="2">
        <v>0</v>
      </c>
    </row>
    <row r="13" spans="1:9" x14ac:dyDescent="0.15">
      <c r="A13" s="1" t="s">
        <v>85</v>
      </c>
      <c r="B13" s="2">
        <f>B12+'20160920'!B13</f>
        <v>31994.670000000002</v>
      </c>
      <c r="G13" s="1"/>
      <c r="H13" s="1" t="s">
        <v>32</v>
      </c>
      <c r="I13" s="2">
        <f>I12+I11</f>
        <v>50290800</v>
      </c>
    </row>
    <row r="14" spans="1:9" x14ac:dyDescent="0.15">
      <c r="B14" s="2"/>
      <c r="G14" s="1" t="s">
        <v>5</v>
      </c>
      <c r="H14" s="2"/>
      <c r="I14" s="2">
        <v>22800000</v>
      </c>
    </row>
    <row r="15" spans="1:9" x14ac:dyDescent="0.15">
      <c r="A15" s="1"/>
      <c r="B15" s="2"/>
      <c r="G15" s="1" t="s">
        <v>26</v>
      </c>
      <c r="H15" s="2"/>
      <c r="I15" s="2">
        <v>12932690.85</v>
      </c>
    </row>
    <row r="16" spans="1:9" x14ac:dyDescent="0.15">
      <c r="A16" s="1"/>
      <c r="B16" s="2"/>
      <c r="G16" s="1" t="s">
        <v>12</v>
      </c>
      <c r="H16" s="2"/>
      <c r="I16" s="2">
        <v>10058160</v>
      </c>
    </row>
    <row r="17" spans="1:22" x14ac:dyDescent="0.15">
      <c r="G17" s="1" t="s">
        <v>24</v>
      </c>
      <c r="H17" s="2"/>
      <c r="I17" s="2">
        <f>I16+I15-I14</f>
        <v>190850.85000000149</v>
      </c>
    </row>
    <row r="18" spans="1:22" x14ac:dyDescent="0.15">
      <c r="G18" s="1" t="s">
        <v>33</v>
      </c>
      <c r="I18" s="2"/>
    </row>
    <row r="19" spans="1:22" x14ac:dyDescent="0.15">
      <c r="G19" s="1"/>
      <c r="H19" s="1" t="s">
        <v>38</v>
      </c>
      <c r="I19" s="2">
        <v>20594.490000000002</v>
      </c>
    </row>
    <row r="20" spans="1:22" x14ac:dyDescent="0.15">
      <c r="G20" s="1"/>
      <c r="H20" s="1" t="s">
        <v>39</v>
      </c>
      <c r="I20" s="2">
        <v>6311.15</v>
      </c>
    </row>
    <row r="21" spans="1:22" x14ac:dyDescent="0.15">
      <c r="G21" s="1"/>
      <c r="H21" s="1" t="s">
        <v>106</v>
      </c>
      <c r="I21" s="2">
        <f>24*300*2088/10000</f>
        <v>1503.36</v>
      </c>
    </row>
    <row r="22" spans="1:22" x14ac:dyDescent="0.15">
      <c r="H22" s="1" t="s">
        <v>107</v>
      </c>
      <c r="I22" s="2">
        <v>500</v>
      </c>
    </row>
    <row r="23" spans="1:22" x14ac:dyDescent="0.15">
      <c r="H23" s="1" t="s">
        <v>19</v>
      </c>
      <c r="I23" s="2">
        <f>SUM(I19:I22)</f>
        <v>28909</v>
      </c>
    </row>
    <row r="24" spans="1:22" x14ac:dyDescent="0.15">
      <c r="A24" s="8" t="s">
        <v>69</v>
      </c>
    </row>
    <row r="25" spans="1:22" x14ac:dyDescent="0.1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B4+E5+I16</f>
        <v>161001958.47</v>
      </c>
      <c r="G26" s="1"/>
      <c r="H26" s="1"/>
      <c r="I26" s="2"/>
    </row>
    <row r="27" spans="1:22" x14ac:dyDescent="0.15">
      <c r="A27" s="1" t="s">
        <v>90</v>
      </c>
      <c r="B27" s="2">
        <f>$B$13+$E$10+$I$23</f>
        <v>242771.77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17</v>
      </c>
      <c r="B33" s="3">
        <v>8312</v>
      </c>
      <c r="D33" s="1" t="s">
        <v>74</v>
      </c>
      <c r="E33" s="2">
        <v>1100949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7" t="s">
        <v>96</v>
      </c>
      <c r="B34" s="3">
        <v>1170</v>
      </c>
      <c r="D34" s="1" t="s">
        <v>75</v>
      </c>
      <c r="E34" s="2">
        <v>1086153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">
        <v>6334</v>
      </c>
      <c r="D35" s="1" t="s">
        <v>76</v>
      </c>
      <c r="E35" s="2">
        <v>510653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">
        <v>1586</v>
      </c>
      <c r="D36" s="1" t="s">
        <v>77</v>
      </c>
      <c r="E36" s="2">
        <v>580053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17402</v>
      </c>
      <c r="D37" s="1" t="s">
        <v>78</v>
      </c>
      <c r="E37" s="2">
        <v>-610318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>
        <v>8951</v>
      </c>
      <c r="D38" s="1" t="s">
        <v>79</v>
      </c>
      <c r="E38" s="3">
        <v>34882200</v>
      </c>
    </row>
    <row r="39" spans="1:23" x14ac:dyDescent="0.15">
      <c r="A39" s="1" t="s">
        <v>103</v>
      </c>
      <c r="B39" s="3">
        <v>8451</v>
      </c>
      <c r="D39" s="1" t="s">
        <v>80</v>
      </c>
      <c r="E39" s="2">
        <v>12195</v>
      </c>
    </row>
    <row r="40" spans="1:23" s="9" customFormat="1" x14ac:dyDescent="0.15">
      <c r="A40"/>
      <c r="B40"/>
      <c r="D40" s="1" t="s">
        <v>81</v>
      </c>
      <c r="E40" s="2">
        <v>-5312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1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1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1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1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1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1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1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16" sqref="B16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2.1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57510165.789999999</v>
      </c>
      <c r="D3" s="1" t="s">
        <v>1</v>
      </c>
      <c r="E3" s="18">
        <v>50427495.119999997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116909476.15000001</v>
      </c>
      <c r="D4" s="1" t="s">
        <v>11</v>
      </c>
      <c r="E4" s="38">
        <v>15496623.609999999</v>
      </c>
      <c r="H4" s="1" t="s">
        <v>370</v>
      </c>
      <c r="I4" s="13">
        <v>89</v>
      </c>
      <c r="J4" s="13">
        <v>-3</v>
      </c>
    </row>
    <row r="5" spans="1:10" x14ac:dyDescent="0.15">
      <c r="A5" s="1" t="s">
        <v>3</v>
      </c>
      <c r="B5" s="2">
        <v>229431666.59999999</v>
      </c>
      <c r="D5" s="1" t="s">
        <v>12</v>
      </c>
      <c r="E5" s="2">
        <v>34930871.509999998</v>
      </c>
      <c r="H5" s="1" t="s">
        <v>372</v>
      </c>
      <c r="I5" s="13"/>
      <c r="J5" s="13">
        <v>-3</v>
      </c>
    </row>
    <row r="6" spans="1:10" x14ac:dyDescent="0.15">
      <c r="A6" s="1" t="s">
        <v>11</v>
      </c>
      <c r="B6" s="37">
        <v>112522190.45</v>
      </c>
      <c r="D6" s="1" t="s">
        <v>4</v>
      </c>
      <c r="E6" s="2">
        <v>11000000</v>
      </c>
      <c r="H6" s="1" t="s">
        <v>323</v>
      </c>
      <c r="I6" s="13"/>
      <c r="J6" s="13">
        <v>-20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21</v>
      </c>
      <c r="J7" s="13"/>
    </row>
    <row r="8" spans="1:10" x14ac:dyDescent="0.15">
      <c r="A8" s="1" t="s">
        <v>5</v>
      </c>
      <c r="B8" s="2">
        <v>189980000</v>
      </c>
      <c r="D8" s="1" t="s">
        <v>86</v>
      </c>
      <c r="E8" s="18">
        <v>371.2</v>
      </c>
      <c r="G8" s="1"/>
      <c r="H8" s="1"/>
    </row>
    <row r="9" spans="1:10" x14ac:dyDescent="0.15">
      <c r="A9" s="1" t="s">
        <v>82</v>
      </c>
      <c r="B9" s="2">
        <v>12024.66</v>
      </c>
      <c r="D9" s="1" t="s">
        <v>88</v>
      </c>
      <c r="E9" s="3">
        <v>361</v>
      </c>
      <c r="H9" s="1"/>
    </row>
    <row r="10" spans="1:10" x14ac:dyDescent="0.15">
      <c r="A10" s="1" t="s">
        <v>83</v>
      </c>
      <c r="B10" s="2">
        <v>55000000</v>
      </c>
      <c r="D10" s="1" t="s">
        <v>85</v>
      </c>
      <c r="E10" s="2">
        <f>'20180104'!E10+'20180105'!E8</f>
        <v>755868.29999999946</v>
      </c>
      <c r="G10" s="1"/>
      <c r="H10" s="1" t="s">
        <v>42</v>
      </c>
      <c r="I10" s="3">
        <f>SUMIF(I4:I9,"&gt;=0")</f>
        <v>110</v>
      </c>
    </row>
    <row r="11" spans="1:10" x14ac:dyDescent="0.15">
      <c r="A11" s="1" t="s">
        <v>84</v>
      </c>
      <c r="B11" s="2">
        <f>'20180104'!B11+'20180105'!B9</f>
        <v>1670095.33</v>
      </c>
      <c r="D11" s="1" t="s">
        <v>381</v>
      </c>
      <c r="E11" s="2">
        <f>E8+'20180104'!E11</f>
        <v>851.2</v>
      </c>
      <c r="G11" s="1"/>
      <c r="H11" s="1" t="s">
        <v>43</v>
      </c>
      <c r="I11" s="3">
        <f>SUM(J4:J9)</f>
        <v>-26</v>
      </c>
    </row>
    <row r="12" spans="1:10" x14ac:dyDescent="0.15">
      <c r="A12" s="1" t="s">
        <v>86</v>
      </c>
      <c r="B12" s="18">
        <v>924.53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'20180104'!B13+'20180105'!B12</f>
        <v>272173.36000000004</v>
      </c>
      <c r="E13" s="2"/>
      <c r="G13" s="1"/>
      <c r="H13" s="1" t="s">
        <v>30</v>
      </c>
      <c r="I13" s="15">
        <v>96856380</v>
      </c>
    </row>
    <row r="14" spans="1:10" x14ac:dyDescent="0.15">
      <c r="A14" s="1" t="s">
        <v>333</v>
      </c>
      <c r="B14" s="3"/>
      <c r="G14" s="1"/>
      <c r="H14" s="1" t="s">
        <v>31</v>
      </c>
      <c r="I14" s="15">
        <v>-22979100</v>
      </c>
    </row>
    <row r="15" spans="1:10" x14ac:dyDescent="0.15">
      <c r="A15" s="1" t="s">
        <v>380</v>
      </c>
      <c r="B15" s="2">
        <f>B12+'20180104'!B15</f>
        <v>3683.4299999999994</v>
      </c>
      <c r="G15" s="1"/>
      <c r="H15" s="1" t="s">
        <v>32</v>
      </c>
      <c r="I15" s="15">
        <f>I14+I13</f>
        <v>73877280</v>
      </c>
    </row>
    <row r="16" spans="1:10" x14ac:dyDescent="0.15">
      <c r="A16" s="1" t="s">
        <v>392</v>
      </c>
      <c r="B16" s="2">
        <f>B11-'20180101'!B11</f>
        <v>70628.449999999953</v>
      </c>
      <c r="G16" s="1" t="s">
        <v>5</v>
      </c>
      <c r="H16" s="2"/>
      <c r="I16" s="15">
        <v>10000000</v>
      </c>
    </row>
    <row r="17" spans="1:14" x14ac:dyDescent="0.15">
      <c r="A17" s="6"/>
      <c r="B17" s="2"/>
      <c r="G17" s="1" t="s">
        <v>26</v>
      </c>
      <c r="H17" s="2"/>
      <c r="I17" s="15">
        <v>9261480.3000000007</v>
      </c>
    </row>
    <row r="18" spans="1:14" x14ac:dyDescent="0.15">
      <c r="G18" s="1" t="s">
        <v>12</v>
      </c>
      <c r="H18" s="2"/>
      <c r="I18" s="15">
        <v>14504796</v>
      </c>
    </row>
    <row r="19" spans="1:14" x14ac:dyDescent="0.15">
      <c r="A19" s="2"/>
      <c r="G19" s="1" t="s">
        <v>24</v>
      </c>
      <c r="H19" s="2"/>
      <c r="I19" s="15">
        <f>I18+I17-I16</f>
        <v>13766276.300000001</v>
      </c>
    </row>
    <row r="20" spans="1:14" x14ac:dyDescent="0.15">
      <c r="D20" s="2"/>
      <c r="G20" s="1" t="s">
        <v>33</v>
      </c>
      <c r="I20" s="15"/>
    </row>
    <row r="21" spans="1:14" x14ac:dyDescent="0.15">
      <c r="G21" s="1"/>
      <c r="H21" s="1" t="s">
        <v>38</v>
      </c>
      <c r="I21" s="15">
        <v>446488.77</v>
      </c>
      <c r="N21" s="2"/>
    </row>
    <row r="22" spans="1:14" x14ac:dyDescent="0.15">
      <c r="G22" s="1"/>
      <c r="H22" s="1" t="s">
        <v>39</v>
      </c>
      <c r="I22" s="15">
        <v>104887.14</v>
      </c>
    </row>
    <row r="23" spans="1:14" x14ac:dyDescent="0.15">
      <c r="G23" s="1"/>
      <c r="H23" s="1" t="s">
        <v>106</v>
      </c>
      <c r="I23" s="15">
        <v>24054.85</v>
      </c>
      <c r="N23" s="2"/>
    </row>
    <row r="24" spans="1:14" x14ac:dyDescent="0.15">
      <c r="A24" s="8" t="s">
        <v>69</v>
      </c>
      <c r="H24" s="1" t="s">
        <v>107</v>
      </c>
      <c r="I24" s="15">
        <v>11184</v>
      </c>
    </row>
    <row r="25" spans="1:14" x14ac:dyDescent="0.15">
      <c r="A25" s="1" t="s">
        <v>70</v>
      </c>
      <c r="B25" s="2">
        <f>B8+E7+I16+B45</f>
        <v>280980000</v>
      </c>
      <c r="H25" s="1" t="s">
        <v>19</v>
      </c>
      <c r="I25" s="15">
        <f>SUM(I21:I24)</f>
        <v>586614.76</v>
      </c>
    </row>
    <row r="26" spans="1:14" x14ac:dyDescent="0.15">
      <c r="A26" s="1" t="s">
        <v>71</v>
      </c>
      <c r="B26" s="2">
        <f>B4+E5+I18</f>
        <v>166345143.66</v>
      </c>
      <c r="G26" s="1"/>
      <c r="H26" s="1" t="s">
        <v>355</v>
      </c>
      <c r="I26" s="2">
        <v>405.68</v>
      </c>
    </row>
    <row r="27" spans="1:14" x14ac:dyDescent="0.15">
      <c r="A27" s="1" t="s">
        <v>90</v>
      </c>
      <c r="B27" s="2">
        <f>$B$13+$E$10+$I$25</f>
        <v>1614656.4199999995</v>
      </c>
      <c r="H27" s="1" t="s">
        <v>382</v>
      </c>
      <c r="I27" s="2">
        <f>I26+'20180104'!I27</f>
        <v>2004.93</v>
      </c>
    </row>
    <row r="28" spans="1:14" x14ac:dyDescent="0.15">
      <c r="A28" s="1" t="s">
        <v>356</v>
      </c>
      <c r="B28" s="2">
        <f>B12+E8+I26</f>
        <v>1701.41</v>
      </c>
    </row>
    <row r="29" spans="1:14" x14ac:dyDescent="0.15">
      <c r="A29" s="1" t="s">
        <v>383</v>
      </c>
      <c r="B29" s="2">
        <f>B15+E11+I27</f>
        <v>6539.5599999999995</v>
      </c>
    </row>
    <row r="30" spans="1:14" x14ac:dyDescent="0.15">
      <c r="G30" s="1"/>
      <c r="H30" s="1"/>
      <c r="I30" s="2"/>
    </row>
    <row r="31" spans="1:14" s="9" customFormat="1" x14ac:dyDescent="0.15">
      <c r="J31"/>
    </row>
    <row r="32" spans="1:14" ht="14.25" x14ac:dyDescent="0.15">
      <c r="A32" s="7" t="s">
        <v>65</v>
      </c>
      <c r="G32" s="7" t="s">
        <v>295</v>
      </c>
    </row>
    <row r="33" spans="1:23" s="9" customFormat="1" x14ac:dyDescent="0.1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6">
        <v>3321</v>
      </c>
      <c r="D34" s="1" t="s">
        <v>78</v>
      </c>
      <c r="E34" s="2">
        <v>-7297274</v>
      </c>
      <c r="G34" s="16" t="s">
        <v>296</v>
      </c>
      <c r="H34" s="2">
        <f>E40</f>
        <v>17688193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138</v>
      </c>
      <c r="B35" s="36">
        <v>524</v>
      </c>
      <c r="D35" s="1" t="s">
        <v>182</v>
      </c>
      <c r="E35" s="10">
        <v>-1360963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6">
        <v>6508</v>
      </c>
      <c r="D36" s="1" t="s">
        <v>80</v>
      </c>
      <c r="E36" s="10">
        <v>-45600</v>
      </c>
      <c r="G36" s="40" t="s">
        <v>298</v>
      </c>
      <c r="H36" s="41">
        <f>H34+H35</f>
        <v>17693350.605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132</v>
      </c>
      <c r="B37" s="36">
        <v>2932</v>
      </c>
      <c r="D37" s="1" t="s">
        <v>81</v>
      </c>
      <c r="E37" s="2">
        <v>6253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15">
      <c r="A38" s="1" t="s">
        <v>19</v>
      </c>
      <c r="B38" s="36">
        <f>SUM(B34:B37)</f>
        <v>13285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15">
      <c r="A39" s="1" t="s">
        <v>102</v>
      </c>
      <c r="B39" s="3"/>
      <c r="D39" s="8" t="s">
        <v>379</v>
      </c>
    </row>
    <row r="40" spans="1:23" x14ac:dyDescent="0.15">
      <c r="A40" s="1" t="s">
        <v>103</v>
      </c>
      <c r="B40" s="3"/>
      <c r="D40" s="1" t="s">
        <v>74</v>
      </c>
      <c r="E40" s="2">
        <v>17688193</v>
      </c>
    </row>
    <row r="41" spans="1:23" s="9" customFormat="1" x14ac:dyDescent="0.15">
      <c r="A41"/>
      <c r="B41"/>
      <c r="D41" s="1" t="s">
        <v>75</v>
      </c>
      <c r="E41" s="2">
        <v>17564997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 s="1" t="s">
        <v>76</v>
      </c>
      <c r="E42" s="2">
        <v>116114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15">
      <c r="D43" s="1" t="s">
        <v>77</v>
      </c>
      <c r="E43" s="2">
        <v>334880</v>
      </c>
    </row>
    <row r="44" spans="1:23" x14ac:dyDescent="0.15">
      <c r="A44" s="8" t="s">
        <v>233</v>
      </c>
      <c r="D44" s="1" t="s">
        <v>375</v>
      </c>
      <c r="E44" s="2">
        <v>24638</v>
      </c>
    </row>
    <row r="45" spans="1:23" x14ac:dyDescent="0.15">
      <c r="A45" s="16" t="s">
        <v>5</v>
      </c>
      <c r="B45" s="2">
        <v>1000000</v>
      </c>
      <c r="C45" s="2"/>
      <c r="D45" s="1" t="s">
        <v>376</v>
      </c>
      <c r="E45" s="10">
        <v>91477</v>
      </c>
    </row>
    <row r="46" spans="1:23" x14ac:dyDescent="0.1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648595</v>
      </c>
    </row>
    <row r="47" spans="1:23" x14ac:dyDescent="0.1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1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1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1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4"/>
  <dimension ref="A1:W50"/>
  <sheetViews>
    <sheetView topLeftCell="A22" zoomScale="80" zoomScaleNormal="80" workbookViewId="0">
      <selection activeCell="D32" sqref="D32:E33"/>
    </sheetView>
  </sheetViews>
  <sheetFormatPr defaultRowHeight="13.5" x14ac:dyDescent="0.15"/>
  <cols>
    <col min="1" max="1" width="21.75" customWidth="1"/>
    <col min="2" max="2" width="20.875" customWidth="1"/>
    <col min="3" max="3" width="2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1.87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27221509.27</v>
      </c>
      <c r="D3" s="1" t="s">
        <v>1</v>
      </c>
      <c r="E3" s="2">
        <v>45177601.399999999</v>
      </c>
      <c r="G3" s="1" t="s">
        <v>25</v>
      </c>
      <c r="I3" s="3"/>
    </row>
    <row r="4" spans="1:9" x14ac:dyDescent="0.15">
      <c r="A4" s="1" t="s">
        <v>2</v>
      </c>
      <c r="B4" s="2">
        <v>118766602.69</v>
      </c>
      <c r="D4" s="1" t="s">
        <v>11</v>
      </c>
      <c r="E4" s="2">
        <v>16326318.6</v>
      </c>
      <c r="H4" s="1" t="s">
        <v>104</v>
      </c>
      <c r="I4">
        <v>19</v>
      </c>
    </row>
    <row r="5" spans="1:9" x14ac:dyDescent="0.15">
      <c r="A5" s="1" t="s">
        <v>3</v>
      </c>
      <c r="B5" s="2">
        <v>166989854.87</v>
      </c>
      <c r="D5" s="1" t="s">
        <v>12</v>
      </c>
      <c r="E5" s="2">
        <v>28851282.800000001</v>
      </c>
      <c r="H5" s="1" t="s">
        <v>105</v>
      </c>
      <c r="I5">
        <v>0</v>
      </c>
    </row>
    <row r="6" spans="1:9" x14ac:dyDescent="0.15">
      <c r="A6" s="1" t="s">
        <v>11</v>
      </c>
      <c r="B6" s="2">
        <v>48223252.18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1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23</v>
      </c>
    </row>
    <row r="8" spans="1:9" x14ac:dyDescent="0.15">
      <c r="A8" s="1" t="s">
        <v>5</v>
      </c>
      <c r="B8" s="2">
        <v>158000000</v>
      </c>
      <c r="D8" s="1" t="s">
        <v>86</v>
      </c>
      <c r="E8" s="2">
        <v>1184.5</v>
      </c>
      <c r="G8" s="1"/>
      <c r="H8" s="1" t="s">
        <v>42</v>
      </c>
      <c r="I8" s="3">
        <v>0</v>
      </c>
    </row>
    <row r="9" spans="1:9" x14ac:dyDescent="0.15">
      <c r="A9" s="1" t="s">
        <v>82</v>
      </c>
      <c r="B9" s="2">
        <v>1742.91</v>
      </c>
      <c r="D9" s="1" t="s">
        <v>88</v>
      </c>
      <c r="E9" s="3">
        <v>644</v>
      </c>
      <c r="G9" s="1"/>
      <c r="H9" s="1" t="s">
        <v>43</v>
      </c>
      <c r="I9" s="3">
        <v>0</v>
      </c>
    </row>
    <row r="10" spans="1:9" x14ac:dyDescent="0.15">
      <c r="A10" s="1" t="s">
        <v>83</v>
      </c>
      <c r="B10" s="2">
        <v>21000000</v>
      </c>
      <c r="D10" s="1" t="s">
        <v>85</v>
      </c>
      <c r="E10" s="2">
        <f>E8+'20160919'!E10</f>
        <v>181375.89999999997</v>
      </c>
      <c r="G10" s="1" t="s">
        <v>36</v>
      </c>
      <c r="I10" s="2"/>
    </row>
    <row r="11" spans="1:9" x14ac:dyDescent="0.15">
      <c r="A11" s="1" t="s">
        <v>84</v>
      </c>
      <c r="B11" s="2">
        <f>'20160919'!B11+B9</f>
        <v>181955.24</v>
      </c>
      <c r="E11" s="2"/>
      <c r="G11" s="1"/>
      <c r="H11" s="1" t="s">
        <v>30</v>
      </c>
      <c r="I11" s="2">
        <v>48964140</v>
      </c>
    </row>
    <row r="12" spans="1:9" x14ac:dyDescent="0.15">
      <c r="A12" s="1" t="s">
        <v>86</v>
      </c>
      <c r="B12" s="2">
        <v>772.68</v>
      </c>
      <c r="E12" s="2"/>
      <c r="G12" s="1"/>
      <c r="H12" s="1" t="s">
        <v>31</v>
      </c>
      <c r="I12" s="2">
        <v>0</v>
      </c>
    </row>
    <row r="13" spans="1:9" x14ac:dyDescent="0.15">
      <c r="A13" s="1" t="s">
        <v>85</v>
      </c>
      <c r="B13" s="2">
        <f>B12+'20160919'!B13</f>
        <v>31656.27</v>
      </c>
      <c r="G13" s="1"/>
      <c r="H13" s="1" t="s">
        <v>32</v>
      </c>
      <c r="I13" s="2">
        <f>I12+I11</f>
        <v>48964140</v>
      </c>
    </row>
    <row r="14" spans="1:9" x14ac:dyDescent="0.15">
      <c r="B14" s="2"/>
      <c r="G14" s="1" t="s">
        <v>5</v>
      </c>
      <c r="H14" s="2"/>
      <c r="I14" s="2">
        <v>22800000</v>
      </c>
    </row>
    <row r="15" spans="1:9" x14ac:dyDescent="0.15">
      <c r="A15" s="1"/>
      <c r="B15" s="2"/>
      <c r="G15" s="1" t="s">
        <v>26</v>
      </c>
      <c r="H15" s="2"/>
      <c r="I15" s="2">
        <v>13171017.220000001</v>
      </c>
    </row>
    <row r="16" spans="1:9" x14ac:dyDescent="0.15">
      <c r="A16" s="1"/>
      <c r="B16" s="2"/>
      <c r="G16" s="1" t="s">
        <v>12</v>
      </c>
      <c r="H16" s="2"/>
      <c r="I16" s="2">
        <v>9792828</v>
      </c>
    </row>
    <row r="17" spans="1:22" x14ac:dyDescent="0.15">
      <c r="G17" s="1" t="s">
        <v>24</v>
      </c>
      <c r="H17" s="2"/>
      <c r="I17" s="2">
        <f>I16+I15-I14</f>
        <v>163845.21999999881</v>
      </c>
    </row>
    <row r="18" spans="1:22" x14ac:dyDescent="0.15">
      <c r="G18" s="1" t="s">
        <v>33</v>
      </c>
      <c r="I18" s="2"/>
    </row>
    <row r="19" spans="1:22" x14ac:dyDescent="0.15">
      <c r="G19" s="1"/>
      <c r="H19" s="1" t="s">
        <v>38</v>
      </c>
      <c r="I19" s="2">
        <v>20464.310000000001</v>
      </c>
    </row>
    <row r="20" spans="1:22" x14ac:dyDescent="0.15">
      <c r="G20" s="1"/>
      <c r="H20" s="1" t="s">
        <v>39</v>
      </c>
      <c r="I20" s="2">
        <v>6280.43</v>
      </c>
    </row>
    <row r="21" spans="1:22" x14ac:dyDescent="0.15">
      <c r="G21" s="1"/>
      <c r="H21" s="1" t="s">
        <v>106</v>
      </c>
      <c r="I21" s="2">
        <f>24*300*2088/10000</f>
        <v>1503.36</v>
      </c>
    </row>
    <row r="22" spans="1:22" x14ac:dyDescent="0.15">
      <c r="H22" s="1" t="s">
        <v>19</v>
      </c>
      <c r="I22" s="2">
        <f>I19+I20+I21</f>
        <v>28248.100000000002</v>
      </c>
    </row>
    <row r="23" spans="1:22" x14ac:dyDescent="0.15">
      <c r="A23" s="8" t="s">
        <v>69</v>
      </c>
    </row>
    <row r="24" spans="1:22" x14ac:dyDescent="0.1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15">
      <c r="A25" s="1" t="s">
        <v>71</v>
      </c>
      <c r="B25" s="2">
        <f>B4+E5+I16</f>
        <v>157410713.49000001</v>
      </c>
      <c r="G25" s="1"/>
      <c r="H25" s="1"/>
      <c r="I25" s="2"/>
    </row>
    <row r="26" spans="1:22" x14ac:dyDescent="0.15">
      <c r="A26" s="1" t="s">
        <v>90</v>
      </c>
      <c r="B26" s="2">
        <f>$B$13+$E$10+$I$22</f>
        <v>241280.26999999996</v>
      </c>
      <c r="G26" s="1"/>
      <c r="H26" s="1"/>
      <c r="I26" s="2"/>
    </row>
    <row r="27" spans="1:22" x14ac:dyDescent="0.15">
      <c r="G27" s="1"/>
      <c r="H27" s="1"/>
      <c r="I27" s="2"/>
    </row>
    <row r="28" spans="1:22" x14ac:dyDescent="0.15">
      <c r="G28" s="1"/>
      <c r="H28" s="1"/>
      <c r="I28" s="2"/>
    </row>
    <row r="29" spans="1:22" s="9" customFormat="1" x14ac:dyDescent="0.15"/>
    <row r="30" spans="1:22" ht="14.25" x14ac:dyDescent="0.15">
      <c r="A30" s="7" t="s">
        <v>65</v>
      </c>
    </row>
    <row r="31" spans="1:22" s="9" customFormat="1" x14ac:dyDescent="0.1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15">
      <c r="A32" s="1" t="s">
        <v>17</v>
      </c>
      <c r="B32" s="3">
        <v>8228</v>
      </c>
      <c r="D32" s="1" t="s">
        <v>74</v>
      </c>
      <c r="E32" s="2">
        <v>1067718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7" t="s">
        <v>96</v>
      </c>
      <c r="B33" s="3">
        <v>1187</v>
      </c>
      <c r="D33" s="1" t="s">
        <v>75</v>
      </c>
      <c r="E33" s="2">
        <v>983460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6308</v>
      </c>
      <c r="D34" s="1" t="s">
        <v>76</v>
      </c>
      <c r="E34" s="2">
        <v>-4211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">
        <v>1592</v>
      </c>
      <c r="D35" s="1" t="s">
        <v>77</v>
      </c>
      <c r="E35" s="2">
        <v>65189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19</v>
      </c>
      <c r="B36" s="3">
        <f>SUM(B32:B35)</f>
        <v>17315</v>
      </c>
      <c r="D36" s="1" t="s">
        <v>78</v>
      </c>
      <c r="E36" s="2">
        <v>13021175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15">
      <c r="A37" s="1" t="s">
        <v>102</v>
      </c>
      <c r="B37" s="3">
        <v>8948</v>
      </c>
      <c r="D37" s="1" t="s">
        <v>79</v>
      </c>
      <c r="E37" s="3">
        <v>36994215</v>
      </c>
    </row>
    <row r="38" spans="1:23" x14ac:dyDescent="0.15">
      <c r="A38" s="1" t="s">
        <v>103</v>
      </c>
      <c r="B38" s="3">
        <v>8367</v>
      </c>
      <c r="D38" s="1" t="s">
        <v>80</v>
      </c>
      <c r="E38" s="2">
        <v>13504</v>
      </c>
    </row>
    <row r="39" spans="1:23" s="9" customFormat="1" x14ac:dyDescent="0.15">
      <c r="A39"/>
      <c r="B39"/>
      <c r="D39" s="1" t="s">
        <v>81</v>
      </c>
      <c r="E39" s="2">
        <v>-6185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1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1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1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1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1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1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1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5"/>
  <dimension ref="A1:W50"/>
  <sheetViews>
    <sheetView topLeftCell="A22" zoomScale="80" zoomScaleNormal="80" workbookViewId="0">
      <selection activeCell="D32" sqref="D32:E33"/>
    </sheetView>
  </sheetViews>
  <sheetFormatPr defaultRowHeight="13.5" x14ac:dyDescent="0.15"/>
  <cols>
    <col min="1" max="1" width="21.75" customWidth="1"/>
    <col min="2" max="2" width="20.875" customWidth="1"/>
    <col min="3" max="3" width="2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1.87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19709020.190000001</v>
      </c>
      <c r="D3" s="1" t="s">
        <v>1</v>
      </c>
      <c r="E3" s="2">
        <v>45375750</v>
      </c>
      <c r="G3" s="1" t="s">
        <v>25</v>
      </c>
      <c r="I3" s="3"/>
    </row>
    <row r="4" spans="1:9" x14ac:dyDescent="0.15">
      <c r="A4" s="1" t="s">
        <v>2</v>
      </c>
      <c r="B4" s="2">
        <v>107637177.36</v>
      </c>
      <c r="D4" s="1" t="s">
        <v>11</v>
      </c>
      <c r="E4" s="2">
        <v>17065834</v>
      </c>
      <c r="H4" s="1" t="s">
        <v>44</v>
      </c>
      <c r="I4">
        <v>24</v>
      </c>
    </row>
    <row r="5" spans="1:9" x14ac:dyDescent="0.15">
      <c r="A5" s="1" t="s">
        <v>3</v>
      </c>
      <c r="B5" s="2">
        <v>166350075.91</v>
      </c>
      <c r="D5" s="1" t="s">
        <v>12</v>
      </c>
      <c r="E5" s="2">
        <v>28309916.899999999</v>
      </c>
      <c r="H5" s="1" t="s">
        <v>101</v>
      </c>
      <c r="I5">
        <v>17</v>
      </c>
    </row>
    <row r="6" spans="1:9" x14ac:dyDescent="0.15">
      <c r="A6" s="1" t="s">
        <v>11</v>
      </c>
      <c r="B6" s="2">
        <v>58712898.549999997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1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22</v>
      </c>
    </row>
    <row r="8" spans="1:9" x14ac:dyDescent="0.15">
      <c r="A8" s="1" t="s">
        <v>5</v>
      </c>
      <c r="B8" s="2">
        <v>158000000</v>
      </c>
      <c r="D8" s="1" t="s">
        <v>86</v>
      </c>
      <c r="E8" s="2">
        <v>1393.8</v>
      </c>
      <c r="G8" s="1"/>
      <c r="H8" s="1" t="s">
        <v>42</v>
      </c>
      <c r="I8" s="3">
        <v>95</v>
      </c>
    </row>
    <row r="9" spans="1:9" x14ac:dyDescent="0.15">
      <c r="A9" s="1" t="s">
        <v>82</v>
      </c>
      <c r="B9" s="2">
        <v>3878.36</v>
      </c>
      <c r="D9" s="1" t="s">
        <v>88</v>
      </c>
      <c r="E9" s="3">
        <v>1002</v>
      </c>
      <c r="G9" s="1"/>
      <c r="H9" s="1" t="s">
        <v>43</v>
      </c>
      <c r="I9" s="3">
        <v>0</v>
      </c>
    </row>
    <row r="10" spans="1:9" x14ac:dyDescent="0.15">
      <c r="A10" s="1" t="s">
        <v>83</v>
      </c>
      <c r="B10" s="2">
        <v>39000000</v>
      </c>
      <c r="D10" s="1" t="s">
        <v>85</v>
      </c>
      <c r="E10" s="2">
        <f>E8+'20160914'!E10</f>
        <v>180191.39999999997</v>
      </c>
      <c r="G10" s="1" t="s">
        <v>36</v>
      </c>
      <c r="I10" s="2"/>
    </row>
    <row r="11" spans="1:9" x14ac:dyDescent="0.15">
      <c r="A11" s="1" t="s">
        <v>84</v>
      </c>
      <c r="B11" s="2">
        <f>'20160914'!B11+B9</f>
        <v>180212.33</v>
      </c>
      <c r="E11" s="2"/>
      <c r="G11" s="1"/>
      <c r="H11" s="1" t="s">
        <v>30</v>
      </c>
      <c r="I11" s="2">
        <v>45603120</v>
      </c>
    </row>
    <row r="12" spans="1:9" x14ac:dyDescent="0.15">
      <c r="A12" s="1" t="s">
        <v>86</v>
      </c>
      <c r="B12" s="2">
        <v>579.47</v>
      </c>
      <c r="E12" s="2"/>
      <c r="G12" s="1"/>
      <c r="H12" s="1" t="s">
        <v>31</v>
      </c>
      <c r="I12" s="2">
        <v>0</v>
      </c>
    </row>
    <row r="13" spans="1:9" x14ac:dyDescent="0.15">
      <c r="A13" s="1" t="s">
        <v>85</v>
      </c>
      <c r="B13" s="2">
        <f>B12+'20160914'!B13</f>
        <v>30883.59</v>
      </c>
      <c r="G13" s="1"/>
      <c r="H13" s="1" t="s">
        <v>32</v>
      </c>
      <c r="I13" s="2">
        <f>I12+I11</f>
        <v>45603120</v>
      </c>
    </row>
    <row r="14" spans="1:9" x14ac:dyDescent="0.15">
      <c r="B14" s="2"/>
      <c r="G14" s="1" t="s">
        <v>5</v>
      </c>
      <c r="H14" s="2"/>
      <c r="I14" s="2">
        <v>22800000</v>
      </c>
    </row>
    <row r="15" spans="1:9" x14ac:dyDescent="0.15">
      <c r="A15" s="1"/>
      <c r="B15" s="2"/>
      <c r="G15" s="1" t="s">
        <v>26</v>
      </c>
      <c r="H15" s="2"/>
      <c r="I15" s="2">
        <v>10489239.77</v>
      </c>
    </row>
    <row r="16" spans="1:9" x14ac:dyDescent="0.15">
      <c r="A16" s="1"/>
      <c r="B16" s="2"/>
      <c r="G16" s="1" t="s">
        <v>12</v>
      </c>
      <c r="H16" s="2"/>
      <c r="I16" s="2">
        <v>12252912</v>
      </c>
    </row>
    <row r="17" spans="1:22" x14ac:dyDescent="0.15">
      <c r="G17" s="1" t="s">
        <v>24</v>
      </c>
      <c r="H17" s="2"/>
      <c r="I17" s="2">
        <f>I16+I15-I14</f>
        <v>-57848.230000000447</v>
      </c>
    </row>
    <row r="18" spans="1:22" x14ac:dyDescent="0.15">
      <c r="G18" s="1" t="s">
        <v>33</v>
      </c>
      <c r="I18" s="2"/>
    </row>
    <row r="19" spans="1:22" x14ac:dyDescent="0.15">
      <c r="G19" s="1"/>
      <c r="H19" s="1" t="s">
        <v>38</v>
      </c>
      <c r="I19" s="2">
        <v>20141.39</v>
      </c>
    </row>
    <row r="20" spans="1:22" x14ac:dyDescent="0.15">
      <c r="G20" s="1"/>
      <c r="H20" s="1" t="s">
        <v>39</v>
      </c>
      <c r="I20" s="2">
        <v>6204.23</v>
      </c>
    </row>
    <row r="21" spans="1:22" x14ac:dyDescent="0.15">
      <c r="G21" s="1"/>
      <c r="H21" s="1" t="s">
        <v>19</v>
      </c>
      <c r="I21" s="2">
        <f>I19+I20</f>
        <v>26345.62</v>
      </c>
    </row>
    <row r="23" spans="1:22" x14ac:dyDescent="0.15">
      <c r="A23" s="8" t="s">
        <v>69</v>
      </c>
    </row>
    <row r="24" spans="1:22" x14ac:dyDescent="0.1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15">
      <c r="A25" s="1" t="s">
        <v>71</v>
      </c>
      <c r="B25" s="2">
        <f>B4+E5+I16</f>
        <v>148200006.25999999</v>
      </c>
      <c r="G25" s="1"/>
      <c r="H25" s="1"/>
      <c r="I25" s="2"/>
    </row>
    <row r="26" spans="1:22" x14ac:dyDescent="0.15">
      <c r="A26" s="1" t="s">
        <v>90</v>
      </c>
      <c r="B26" s="2">
        <f>$B$13+$E$10+$I$21</f>
        <v>237420.60999999996</v>
      </c>
      <c r="G26" s="1"/>
      <c r="H26" s="1"/>
      <c r="I26" s="2"/>
    </row>
    <row r="27" spans="1:22" x14ac:dyDescent="0.15">
      <c r="G27" s="1"/>
      <c r="H27" s="1"/>
      <c r="I27" s="2"/>
    </row>
    <row r="28" spans="1:22" x14ac:dyDescent="0.15">
      <c r="G28" s="1"/>
      <c r="H28" s="1"/>
      <c r="I28" s="2"/>
    </row>
    <row r="29" spans="1:22" s="9" customFormat="1" x14ac:dyDescent="0.15"/>
    <row r="30" spans="1:22" ht="14.25" x14ac:dyDescent="0.15">
      <c r="A30" s="7" t="s">
        <v>65</v>
      </c>
    </row>
    <row r="31" spans="1:22" s="9" customFormat="1" x14ac:dyDescent="0.1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15">
      <c r="A32" s="1" t="s">
        <v>17</v>
      </c>
      <c r="B32" s="3">
        <v>8104</v>
      </c>
      <c r="D32" s="1" t="s">
        <v>74</v>
      </c>
      <c r="E32" s="2">
        <v>1071929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7" t="s">
        <v>96</v>
      </c>
      <c r="B33" s="3">
        <v>1206</v>
      </c>
      <c r="D33" s="1" t="s">
        <v>75</v>
      </c>
      <c r="E33" s="2">
        <v>918272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6295</v>
      </c>
      <c r="D34" s="1" t="s">
        <v>76</v>
      </c>
      <c r="E34" s="2">
        <v>20044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">
        <v>1566</v>
      </c>
      <c r="D35" s="1" t="s">
        <v>77</v>
      </c>
      <c r="E35" s="2">
        <v>-81281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19</v>
      </c>
      <c r="B36" s="3">
        <v>17171</v>
      </c>
      <c r="D36" s="1" t="s">
        <v>78</v>
      </c>
      <c r="E36" s="2">
        <v>-888465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15">
      <c r="A37" s="1" t="s">
        <v>102</v>
      </c>
      <c r="B37" s="3">
        <v>8768</v>
      </c>
      <c r="D37" s="1" t="s">
        <v>79</v>
      </c>
      <c r="E37" s="3">
        <v>24652588</v>
      </c>
    </row>
    <row r="38" spans="1:23" x14ac:dyDescent="0.15">
      <c r="A38" s="1" t="s">
        <v>103</v>
      </c>
      <c r="B38" s="3">
        <v>8403</v>
      </c>
      <c r="D38" s="1" t="s">
        <v>80</v>
      </c>
      <c r="E38" s="2">
        <v>15890</v>
      </c>
    </row>
    <row r="39" spans="1:23" s="9" customFormat="1" x14ac:dyDescent="0.15">
      <c r="A39"/>
      <c r="B39"/>
      <c r="D39" s="1" t="s">
        <v>81</v>
      </c>
      <c r="E39" s="2">
        <v>-6299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1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1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1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1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1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1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1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6"/>
  <dimension ref="A1:W50"/>
  <sheetViews>
    <sheetView topLeftCell="A22" zoomScale="80" zoomScaleNormal="80" workbookViewId="0">
      <selection activeCell="D32" sqref="D32:E33"/>
    </sheetView>
  </sheetViews>
  <sheetFormatPr defaultRowHeight="13.5" x14ac:dyDescent="0.15"/>
  <cols>
    <col min="1" max="1" width="21.75" customWidth="1"/>
    <col min="2" max="2" width="20.875" customWidth="1"/>
    <col min="3" max="3" width="2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1.87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19509166.960000001</v>
      </c>
      <c r="D3" s="1" t="s">
        <v>1</v>
      </c>
      <c r="E3" s="2">
        <v>45548123.700000003</v>
      </c>
      <c r="G3" s="1" t="s">
        <v>25</v>
      </c>
      <c r="I3" s="3"/>
    </row>
    <row r="4" spans="1:9" x14ac:dyDescent="0.15">
      <c r="A4" s="1" t="s">
        <v>2</v>
      </c>
      <c r="B4" s="2">
        <v>111465170.97</v>
      </c>
      <c r="D4" s="1" t="s">
        <v>11</v>
      </c>
      <c r="E4" s="2">
        <v>16757720.699999999</v>
      </c>
      <c r="H4" s="1" t="s">
        <v>44</v>
      </c>
      <c r="I4">
        <v>26</v>
      </c>
    </row>
    <row r="5" spans="1:9" x14ac:dyDescent="0.15">
      <c r="A5" s="1" t="s">
        <v>3</v>
      </c>
      <c r="B5" s="2">
        <v>166992893.34</v>
      </c>
      <c r="D5" s="1" t="s">
        <v>12</v>
      </c>
      <c r="E5" s="2">
        <v>28790403</v>
      </c>
      <c r="H5" s="1" t="s">
        <v>101</v>
      </c>
      <c r="I5">
        <v>8</v>
      </c>
    </row>
    <row r="6" spans="1:9" x14ac:dyDescent="0.15">
      <c r="A6" s="1" t="s">
        <v>11</v>
      </c>
      <c r="B6" s="2">
        <v>55517722.369999997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1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21</v>
      </c>
    </row>
    <row r="8" spans="1:9" x14ac:dyDescent="0.15">
      <c r="A8" s="1" t="s">
        <v>5</v>
      </c>
      <c r="B8" s="2">
        <v>158000000</v>
      </c>
      <c r="D8" s="1" t="s">
        <v>86</v>
      </c>
      <c r="E8" s="2">
        <v>1865.3</v>
      </c>
      <c r="G8" s="1"/>
      <c r="H8" s="1" t="s">
        <v>42</v>
      </c>
      <c r="I8" s="3">
        <v>87</v>
      </c>
    </row>
    <row r="9" spans="1:9" x14ac:dyDescent="0.15">
      <c r="A9" s="1" t="s">
        <v>82</v>
      </c>
      <c r="B9" s="2">
        <v>8555.41</v>
      </c>
      <c r="D9" s="1" t="s">
        <v>88</v>
      </c>
      <c r="E9" s="3">
        <v>1323</v>
      </c>
      <c r="G9" s="1"/>
      <c r="H9" s="1" t="s">
        <v>43</v>
      </c>
      <c r="I9" s="3"/>
    </row>
    <row r="10" spans="1:9" x14ac:dyDescent="0.15">
      <c r="A10" s="1" t="s">
        <v>83</v>
      </c>
      <c r="B10" s="2">
        <v>36000000</v>
      </c>
      <c r="D10" s="1" t="s">
        <v>85</v>
      </c>
      <c r="E10" s="2">
        <f>E8+'20160913'!E10</f>
        <v>178797.59999999998</v>
      </c>
      <c r="G10" s="1" t="s">
        <v>36</v>
      </c>
      <c r="I10" s="2"/>
    </row>
    <row r="11" spans="1:9" x14ac:dyDescent="0.15">
      <c r="A11" s="1" t="s">
        <v>84</v>
      </c>
      <c r="B11" s="2">
        <f>'20160913'!B11+B9</f>
        <v>176333.97</v>
      </c>
      <c r="E11" s="2"/>
      <c r="G11" s="1"/>
      <c r="H11" s="1" t="s">
        <v>30</v>
      </c>
      <c r="I11" s="2">
        <v>56524320</v>
      </c>
    </row>
    <row r="12" spans="1:9" x14ac:dyDescent="0.15">
      <c r="A12" s="1" t="s">
        <v>86</v>
      </c>
      <c r="B12" s="2">
        <v>337.4</v>
      </c>
      <c r="E12" s="2"/>
      <c r="G12" s="1"/>
      <c r="H12" s="1" t="s">
        <v>31</v>
      </c>
      <c r="I12" s="2">
        <v>0</v>
      </c>
    </row>
    <row r="13" spans="1:9" x14ac:dyDescent="0.15">
      <c r="A13" s="1" t="s">
        <v>85</v>
      </c>
      <c r="B13" s="2">
        <f>B12+'20160913'!B13</f>
        <v>30304.12</v>
      </c>
      <c r="G13" s="1"/>
      <c r="H13" s="1" t="s">
        <v>32</v>
      </c>
      <c r="I13" s="2">
        <f>I12+I11</f>
        <v>56524320</v>
      </c>
    </row>
    <row r="14" spans="1:9" x14ac:dyDescent="0.15">
      <c r="B14" s="2"/>
      <c r="G14" s="1" t="s">
        <v>5</v>
      </c>
      <c r="H14" s="2"/>
      <c r="I14" s="2">
        <v>22800000</v>
      </c>
    </row>
    <row r="15" spans="1:9" x14ac:dyDescent="0.15">
      <c r="A15" s="1"/>
      <c r="B15" s="2"/>
      <c r="G15" s="1" t="s">
        <v>26</v>
      </c>
      <c r="H15" s="2"/>
      <c r="I15" s="2">
        <v>11873192.619999999</v>
      </c>
    </row>
    <row r="16" spans="1:9" x14ac:dyDescent="0.15">
      <c r="A16" s="1"/>
      <c r="B16" s="2"/>
      <c r="G16" s="1" t="s">
        <v>12</v>
      </c>
      <c r="H16" s="2"/>
      <c r="I16" s="2">
        <v>11304864</v>
      </c>
    </row>
    <row r="17" spans="1:22" x14ac:dyDescent="0.15">
      <c r="G17" s="1" t="s">
        <v>24</v>
      </c>
      <c r="H17" s="2"/>
      <c r="I17" s="2">
        <f>I16+I15-I14</f>
        <v>378056.61999999732</v>
      </c>
    </row>
    <row r="18" spans="1:22" x14ac:dyDescent="0.15">
      <c r="G18" s="1" t="s">
        <v>33</v>
      </c>
      <c r="I18" s="2"/>
    </row>
    <row r="19" spans="1:22" x14ac:dyDescent="0.15">
      <c r="G19" s="1"/>
      <c r="H19" s="1" t="s">
        <v>38</v>
      </c>
      <c r="I19" s="2">
        <v>19362.38</v>
      </c>
    </row>
    <row r="20" spans="1:22" x14ac:dyDescent="0.15">
      <c r="G20" s="1"/>
      <c r="H20" s="1" t="s">
        <v>39</v>
      </c>
      <c r="I20" s="2">
        <v>6020.38</v>
      </c>
    </row>
    <row r="21" spans="1:22" x14ac:dyDescent="0.15">
      <c r="G21" s="1"/>
      <c r="H21" s="1" t="s">
        <v>19</v>
      </c>
      <c r="I21" s="2">
        <f>I19+I20</f>
        <v>25382.760000000002</v>
      </c>
    </row>
    <row r="23" spans="1:22" x14ac:dyDescent="0.15">
      <c r="A23" s="8" t="s">
        <v>69</v>
      </c>
    </row>
    <row r="24" spans="1:22" x14ac:dyDescent="0.1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15">
      <c r="A25" s="1" t="s">
        <v>71</v>
      </c>
      <c r="B25" s="2">
        <f>B4+E5+I16</f>
        <v>151560437.97</v>
      </c>
      <c r="G25" s="1"/>
      <c r="H25" s="1"/>
      <c r="I25" s="2"/>
    </row>
    <row r="26" spans="1:22" x14ac:dyDescent="0.15">
      <c r="A26" s="1" t="s">
        <v>90</v>
      </c>
      <c r="B26" s="2">
        <f>$B$13+$E$10+$I$21</f>
        <v>234484.47999999998</v>
      </c>
      <c r="G26" s="1"/>
      <c r="H26" s="1"/>
      <c r="I26" s="2"/>
    </row>
    <row r="27" spans="1:22" x14ac:dyDescent="0.15">
      <c r="G27" s="1"/>
      <c r="H27" s="1"/>
      <c r="I27" s="2"/>
    </row>
    <row r="28" spans="1:22" x14ac:dyDescent="0.15">
      <c r="G28" s="1"/>
      <c r="H28" s="1"/>
      <c r="I28" s="2"/>
    </row>
    <row r="29" spans="1:22" s="9" customFormat="1" x14ac:dyDescent="0.15"/>
    <row r="30" spans="1:22" ht="14.25" x14ac:dyDescent="0.15">
      <c r="A30" s="7" t="s">
        <v>65</v>
      </c>
    </row>
    <row r="31" spans="1:22" s="9" customFormat="1" x14ac:dyDescent="0.1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15">
      <c r="A32" s="1" t="s">
        <v>17</v>
      </c>
      <c r="B32" s="3">
        <v>7766</v>
      </c>
      <c r="D32" s="1" t="s">
        <v>74</v>
      </c>
      <c r="E32" s="2">
        <v>1051937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7" t="s">
        <v>96</v>
      </c>
      <c r="B33" s="3">
        <v>1158</v>
      </c>
      <c r="D33" s="1" t="s">
        <v>75</v>
      </c>
      <c r="E33" s="2">
        <v>999552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6172</v>
      </c>
      <c r="D34" s="1" t="s">
        <v>76</v>
      </c>
      <c r="E34" s="2">
        <v>12282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">
        <v>1531</v>
      </c>
      <c r="D35" s="1" t="s">
        <v>77</v>
      </c>
      <c r="E35" s="2">
        <v>-158011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19</v>
      </c>
      <c r="B36" s="3">
        <f>SUM(B32:B35)</f>
        <v>16627</v>
      </c>
      <c r="D36" s="1" t="s">
        <v>78</v>
      </c>
      <c r="E36" s="2">
        <v>-768435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15">
      <c r="A37" s="1" t="s">
        <v>102</v>
      </c>
      <c r="B37" s="3">
        <v>8482</v>
      </c>
      <c r="D37" s="1" t="s">
        <v>79</v>
      </c>
      <c r="E37" s="3">
        <v>25108974</v>
      </c>
    </row>
    <row r="38" spans="1:23" x14ac:dyDescent="0.15">
      <c r="A38" s="1" t="s">
        <v>103</v>
      </c>
      <c r="B38" s="3">
        <v>8145</v>
      </c>
      <c r="D38" s="1" t="s">
        <v>80</v>
      </c>
      <c r="E38" s="2">
        <v>10792</v>
      </c>
    </row>
    <row r="39" spans="1:23" s="9" customFormat="1" x14ac:dyDescent="0.15">
      <c r="A39"/>
      <c r="B39"/>
      <c r="D39" s="1" t="s">
        <v>81</v>
      </c>
      <c r="E39" s="2">
        <v>-5687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1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1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1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1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1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1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1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7"/>
  <dimension ref="A1:W50"/>
  <sheetViews>
    <sheetView topLeftCell="A22" zoomScale="80" zoomScaleNormal="80" workbookViewId="0">
      <selection activeCell="D32" sqref="D32:E33"/>
    </sheetView>
  </sheetViews>
  <sheetFormatPr defaultRowHeight="13.5" x14ac:dyDescent="0.15"/>
  <cols>
    <col min="1" max="1" width="21.75" customWidth="1"/>
    <col min="2" max="2" width="20.875" customWidth="1"/>
    <col min="3" max="3" width="2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1.87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33120838.760000002</v>
      </c>
      <c r="D3" s="1" t="s">
        <v>1</v>
      </c>
      <c r="E3" s="2">
        <v>50760587</v>
      </c>
      <c r="G3" s="1" t="s">
        <v>25</v>
      </c>
      <c r="I3" s="3"/>
    </row>
    <row r="4" spans="1:9" x14ac:dyDescent="0.15">
      <c r="A4" s="1" t="s">
        <v>2</v>
      </c>
      <c r="B4" s="2">
        <v>113252730.75</v>
      </c>
      <c r="D4" s="1" t="s">
        <v>11</v>
      </c>
      <c r="E4" s="2">
        <v>21556954</v>
      </c>
      <c r="H4" s="1" t="s">
        <v>44</v>
      </c>
      <c r="I4">
        <v>25</v>
      </c>
    </row>
    <row r="5" spans="1:9" x14ac:dyDescent="0.15">
      <c r="A5" s="1" t="s">
        <v>3</v>
      </c>
      <c r="B5" s="2">
        <v>167375002.00999999</v>
      </c>
      <c r="D5" s="1" t="s">
        <v>12</v>
      </c>
      <c r="E5" s="2">
        <v>29203633</v>
      </c>
      <c r="H5" s="1" t="s">
        <v>101</v>
      </c>
      <c r="I5">
        <v>1</v>
      </c>
    </row>
    <row r="6" spans="1:9" x14ac:dyDescent="0.15">
      <c r="A6" s="1" t="s">
        <v>11</v>
      </c>
      <c r="B6" s="2">
        <v>54122271.259999998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15">
      <c r="A7" s="1" t="s">
        <v>4</v>
      </c>
      <c r="B7" s="2">
        <v>30000000</v>
      </c>
      <c r="D7" s="1" t="s">
        <v>5</v>
      </c>
      <c r="E7" s="18">
        <v>54000000</v>
      </c>
      <c r="H7" s="1" t="s">
        <v>67</v>
      </c>
      <c r="I7">
        <v>21</v>
      </c>
    </row>
    <row r="8" spans="1:9" x14ac:dyDescent="0.15">
      <c r="A8" s="1" t="s">
        <v>5</v>
      </c>
      <c r="B8" s="2">
        <v>158000000</v>
      </c>
      <c r="D8" s="1" t="s">
        <v>86</v>
      </c>
      <c r="E8" s="2">
        <v>3739.8</v>
      </c>
      <c r="G8" s="1"/>
      <c r="H8" s="1" t="s">
        <v>42</v>
      </c>
      <c r="I8" s="3">
        <v>79</v>
      </c>
    </row>
    <row r="9" spans="1:9" x14ac:dyDescent="0.15">
      <c r="A9" s="1" t="s">
        <v>82</v>
      </c>
      <c r="B9" s="2">
        <v>1432.5</v>
      </c>
      <c r="D9" s="1" t="s">
        <v>88</v>
      </c>
      <c r="E9" s="3">
        <v>2417</v>
      </c>
      <c r="G9" s="1"/>
      <c r="H9" s="1" t="s">
        <v>43</v>
      </c>
      <c r="I9" s="3"/>
    </row>
    <row r="10" spans="1:9" x14ac:dyDescent="0.15">
      <c r="A10" s="1" t="s">
        <v>83</v>
      </c>
      <c r="B10" s="2">
        <v>20000000</v>
      </c>
      <c r="D10" s="1" t="s">
        <v>85</v>
      </c>
      <c r="E10" s="2">
        <f>E8+'20160912'!E10</f>
        <v>176932.3</v>
      </c>
      <c r="G10" s="1" t="s">
        <v>36</v>
      </c>
      <c r="I10" s="2"/>
    </row>
    <row r="11" spans="1:9" x14ac:dyDescent="0.15">
      <c r="A11" s="1" t="s">
        <v>84</v>
      </c>
      <c r="B11" s="2">
        <f>'20160912'!B11+B9</f>
        <v>167778.56</v>
      </c>
      <c r="E11" s="2"/>
      <c r="G11" s="1"/>
      <c r="H11" s="1" t="s">
        <v>30</v>
      </c>
      <c r="I11" s="2">
        <v>51318600</v>
      </c>
    </row>
    <row r="12" spans="1:9" x14ac:dyDescent="0.15">
      <c r="A12" s="1" t="s">
        <v>86</v>
      </c>
      <c r="B12" s="2">
        <v>830.23</v>
      </c>
      <c r="E12" s="2"/>
      <c r="G12" s="1"/>
      <c r="H12" s="1" t="s">
        <v>31</v>
      </c>
      <c r="I12" s="2">
        <v>0</v>
      </c>
    </row>
    <row r="13" spans="1:9" x14ac:dyDescent="0.15">
      <c r="A13" s="1" t="s">
        <v>85</v>
      </c>
      <c r="B13" s="2">
        <f>B12+'20160912'!B13</f>
        <v>29966.719999999998</v>
      </c>
      <c r="G13" s="1"/>
      <c r="H13" s="1" t="s">
        <v>32</v>
      </c>
      <c r="I13" s="2">
        <f>I12+I11</f>
        <v>51318600</v>
      </c>
    </row>
    <row r="14" spans="1:9" x14ac:dyDescent="0.15">
      <c r="B14" s="2"/>
      <c r="G14" s="1" t="s">
        <v>5</v>
      </c>
      <c r="H14" s="2"/>
      <c r="I14" s="2">
        <v>17000000</v>
      </c>
    </row>
    <row r="15" spans="1:9" x14ac:dyDescent="0.15">
      <c r="A15" s="1"/>
      <c r="B15" s="2"/>
      <c r="G15" s="1" t="s">
        <v>26</v>
      </c>
      <c r="H15" s="2"/>
      <c r="I15" s="2">
        <v>7160108.9699999997</v>
      </c>
    </row>
    <row r="16" spans="1:9" x14ac:dyDescent="0.15">
      <c r="A16" s="1"/>
      <c r="B16" s="2"/>
      <c r="G16" s="1" t="s">
        <v>12</v>
      </c>
      <c r="H16" s="2"/>
      <c r="I16" s="2">
        <v>10239372</v>
      </c>
    </row>
    <row r="17" spans="1:22" x14ac:dyDescent="0.15">
      <c r="G17" s="1" t="s">
        <v>24</v>
      </c>
      <c r="H17" s="2"/>
      <c r="I17" s="2">
        <v>399480.97</v>
      </c>
    </row>
    <row r="18" spans="1:22" x14ac:dyDescent="0.15">
      <c r="G18" s="1" t="s">
        <v>33</v>
      </c>
      <c r="I18" s="2"/>
    </row>
    <row r="19" spans="1:22" x14ac:dyDescent="0.15">
      <c r="G19" s="1"/>
      <c r="H19" s="1" t="s">
        <v>38</v>
      </c>
      <c r="I19" s="2">
        <v>18839.669999999998</v>
      </c>
    </row>
    <row r="20" spans="1:22" x14ac:dyDescent="0.15">
      <c r="G20" s="1"/>
      <c r="H20" s="1" t="s">
        <v>39</v>
      </c>
      <c r="I20" s="2">
        <v>5897.03</v>
      </c>
    </row>
    <row r="21" spans="1:22" x14ac:dyDescent="0.15">
      <c r="G21" s="1"/>
      <c r="H21" s="1" t="s">
        <v>19</v>
      </c>
      <c r="I21" s="2">
        <f>I19+I20</f>
        <v>24736.699999999997</v>
      </c>
    </row>
    <row r="23" spans="1:22" x14ac:dyDescent="0.15">
      <c r="A23" s="8" t="s">
        <v>69</v>
      </c>
    </row>
    <row r="24" spans="1:22" x14ac:dyDescent="0.15">
      <c r="A24" s="1" t="s">
        <v>70</v>
      </c>
      <c r="B24" s="2">
        <f>B8+E7+I14</f>
        <v>229000000</v>
      </c>
      <c r="G24" s="1"/>
      <c r="H24" s="1"/>
      <c r="I24" s="2"/>
    </row>
    <row r="25" spans="1:22" x14ac:dyDescent="0.15">
      <c r="A25" s="1" t="s">
        <v>71</v>
      </c>
      <c r="B25" s="2">
        <f>B4+E5+I16</f>
        <v>152695735.75</v>
      </c>
      <c r="G25" s="1"/>
      <c r="H25" s="1"/>
      <c r="I25" s="2"/>
    </row>
    <row r="26" spans="1:22" x14ac:dyDescent="0.15">
      <c r="A26" s="1" t="s">
        <v>90</v>
      </c>
      <c r="B26" s="2">
        <f>$B$13+$E$10+$I$21</f>
        <v>231635.71999999997</v>
      </c>
      <c r="G26" s="1"/>
      <c r="H26" s="1"/>
      <c r="I26" s="2"/>
    </row>
    <row r="27" spans="1:22" x14ac:dyDescent="0.15">
      <c r="G27" s="1"/>
      <c r="H27" s="1"/>
      <c r="I27" s="2"/>
    </row>
    <row r="28" spans="1:22" x14ac:dyDescent="0.15">
      <c r="G28" s="1"/>
      <c r="H28" s="1"/>
      <c r="I28" s="2"/>
    </row>
    <row r="29" spans="1:22" s="9" customFormat="1" x14ac:dyDescent="0.15"/>
    <row r="30" spans="1:22" ht="14.25" x14ac:dyDescent="0.15">
      <c r="A30" s="7" t="s">
        <v>65</v>
      </c>
    </row>
    <row r="31" spans="1:22" s="9" customFormat="1" x14ac:dyDescent="0.1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15">
      <c r="A32" s="1" t="s">
        <v>17</v>
      </c>
      <c r="B32" s="3">
        <v>7403</v>
      </c>
      <c r="D32" s="1" t="s">
        <v>74</v>
      </c>
      <c r="E32" s="2">
        <v>1039655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7" t="s">
        <v>96</v>
      </c>
      <c r="B33" s="3">
        <v>975</v>
      </c>
      <c r="D33" s="1" t="s">
        <v>75</v>
      </c>
      <c r="E33" s="2">
        <v>1189333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6150</v>
      </c>
      <c r="D34" s="1" t="s">
        <v>76</v>
      </c>
      <c r="E34" s="2">
        <v>86999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">
        <v>1554</v>
      </c>
      <c r="D35" s="1" t="s">
        <v>77</v>
      </c>
      <c r="E35" s="2">
        <v>460397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19</v>
      </c>
      <c r="B36" s="3">
        <f>SUM(B32:B35)</f>
        <v>16082</v>
      </c>
      <c r="D36" s="1" t="s">
        <v>78</v>
      </c>
      <c r="E36" s="2">
        <v>-557426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15">
      <c r="A37" s="1" t="s">
        <v>102</v>
      </c>
      <c r="B37" s="3">
        <v>8179</v>
      </c>
      <c r="D37" s="1" t="s">
        <v>79</v>
      </c>
      <c r="E37" s="3">
        <v>15475408</v>
      </c>
    </row>
    <row r="38" spans="1:23" x14ac:dyDescent="0.15">
      <c r="A38" s="1" t="s">
        <v>103</v>
      </c>
      <c r="B38" s="3">
        <v>7903</v>
      </c>
      <c r="D38" s="1" t="s">
        <v>80</v>
      </c>
      <c r="E38" s="2">
        <v>9998</v>
      </c>
    </row>
    <row r="39" spans="1:23" s="9" customFormat="1" x14ac:dyDescent="0.15">
      <c r="A39"/>
      <c r="B39"/>
      <c r="D39" s="1" t="s">
        <v>81</v>
      </c>
      <c r="E39" s="2">
        <v>-4379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1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1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1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1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1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1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1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8"/>
  <dimension ref="A1:W50"/>
  <sheetViews>
    <sheetView topLeftCell="A22" zoomScale="80" zoomScaleNormal="80" workbookViewId="0">
      <selection activeCell="D32" sqref="D32:E33"/>
    </sheetView>
  </sheetViews>
  <sheetFormatPr defaultRowHeight="13.5" x14ac:dyDescent="0.15"/>
  <cols>
    <col min="1" max="1" width="21.75" customWidth="1"/>
    <col min="2" max="2" width="20.875" customWidth="1"/>
    <col min="3" max="3" width="2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1.87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29917068.079999998</v>
      </c>
      <c r="D3" s="1" t="s">
        <v>1</v>
      </c>
      <c r="E3" s="2">
        <v>47664021.799999997</v>
      </c>
      <c r="G3" s="1" t="s">
        <v>25</v>
      </c>
      <c r="I3" s="3"/>
    </row>
    <row r="4" spans="1:9" x14ac:dyDescent="0.15">
      <c r="A4" s="1" t="s">
        <v>2</v>
      </c>
      <c r="B4" s="2">
        <v>119016494.76000001</v>
      </c>
      <c r="D4" s="1" t="s">
        <v>11</v>
      </c>
      <c r="E4" s="2">
        <v>15472177.800000001</v>
      </c>
      <c r="H4" s="1" t="s">
        <v>44</v>
      </c>
      <c r="I4">
        <v>15</v>
      </c>
    </row>
    <row r="5" spans="1:9" x14ac:dyDescent="0.15">
      <c r="A5" s="1" t="s">
        <v>3</v>
      </c>
      <c r="B5" s="2">
        <v>148933562.84</v>
      </c>
      <c r="D5" s="1" t="s">
        <v>12</v>
      </c>
      <c r="E5" s="2">
        <v>32191844</v>
      </c>
      <c r="H5" s="1" t="s">
        <v>101</v>
      </c>
      <c r="I5">
        <v>1</v>
      </c>
    </row>
    <row r="6" spans="1:9" x14ac:dyDescent="0.15">
      <c r="A6" s="1" t="s">
        <v>11</v>
      </c>
      <c r="B6" s="2">
        <v>29917068.079999998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15">
      <c r="A7" s="1" t="s">
        <v>4</v>
      </c>
      <c r="B7" s="2">
        <v>30000000</v>
      </c>
      <c r="D7" s="1" t="s">
        <v>5</v>
      </c>
      <c r="E7" s="18">
        <v>50000000</v>
      </c>
      <c r="H7" s="1" t="s">
        <v>67</v>
      </c>
      <c r="I7">
        <v>19</v>
      </c>
    </row>
    <row r="8" spans="1:9" x14ac:dyDescent="0.15">
      <c r="A8" s="1" t="s">
        <v>5</v>
      </c>
      <c r="B8" s="2">
        <v>138000000</v>
      </c>
      <c r="D8" s="1" t="s">
        <v>86</v>
      </c>
      <c r="E8" s="2">
        <v>1773.3</v>
      </c>
      <c r="G8" s="1"/>
      <c r="H8" s="1" t="s">
        <v>42</v>
      </c>
      <c r="I8" s="3">
        <v>67</v>
      </c>
    </row>
    <row r="9" spans="1:9" x14ac:dyDescent="0.15">
      <c r="A9" s="1" t="s">
        <v>82</v>
      </c>
      <c r="B9" s="2">
        <v>0</v>
      </c>
      <c r="D9" s="1" t="s">
        <v>88</v>
      </c>
      <c r="E9" s="3">
        <v>1235</v>
      </c>
      <c r="G9" s="1"/>
      <c r="H9" s="1" t="s">
        <v>43</v>
      </c>
      <c r="I9" s="3"/>
    </row>
    <row r="10" spans="1:9" x14ac:dyDescent="0.15">
      <c r="A10" s="1" t="s">
        <v>83</v>
      </c>
      <c r="B10" s="2">
        <v>0</v>
      </c>
      <c r="D10" s="1" t="s">
        <v>85</v>
      </c>
      <c r="E10" s="2">
        <f>E8+'20160909'!E10</f>
        <v>173192.5</v>
      </c>
      <c r="G10" s="1" t="s">
        <v>36</v>
      </c>
      <c r="I10" s="2"/>
    </row>
    <row r="11" spans="1:9" x14ac:dyDescent="0.15">
      <c r="A11" s="1" t="s">
        <v>84</v>
      </c>
      <c r="B11" s="2">
        <f>'20160909'!B11+B9</f>
        <v>166346.06</v>
      </c>
      <c r="E11" s="2"/>
      <c r="G11" s="1"/>
      <c r="H11" s="1" t="s">
        <v>30</v>
      </c>
      <c r="I11" s="2">
        <v>44372940</v>
      </c>
    </row>
    <row r="12" spans="1:9" x14ac:dyDescent="0.15">
      <c r="A12" s="1" t="s">
        <v>86</v>
      </c>
      <c r="B12" s="2">
        <v>659.34</v>
      </c>
      <c r="E12" s="2"/>
      <c r="G12" s="1"/>
      <c r="H12" s="1" t="s">
        <v>31</v>
      </c>
      <c r="I12" s="2">
        <v>0</v>
      </c>
    </row>
    <row r="13" spans="1:9" x14ac:dyDescent="0.15">
      <c r="A13" s="1" t="s">
        <v>85</v>
      </c>
      <c r="B13" s="2">
        <f>B12+'20160909'!B13</f>
        <v>29136.489999999998</v>
      </c>
      <c r="G13" s="1"/>
      <c r="H13" s="1" t="s">
        <v>32</v>
      </c>
      <c r="I13" s="2">
        <f>I12+I11</f>
        <v>44372940</v>
      </c>
    </row>
    <row r="14" spans="1:9" x14ac:dyDescent="0.15">
      <c r="B14" s="2"/>
      <c r="G14" s="1" t="s">
        <v>5</v>
      </c>
      <c r="H14" s="2"/>
      <c r="I14" s="2">
        <v>15000000</v>
      </c>
    </row>
    <row r="15" spans="1:9" x14ac:dyDescent="0.15">
      <c r="A15" s="1"/>
      <c r="B15" s="2"/>
      <c r="G15" s="1" t="s">
        <v>26</v>
      </c>
      <c r="H15" s="2"/>
      <c r="I15" s="2">
        <v>7406599</v>
      </c>
    </row>
    <row r="16" spans="1:9" x14ac:dyDescent="0.15">
      <c r="A16" s="1"/>
      <c r="B16" s="2"/>
      <c r="G16" s="1" t="s">
        <v>12</v>
      </c>
      <c r="H16" s="2"/>
      <c r="I16" s="2">
        <v>8887968</v>
      </c>
    </row>
    <row r="17" spans="1:22" x14ac:dyDescent="0.15">
      <c r="G17" s="1" t="s">
        <v>24</v>
      </c>
      <c r="H17" s="2"/>
      <c r="I17" s="2">
        <v>1294567</v>
      </c>
    </row>
    <row r="18" spans="1:22" x14ac:dyDescent="0.15">
      <c r="G18" s="1" t="s">
        <v>33</v>
      </c>
      <c r="I18" s="2"/>
    </row>
    <row r="19" spans="1:22" x14ac:dyDescent="0.15">
      <c r="G19" s="1"/>
      <c r="H19" s="1" t="s">
        <v>38</v>
      </c>
      <c r="I19" s="2">
        <v>18055.62</v>
      </c>
    </row>
    <row r="20" spans="1:22" x14ac:dyDescent="0.15">
      <c r="G20" s="1"/>
      <c r="H20" s="1" t="s">
        <v>39</v>
      </c>
      <c r="I20" s="2">
        <v>5712</v>
      </c>
    </row>
    <row r="21" spans="1:22" x14ac:dyDescent="0.15">
      <c r="G21" s="1"/>
      <c r="H21" s="1" t="s">
        <v>19</v>
      </c>
      <c r="I21" s="2">
        <f>I19+I20</f>
        <v>23767.62</v>
      </c>
    </row>
    <row r="23" spans="1:22" x14ac:dyDescent="0.15">
      <c r="A23" s="8" t="s">
        <v>69</v>
      </c>
    </row>
    <row r="24" spans="1:22" x14ac:dyDescent="0.15">
      <c r="A24" s="1" t="s">
        <v>70</v>
      </c>
      <c r="B24" s="2">
        <f>B8+E7+I14</f>
        <v>203000000</v>
      </c>
      <c r="G24" s="1"/>
      <c r="H24" s="1"/>
      <c r="I24" s="2"/>
    </row>
    <row r="25" spans="1:22" x14ac:dyDescent="0.15">
      <c r="A25" s="1" t="s">
        <v>71</v>
      </c>
      <c r="B25" s="2">
        <f>B4+E5+I16</f>
        <v>160096306.75999999</v>
      </c>
      <c r="G25" s="1"/>
      <c r="H25" s="1"/>
      <c r="I25" s="2"/>
    </row>
    <row r="26" spans="1:22" x14ac:dyDescent="0.15">
      <c r="A26" s="1" t="s">
        <v>90</v>
      </c>
      <c r="B26" s="2">
        <f>$B$13+$E$10+$I$21</f>
        <v>226096.61</v>
      </c>
      <c r="G26" s="1"/>
      <c r="H26" s="1"/>
      <c r="I26" s="2"/>
    </row>
    <row r="27" spans="1:22" x14ac:dyDescent="0.15">
      <c r="G27" s="1"/>
      <c r="H27" s="1"/>
      <c r="I27" s="2"/>
    </row>
    <row r="28" spans="1:22" x14ac:dyDescent="0.15">
      <c r="G28" s="1"/>
      <c r="H28" s="1"/>
      <c r="I28" s="2"/>
    </row>
    <row r="29" spans="1:22" s="9" customFormat="1" x14ac:dyDescent="0.15"/>
    <row r="30" spans="1:22" ht="14.25" x14ac:dyDescent="0.15">
      <c r="A30" s="7" t="s">
        <v>65</v>
      </c>
    </row>
    <row r="31" spans="1:22" s="9" customFormat="1" x14ac:dyDescent="0.1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15">
      <c r="A32" s="1" t="s">
        <v>17</v>
      </c>
      <c r="B32" s="3">
        <v>6788</v>
      </c>
      <c r="D32" s="1" t="s">
        <v>74</v>
      </c>
      <c r="E32" s="2">
        <v>952656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7" t="s">
        <v>96</v>
      </c>
      <c r="B33" s="3">
        <v>744</v>
      </c>
      <c r="D33" s="1" t="s">
        <v>75</v>
      </c>
      <c r="E33" s="2">
        <v>728936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6403</v>
      </c>
      <c r="D34" s="1" t="s">
        <v>76</v>
      </c>
      <c r="E34" s="2">
        <v>122533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">
        <v>1556</v>
      </c>
      <c r="D35" s="1" t="s">
        <v>77</v>
      </c>
      <c r="E35" s="2">
        <v>-147236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19</v>
      </c>
      <c r="B36" s="3">
        <f>SUM(B32:B35)</f>
        <v>15491</v>
      </c>
      <c r="D36" s="1" t="s">
        <v>78</v>
      </c>
      <c r="E36" s="2">
        <v>-439652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15">
      <c r="D37" s="1" t="s">
        <v>79</v>
      </c>
      <c r="E37" s="3">
        <v>14535597</v>
      </c>
    </row>
    <row r="38" spans="1:23" x14ac:dyDescent="0.15">
      <c r="D38" s="1" t="s">
        <v>80</v>
      </c>
      <c r="E38" s="2">
        <v>3179</v>
      </c>
    </row>
    <row r="39" spans="1:23" s="9" customFormat="1" x14ac:dyDescent="0.15">
      <c r="A39"/>
      <c r="B39"/>
      <c r="D39" s="1" t="s">
        <v>81</v>
      </c>
      <c r="E39" s="2">
        <v>-5071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1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1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1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1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1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1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1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9"/>
  <dimension ref="A1:W50"/>
  <sheetViews>
    <sheetView topLeftCell="A22" zoomScale="80" zoomScaleNormal="80" workbookViewId="0">
      <selection activeCell="D32" sqref="D32:E33"/>
    </sheetView>
  </sheetViews>
  <sheetFormatPr defaultRowHeight="13.5" x14ac:dyDescent="0.15"/>
  <cols>
    <col min="1" max="1" width="21.75" customWidth="1"/>
    <col min="2" max="2" width="20.875" customWidth="1"/>
    <col min="3" max="3" width="2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1.87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14621605.189999999</v>
      </c>
      <c r="D3" s="1" t="s">
        <v>1</v>
      </c>
      <c r="E3" s="2">
        <v>43140007.100000001</v>
      </c>
      <c r="G3" s="1" t="s">
        <v>25</v>
      </c>
      <c r="I3" s="3"/>
    </row>
    <row r="4" spans="1:9" x14ac:dyDescent="0.15">
      <c r="A4" s="1" t="s">
        <v>2</v>
      </c>
      <c r="B4" s="2">
        <v>110821840.92999999</v>
      </c>
      <c r="D4" s="1" t="s">
        <v>11</v>
      </c>
      <c r="E4" s="2">
        <v>10664047.1</v>
      </c>
      <c r="H4" s="1" t="s">
        <v>44</v>
      </c>
      <c r="I4">
        <v>15</v>
      </c>
    </row>
    <row r="5" spans="1:9" x14ac:dyDescent="0.15">
      <c r="A5" s="1" t="s">
        <v>3</v>
      </c>
      <c r="B5" s="2">
        <v>134444161.94999999</v>
      </c>
      <c r="D5" s="1" t="s">
        <v>12</v>
      </c>
      <c r="E5" s="2">
        <v>32475960</v>
      </c>
      <c r="H5" s="1" t="s">
        <v>44</v>
      </c>
      <c r="I5">
        <v>1</v>
      </c>
    </row>
    <row r="6" spans="1:9" x14ac:dyDescent="0.15">
      <c r="A6" s="1" t="s">
        <v>11</v>
      </c>
      <c r="B6" s="2">
        <v>23622321.02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15">
      <c r="A7" s="1" t="s">
        <v>4</v>
      </c>
      <c r="B7" s="2">
        <v>30000000</v>
      </c>
      <c r="D7" s="1" t="s">
        <v>5</v>
      </c>
      <c r="E7" s="18">
        <v>45000000</v>
      </c>
      <c r="H7" s="1" t="s">
        <v>67</v>
      </c>
      <c r="I7">
        <v>17</v>
      </c>
    </row>
    <row r="8" spans="1:9" x14ac:dyDescent="0.15">
      <c r="A8" s="1" t="s">
        <v>5</v>
      </c>
      <c r="B8" s="2">
        <v>123000000</v>
      </c>
      <c r="D8" s="1" t="s">
        <v>86</v>
      </c>
      <c r="E8" s="2">
        <v>1741.1</v>
      </c>
      <c r="G8" s="1"/>
      <c r="H8" s="1" t="s">
        <v>42</v>
      </c>
      <c r="I8" s="3">
        <v>65</v>
      </c>
    </row>
    <row r="9" spans="1:9" x14ac:dyDescent="0.15">
      <c r="A9" s="1" t="s">
        <v>82</v>
      </c>
      <c r="B9" s="2">
        <v>715.83</v>
      </c>
      <c r="D9" s="1" t="s">
        <v>88</v>
      </c>
      <c r="E9" s="3">
        <v>1481</v>
      </c>
      <c r="G9" s="1"/>
      <c r="H9" s="1" t="s">
        <v>43</v>
      </c>
      <c r="I9" s="3"/>
    </row>
    <row r="10" spans="1:9" x14ac:dyDescent="0.15">
      <c r="A10" s="1" t="s">
        <v>83</v>
      </c>
      <c r="B10" s="2">
        <v>9000000</v>
      </c>
      <c r="D10" s="1" t="s">
        <v>85</v>
      </c>
      <c r="E10" s="2">
        <f>E8+'20160908'!E10</f>
        <v>171419.2</v>
      </c>
      <c r="G10" s="1" t="s">
        <v>36</v>
      </c>
      <c r="I10" s="2"/>
    </row>
    <row r="11" spans="1:9" x14ac:dyDescent="0.15">
      <c r="A11" s="1" t="s">
        <v>84</v>
      </c>
      <c r="B11" s="2">
        <f>'20160908'!B11+B9</f>
        <v>166346.06</v>
      </c>
      <c r="E11" s="2"/>
      <c r="G11" s="1"/>
      <c r="H11" s="1" t="s">
        <v>30</v>
      </c>
      <c r="I11" s="2">
        <v>43113720</v>
      </c>
    </row>
    <row r="12" spans="1:9" x14ac:dyDescent="0.15">
      <c r="A12" s="1" t="s">
        <v>86</v>
      </c>
      <c r="B12" s="2">
        <v>545.19000000000005</v>
      </c>
      <c r="E12" s="2"/>
      <c r="G12" s="1"/>
      <c r="H12" s="1" t="s">
        <v>31</v>
      </c>
      <c r="I12" s="2">
        <v>0</v>
      </c>
    </row>
    <row r="13" spans="1:9" x14ac:dyDescent="0.15">
      <c r="A13" s="1" t="s">
        <v>85</v>
      </c>
      <c r="B13" s="2">
        <f>B12+'20160908'!B13</f>
        <v>28477.149999999998</v>
      </c>
      <c r="G13" s="1"/>
      <c r="H13" s="1" t="s">
        <v>32</v>
      </c>
      <c r="I13" s="2">
        <f>I12+I11</f>
        <v>43113720</v>
      </c>
    </row>
    <row r="14" spans="1:9" x14ac:dyDescent="0.15">
      <c r="B14" s="2"/>
      <c r="G14" s="1" t="s">
        <v>5</v>
      </c>
      <c r="H14" s="2"/>
      <c r="I14" s="2">
        <v>15000000</v>
      </c>
    </row>
    <row r="15" spans="1:9" x14ac:dyDescent="0.15">
      <c r="A15" s="1"/>
      <c r="B15" s="2"/>
      <c r="G15" s="1" t="s">
        <v>26</v>
      </c>
      <c r="H15" s="2"/>
      <c r="I15" s="2">
        <v>7732371.0999999996</v>
      </c>
    </row>
    <row r="16" spans="1:9" x14ac:dyDescent="0.15">
      <c r="A16" s="1"/>
      <c r="B16" s="2"/>
      <c r="G16" s="1" t="s">
        <v>12</v>
      </c>
      <c r="H16" s="2"/>
      <c r="I16" s="2">
        <v>8620788</v>
      </c>
    </row>
    <row r="17" spans="1:22" x14ac:dyDescent="0.15">
      <c r="G17" s="1" t="s">
        <v>24</v>
      </c>
      <c r="H17" s="2"/>
      <c r="I17" s="2">
        <v>1353159.1</v>
      </c>
    </row>
    <row r="18" spans="1:22" x14ac:dyDescent="0.15">
      <c r="G18" s="1" t="s">
        <v>33</v>
      </c>
      <c r="I18" s="2"/>
    </row>
    <row r="19" spans="1:22" x14ac:dyDescent="0.15">
      <c r="G19" s="1"/>
      <c r="H19" s="1" t="s">
        <v>38</v>
      </c>
      <c r="I19" s="2">
        <v>17923.84</v>
      </c>
    </row>
    <row r="20" spans="1:22" x14ac:dyDescent="0.15">
      <c r="G20" s="1"/>
      <c r="H20" s="1" t="s">
        <v>39</v>
      </c>
      <c r="I20" s="2">
        <v>5680.9</v>
      </c>
    </row>
    <row r="21" spans="1:22" x14ac:dyDescent="0.15">
      <c r="G21" s="1"/>
      <c r="H21" s="1" t="s">
        <v>19</v>
      </c>
      <c r="I21" s="2">
        <f>I19+I20</f>
        <v>23604.739999999998</v>
      </c>
    </row>
    <row r="23" spans="1:22" x14ac:dyDescent="0.15">
      <c r="A23" s="8" t="s">
        <v>69</v>
      </c>
    </row>
    <row r="24" spans="1:22" x14ac:dyDescent="0.15">
      <c r="A24" s="1" t="s">
        <v>70</v>
      </c>
      <c r="B24" s="2">
        <f>B8+E7+I14</f>
        <v>183000000</v>
      </c>
      <c r="G24" s="1"/>
      <c r="H24" s="1"/>
      <c r="I24" s="2"/>
    </row>
    <row r="25" spans="1:22" x14ac:dyDescent="0.15">
      <c r="A25" s="1" t="s">
        <v>71</v>
      </c>
      <c r="B25" s="2">
        <f>B4+E5+I16</f>
        <v>151918588.93000001</v>
      </c>
      <c r="G25" s="1"/>
      <c r="H25" s="1"/>
      <c r="I25" s="2"/>
    </row>
    <row r="26" spans="1:22" x14ac:dyDescent="0.15">
      <c r="A26" s="1" t="s">
        <v>90</v>
      </c>
      <c r="B26" s="2">
        <f>$B$13+$E$10+$I$21</f>
        <v>223501.09</v>
      </c>
      <c r="G26" s="1"/>
      <c r="H26" s="1"/>
      <c r="I26" s="2"/>
    </row>
    <row r="27" spans="1:22" x14ac:dyDescent="0.15">
      <c r="G27" s="1"/>
      <c r="H27" s="1"/>
      <c r="I27" s="2"/>
    </row>
    <row r="28" spans="1:22" x14ac:dyDescent="0.15">
      <c r="G28" s="1"/>
      <c r="H28" s="1"/>
      <c r="I28" s="2"/>
    </row>
    <row r="29" spans="1:22" s="9" customFormat="1" x14ac:dyDescent="0.15"/>
    <row r="30" spans="1:22" ht="14.25" x14ac:dyDescent="0.15">
      <c r="A30" s="7" t="s">
        <v>65</v>
      </c>
    </row>
    <row r="31" spans="1:22" s="9" customFormat="1" x14ac:dyDescent="0.1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15">
      <c r="A32" s="1" t="s">
        <v>17</v>
      </c>
      <c r="B32" s="3">
        <v>6528</v>
      </c>
      <c r="D32" s="1" t="s">
        <v>74</v>
      </c>
      <c r="E32" s="2">
        <v>830156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7" t="s">
        <v>96</v>
      </c>
      <c r="B33" s="3">
        <v>549</v>
      </c>
      <c r="D33" s="1" t="s">
        <v>75</v>
      </c>
      <c r="E33" s="2">
        <v>876171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6287</v>
      </c>
      <c r="D34" s="1" t="s">
        <v>76</v>
      </c>
      <c r="E34" s="2">
        <v>-146044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">
        <v>1442</v>
      </c>
      <c r="D35" s="1" t="s">
        <v>77</v>
      </c>
      <c r="E35" s="2">
        <v>124806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19</v>
      </c>
      <c r="B36" s="3">
        <f>SUM(B32:B35)</f>
        <v>14806</v>
      </c>
      <c r="D36" s="1" t="s">
        <v>78</v>
      </c>
      <c r="E36" s="2">
        <v>-975802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15">
      <c r="D37" s="1" t="s">
        <v>79</v>
      </c>
      <c r="E37" s="3">
        <v>7719400</v>
      </c>
    </row>
    <row r="38" spans="1:23" x14ac:dyDescent="0.15">
      <c r="D38" s="1" t="s">
        <v>80</v>
      </c>
      <c r="E38" s="2">
        <v>3358</v>
      </c>
    </row>
    <row r="39" spans="1:23" s="9" customFormat="1" x14ac:dyDescent="0.15">
      <c r="A39"/>
      <c r="B39"/>
      <c r="D39" s="1" t="s">
        <v>81</v>
      </c>
      <c r="E39" s="2">
        <v>-2998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1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1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1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1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1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1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1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0"/>
  <dimension ref="A1:W50"/>
  <sheetViews>
    <sheetView topLeftCell="A19" zoomScale="80" zoomScaleNormal="80" workbookViewId="0">
      <selection activeCell="D32" sqref="D32:E33"/>
    </sheetView>
  </sheetViews>
  <sheetFormatPr defaultRowHeight="13.5" x14ac:dyDescent="0.15"/>
  <cols>
    <col min="1" max="1" width="21.75" customWidth="1"/>
    <col min="2" max="2" width="20.875" customWidth="1"/>
    <col min="3" max="3" width="2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1.87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16569498.83</v>
      </c>
      <c r="D3" s="1" t="s">
        <v>1</v>
      </c>
      <c r="E3" s="2">
        <v>42784851.200000003</v>
      </c>
      <c r="G3" s="1" t="s">
        <v>25</v>
      </c>
      <c r="I3" s="3"/>
    </row>
    <row r="4" spans="1:9" x14ac:dyDescent="0.15">
      <c r="A4" s="1" t="s">
        <v>2</v>
      </c>
      <c r="B4" s="2">
        <v>102862258.93000001</v>
      </c>
      <c r="D4" s="1" t="s">
        <v>11</v>
      </c>
      <c r="E4" s="2">
        <v>12142017.199999999</v>
      </c>
      <c r="H4" s="1" t="s">
        <v>44</v>
      </c>
      <c r="I4">
        <v>13</v>
      </c>
    </row>
    <row r="5" spans="1:9" x14ac:dyDescent="0.15">
      <c r="A5" s="1" t="s">
        <v>3</v>
      </c>
      <c r="B5" s="2">
        <v>134432694.00999999</v>
      </c>
      <c r="D5" s="1" t="s">
        <v>12</v>
      </c>
      <c r="E5" s="2">
        <v>30642834</v>
      </c>
      <c r="H5" s="1" t="s">
        <v>44</v>
      </c>
      <c r="I5">
        <v>-2</v>
      </c>
    </row>
    <row r="6" spans="1:9" x14ac:dyDescent="0.15">
      <c r="A6" s="1" t="s">
        <v>11</v>
      </c>
      <c r="B6" s="2">
        <v>31570435.079999998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15">
      <c r="A7" s="1" t="s">
        <v>4</v>
      </c>
      <c r="B7" s="2">
        <v>30000000</v>
      </c>
      <c r="D7" s="1" t="s">
        <v>5</v>
      </c>
      <c r="E7" s="18">
        <v>45000000</v>
      </c>
      <c r="H7" s="1" t="s">
        <v>67</v>
      </c>
      <c r="I7">
        <v>14</v>
      </c>
    </row>
    <row r="8" spans="1:9" x14ac:dyDescent="0.15">
      <c r="A8" s="1" t="s">
        <v>5</v>
      </c>
      <c r="B8" s="2">
        <v>123000000</v>
      </c>
      <c r="D8" s="1" t="s">
        <v>86</v>
      </c>
      <c r="E8" s="2">
        <v>2201.1</v>
      </c>
      <c r="G8" s="1"/>
      <c r="H8" s="1" t="s">
        <v>42</v>
      </c>
      <c r="I8" s="3">
        <v>59</v>
      </c>
    </row>
    <row r="9" spans="1:9" x14ac:dyDescent="0.15">
      <c r="A9" s="1" t="s">
        <v>82</v>
      </c>
      <c r="B9" s="2">
        <v>936.25</v>
      </c>
      <c r="D9" s="1" t="s">
        <v>88</v>
      </c>
      <c r="E9" s="3">
        <v>1564</v>
      </c>
      <c r="G9" s="1"/>
      <c r="H9" s="1" t="s">
        <v>43</v>
      </c>
      <c r="I9" s="3">
        <v>2</v>
      </c>
    </row>
    <row r="10" spans="1:9" x14ac:dyDescent="0.15">
      <c r="A10" s="1" t="s">
        <v>83</v>
      </c>
      <c r="B10" s="2">
        <v>15000000</v>
      </c>
      <c r="D10" s="1" t="s">
        <v>85</v>
      </c>
      <c r="E10" s="2">
        <f>E8+'20160907'!E10</f>
        <v>169678.1</v>
      </c>
      <c r="G10" s="1" t="s">
        <v>36</v>
      </c>
      <c r="I10" s="2"/>
    </row>
    <row r="11" spans="1:9" x14ac:dyDescent="0.15">
      <c r="A11" s="1" t="s">
        <v>84</v>
      </c>
      <c r="B11" s="2">
        <f>'20160907'!B11+B9</f>
        <v>165630.23000000001</v>
      </c>
      <c r="E11" s="2"/>
      <c r="G11" s="1"/>
      <c r="H11" s="1" t="s">
        <v>30</v>
      </c>
      <c r="I11" s="2">
        <v>39214200</v>
      </c>
    </row>
    <row r="12" spans="1:9" x14ac:dyDescent="0.15">
      <c r="A12" s="1" t="s">
        <v>86</v>
      </c>
      <c r="B12" s="2">
        <v>783.82</v>
      </c>
      <c r="E12" s="2"/>
      <c r="G12" s="1"/>
      <c r="H12" s="1" t="s">
        <v>31</v>
      </c>
      <c r="I12" s="2">
        <v>-1339920</v>
      </c>
    </row>
    <row r="13" spans="1:9" x14ac:dyDescent="0.15">
      <c r="A13" s="1" t="s">
        <v>85</v>
      </c>
      <c r="B13" s="2">
        <f>B12+'20160907'!B13</f>
        <v>27931.96</v>
      </c>
      <c r="G13" s="1"/>
      <c r="H13" s="1" t="s">
        <v>32</v>
      </c>
      <c r="I13" s="2">
        <f>I12+I11</f>
        <v>37874280</v>
      </c>
    </row>
    <row r="14" spans="1:9" x14ac:dyDescent="0.15">
      <c r="B14" s="2"/>
      <c r="G14" s="1" t="s">
        <v>5</v>
      </c>
      <c r="H14" s="2"/>
      <c r="I14" s="2">
        <v>15000000</v>
      </c>
    </row>
    <row r="15" spans="1:9" x14ac:dyDescent="0.15">
      <c r="A15" s="1"/>
      <c r="B15" s="2"/>
      <c r="G15" s="1" t="s">
        <v>26</v>
      </c>
      <c r="H15" s="2"/>
      <c r="I15" s="2">
        <v>8589885.6199999992</v>
      </c>
    </row>
    <row r="16" spans="1:9" x14ac:dyDescent="0.15">
      <c r="A16" s="1"/>
      <c r="B16" s="2"/>
      <c r="G16" s="1" t="s">
        <v>12</v>
      </c>
      <c r="H16" s="2"/>
      <c r="I16" s="2">
        <v>7842840</v>
      </c>
    </row>
    <row r="17" spans="1:22" x14ac:dyDescent="0.15">
      <c r="A17" s="2"/>
      <c r="G17" s="1" t="s">
        <v>24</v>
      </c>
      <c r="H17" s="2"/>
      <c r="I17" s="2">
        <v>1432725.62</v>
      </c>
    </row>
    <row r="18" spans="1:22" x14ac:dyDescent="0.15">
      <c r="G18" s="1" t="s">
        <v>33</v>
      </c>
      <c r="I18" s="2"/>
    </row>
    <row r="19" spans="1:22" x14ac:dyDescent="0.15">
      <c r="G19" s="1"/>
      <c r="H19" s="1" t="s">
        <v>38</v>
      </c>
      <c r="I19" s="2">
        <v>17391.939999999999</v>
      </c>
    </row>
    <row r="20" spans="1:22" x14ac:dyDescent="0.15">
      <c r="G20" s="1"/>
      <c r="H20" s="1" t="s">
        <v>39</v>
      </c>
      <c r="I20" s="2">
        <v>5555.38</v>
      </c>
    </row>
    <row r="21" spans="1:22" x14ac:dyDescent="0.15">
      <c r="G21" s="1"/>
      <c r="H21" s="1" t="s">
        <v>19</v>
      </c>
      <c r="I21" s="2">
        <f>I19+I20</f>
        <v>22947.32</v>
      </c>
    </row>
    <row r="23" spans="1:22" x14ac:dyDescent="0.15">
      <c r="A23" s="8" t="s">
        <v>69</v>
      </c>
    </row>
    <row r="24" spans="1:22" x14ac:dyDescent="0.15">
      <c r="A24" s="1" t="s">
        <v>70</v>
      </c>
      <c r="B24" s="2">
        <f>B8+E7+I14</f>
        <v>183000000</v>
      </c>
      <c r="G24" s="1"/>
      <c r="H24" s="1"/>
      <c r="I24" s="2"/>
    </row>
    <row r="25" spans="1:22" x14ac:dyDescent="0.15">
      <c r="A25" s="1" t="s">
        <v>71</v>
      </c>
      <c r="B25" s="2">
        <f>B4+E5+I16</f>
        <v>141347932.93000001</v>
      </c>
      <c r="G25" s="1"/>
      <c r="H25" s="1"/>
      <c r="I25" s="2"/>
    </row>
    <row r="26" spans="1:22" x14ac:dyDescent="0.15">
      <c r="A26" s="1" t="s">
        <v>90</v>
      </c>
      <c r="B26" s="2">
        <f>$B$13+$E$10+$I$21</f>
        <v>220557.38</v>
      </c>
      <c r="G26" s="1"/>
      <c r="H26" s="1"/>
      <c r="I26" s="2"/>
    </row>
    <row r="27" spans="1:22" x14ac:dyDescent="0.15">
      <c r="G27" s="1"/>
      <c r="H27" s="1"/>
      <c r="I27" s="2"/>
    </row>
    <row r="28" spans="1:22" x14ac:dyDescent="0.15">
      <c r="G28" s="1"/>
      <c r="H28" s="1"/>
      <c r="I28" s="2"/>
    </row>
    <row r="29" spans="1:22" s="9" customFormat="1" x14ac:dyDescent="0.15"/>
    <row r="30" spans="1:22" ht="14.25" x14ac:dyDescent="0.15">
      <c r="A30" s="7" t="s">
        <v>65</v>
      </c>
    </row>
    <row r="31" spans="1:22" s="9" customFormat="1" x14ac:dyDescent="0.1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15">
      <c r="A32" s="1" t="s">
        <v>17</v>
      </c>
      <c r="B32" s="3">
        <v>5740</v>
      </c>
      <c r="D32" s="1" t="s">
        <v>74</v>
      </c>
      <c r="E32" s="2">
        <v>976200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7" t="s">
        <v>96</v>
      </c>
      <c r="B33" s="3">
        <v>328</v>
      </c>
      <c r="D33" s="1" t="s">
        <v>75</v>
      </c>
      <c r="E33" s="2">
        <v>751366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6392</v>
      </c>
      <c r="D34" s="1" t="s">
        <v>76</v>
      </c>
      <c r="E34" s="2">
        <v>84603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">
        <v>1445</v>
      </c>
      <c r="D35" s="1" t="s">
        <v>77</v>
      </c>
      <c r="E35" s="2">
        <v>-44292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19</v>
      </c>
      <c r="B36" s="3">
        <f>SUM(B32:B35)</f>
        <v>13905</v>
      </c>
      <c r="D36" s="1" t="s">
        <v>78</v>
      </c>
      <c r="E36" s="2">
        <v>-386108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15">
      <c r="D37" s="1" t="s">
        <v>79</v>
      </c>
      <c r="E37" s="3">
        <v>6406050</v>
      </c>
    </row>
    <row r="38" spans="1:23" x14ac:dyDescent="0.15">
      <c r="D38" s="1" t="s">
        <v>80</v>
      </c>
      <c r="E38" s="2">
        <v>2119</v>
      </c>
    </row>
    <row r="39" spans="1:23" s="9" customFormat="1" x14ac:dyDescent="0.15">
      <c r="A39"/>
      <c r="B39"/>
      <c r="D39" s="1" t="s">
        <v>81</v>
      </c>
      <c r="E39" s="2">
        <v>-2547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1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1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1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1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1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1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1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1"/>
  <dimension ref="A1:W50"/>
  <sheetViews>
    <sheetView topLeftCell="A16" zoomScale="80" zoomScaleNormal="80" workbookViewId="0">
      <selection activeCell="D32" sqref="D32:E33"/>
    </sheetView>
  </sheetViews>
  <sheetFormatPr defaultRowHeight="13.5" x14ac:dyDescent="0.15"/>
  <cols>
    <col min="1" max="1" width="21.75" customWidth="1"/>
    <col min="2" max="2" width="20.875" customWidth="1"/>
    <col min="3" max="3" width="2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1.87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15663067.32</v>
      </c>
      <c r="D3" s="1" t="s">
        <v>1</v>
      </c>
      <c r="E3" s="2">
        <v>40308856.299999997</v>
      </c>
      <c r="G3" s="1" t="s">
        <v>25</v>
      </c>
      <c r="I3" s="3"/>
    </row>
    <row r="4" spans="1:9" x14ac:dyDescent="0.15">
      <c r="A4" s="1" t="s">
        <v>2</v>
      </c>
      <c r="B4" s="2">
        <v>101578654.59999999</v>
      </c>
      <c r="D4" s="1" t="s">
        <v>11</v>
      </c>
      <c r="E4" s="2">
        <v>9778937.5</v>
      </c>
      <c r="H4" s="1" t="s">
        <v>44</v>
      </c>
      <c r="I4">
        <v>12</v>
      </c>
    </row>
    <row r="5" spans="1:9" x14ac:dyDescent="0.15">
      <c r="A5" s="1" t="s">
        <v>3</v>
      </c>
      <c r="B5" s="2">
        <v>117241721.92</v>
      </c>
      <c r="D5" s="1" t="s">
        <v>12</v>
      </c>
      <c r="E5" s="2">
        <v>30529918.800000001</v>
      </c>
      <c r="G5" s="1"/>
      <c r="H5" s="1" t="s">
        <v>45</v>
      </c>
      <c r="I5">
        <v>32</v>
      </c>
    </row>
    <row r="6" spans="1:9" x14ac:dyDescent="0.15">
      <c r="A6" s="1" t="s">
        <v>11</v>
      </c>
      <c r="B6" s="2">
        <v>15663067.32</v>
      </c>
      <c r="D6" s="1" t="s">
        <v>4</v>
      </c>
      <c r="E6" s="2">
        <v>8000000</v>
      </c>
      <c r="H6" s="1" t="s">
        <v>67</v>
      </c>
      <c r="I6">
        <v>14</v>
      </c>
    </row>
    <row r="7" spans="1:9" x14ac:dyDescent="0.15">
      <c r="A7" s="1" t="s">
        <v>4</v>
      </c>
      <c r="B7" s="2">
        <v>30000000</v>
      </c>
      <c r="D7" s="1" t="s">
        <v>5</v>
      </c>
      <c r="E7" s="18">
        <v>42000000</v>
      </c>
      <c r="G7" s="1"/>
      <c r="H7" s="1" t="s">
        <v>42</v>
      </c>
      <c r="I7" s="3">
        <v>58</v>
      </c>
    </row>
    <row r="8" spans="1:9" x14ac:dyDescent="0.15">
      <c r="A8" s="1" t="s">
        <v>5</v>
      </c>
      <c r="B8" s="2">
        <v>106000000</v>
      </c>
      <c r="D8" s="1" t="s">
        <v>86</v>
      </c>
      <c r="E8" s="2">
        <v>1796.3</v>
      </c>
      <c r="G8" s="1"/>
      <c r="H8" s="1" t="s">
        <v>43</v>
      </c>
      <c r="I8" s="3"/>
    </row>
    <row r="9" spans="1:9" x14ac:dyDescent="0.15">
      <c r="A9" s="1" t="s">
        <v>82</v>
      </c>
      <c r="B9" s="2">
        <v>0</v>
      </c>
      <c r="D9" s="1" t="s">
        <v>88</v>
      </c>
      <c r="E9" s="3">
        <v>1473</v>
      </c>
      <c r="G9" s="1" t="s">
        <v>36</v>
      </c>
      <c r="I9" s="2"/>
    </row>
    <row r="10" spans="1:9" x14ac:dyDescent="0.15">
      <c r="A10" s="1" t="s">
        <v>83</v>
      </c>
      <c r="B10" s="2">
        <v>0</v>
      </c>
      <c r="D10" s="1" t="s">
        <v>85</v>
      </c>
      <c r="E10" s="2">
        <v>167477</v>
      </c>
      <c r="G10" s="1"/>
      <c r="H10" s="1" t="s">
        <v>30</v>
      </c>
      <c r="I10" s="2">
        <v>38516040</v>
      </c>
    </row>
    <row r="11" spans="1:9" x14ac:dyDescent="0.15">
      <c r="A11" s="1" t="s">
        <v>84</v>
      </c>
      <c r="B11" s="2">
        <v>164693.98000000001</v>
      </c>
      <c r="E11" s="2"/>
      <c r="G11" s="1"/>
      <c r="H11" s="1" t="s">
        <v>31</v>
      </c>
      <c r="I11" s="2">
        <v>0</v>
      </c>
    </row>
    <row r="12" spans="1:9" x14ac:dyDescent="0.15">
      <c r="A12" s="1" t="s">
        <v>86</v>
      </c>
      <c r="B12" s="2">
        <v>967.43</v>
      </c>
      <c r="E12" s="2"/>
      <c r="G12" s="1"/>
      <c r="H12" s="1" t="s">
        <v>32</v>
      </c>
      <c r="I12" s="2">
        <f>I11+I10</f>
        <v>38516040</v>
      </c>
    </row>
    <row r="13" spans="1:9" x14ac:dyDescent="0.15">
      <c r="A13" s="1" t="s">
        <v>85</v>
      </c>
      <c r="B13" s="2">
        <v>27148.14</v>
      </c>
      <c r="G13" s="1" t="s">
        <v>5</v>
      </c>
      <c r="H13" s="2"/>
      <c r="I13" s="2">
        <v>15000000</v>
      </c>
    </row>
    <row r="14" spans="1:9" x14ac:dyDescent="0.15">
      <c r="B14" s="2"/>
      <c r="G14" s="1" t="s">
        <v>26</v>
      </c>
      <c r="H14" s="2"/>
      <c r="I14" s="2">
        <v>8702206.0600000005</v>
      </c>
    </row>
    <row r="15" spans="1:9" x14ac:dyDescent="0.15">
      <c r="A15" s="1"/>
      <c r="B15" s="2"/>
      <c r="G15" s="1" t="s">
        <v>12</v>
      </c>
      <c r="H15" s="2"/>
      <c r="I15" s="2">
        <v>7703208</v>
      </c>
    </row>
    <row r="16" spans="1:9" x14ac:dyDescent="0.15">
      <c r="A16" s="1"/>
      <c r="B16" s="2"/>
      <c r="G16" s="1" t="s">
        <v>24</v>
      </c>
      <c r="H16" s="2"/>
      <c r="I16" s="2">
        <v>1405414.06</v>
      </c>
    </row>
    <row r="17" spans="1:22" x14ac:dyDescent="0.15">
      <c r="G17" s="1" t="s">
        <v>33</v>
      </c>
      <c r="I17" s="2"/>
    </row>
    <row r="18" spans="1:22" x14ac:dyDescent="0.15">
      <c r="G18" s="1"/>
      <c r="H18" s="1" t="s">
        <v>38</v>
      </c>
      <c r="I18" s="2">
        <v>17190.91</v>
      </c>
    </row>
    <row r="19" spans="1:22" x14ac:dyDescent="0.15">
      <c r="G19" s="1"/>
      <c r="H19" s="1" t="s">
        <v>39</v>
      </c>
      <c r="I19" s="2">
        <v>3507.94</v>
      </c>
    </row>
    <row r="20" spans="1:22" x14ac:dyDescent="0.15">
      <c r="G20" s="1"/>
      <c r="H20" s="1" t="s">
        <v>19</v>
      </c>
      <c r="I20" s="2">
        <f>I18+I19</f>
        <v>20698.849999999999</v>
      </c>
    </row>
    <row r="23" spans="1:22" x14ac:dyDescent="0.15">
      <c r="A23" s="8" t="s">
        <v>69</v>
      </c>
    </row>
    <row r="24" spans="1:22" x14ac:dyDescent="0.1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15">
      <c r="A25" s="1" t="s">
        <v>71</v>
      </c>
      <c r="B25" s="2">
        <f>B4+E5+I15</f>
        <v>139811781.39999998</v>
      </c>
      <c r="G25" s="1"/>
      <c r="H25" s="1"/>
      <c r="I25" s="2"/>
    </row>
    <row r="26" spans="1:22" x14ac:dyDescent="0.15">
      <c r="A26" s="1" t="s">
        <v>90</v>
      </c>
      <c r="B26" s="2">
        <f>$B$13+$E$10+$I$20</f>
        <v>215323.99000000002</v>
      </c>
      <c r="G26" s="1"/>
      <c r="H26" s="1"/>
      <c r="I26" s="2"/>
    </row>
    <row r="27" spans="1:22" x14ac:dyDescent="0.15">
      <c r="G27" s="1"/>
      <c r="H27" s="1"/>
      <c r="I27" s="2"/>
    </row>
    <row r="28" spans="1:22" x14ac:dyDescent="0.15">
      <c r="G28" s="1"/>
      <c r="H28" s="1"/>
      <c r="I28" s="2"/>
    </row>
    <row r="29" spans="1:22" s="9" customFormat="1" x14ac:dyDescent="0.15"/>
    <row r="30" spans="1:22" ht="14.25" x14ac:dyDescent="0.15">
      <c r="A30" s="7" t="s">
        <v>65</v>
      </c>
    </row>
    <row r="31" spans="1:22" s="9" customFormat="1" x14ac:dyDescent="0.1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15">
      <c r="A32" s="1" t="s">
        <v>17</v>
      </c>
      <c r="B32" s="3">
        <v>5341</v>
      </c>
      <c r="D32" s="1" t="s">
        <v>74</v>
      </c>
      <c r="E32" s="2">
        <v>891597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7" t="s">
        <v>96</v>
      </c>
      <c r="B33" s="3">
        <v>114</v>
      </c>
      <c r="D33" s="1" t="s">
        <v>75</v>
      </c>
      <c r="E33" s="2">
        <v>795658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6709</v>
      </c>
      <c r="D34" s="1" t="s">
        <v>76</v>
      </c>
      <c r="E34" s="2">
        <v>-31857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">
        <v>1419</v>
      </c>
      <c r="D35" s="1" t="s">
        <v>77</v>
      </c>
      <c r="E35" s="2">
        <v>29816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19</v>
      </c>
      <c r="B36" s="3">
        <f>SUM(B32:B35)</f>
        <v>13583</v>
      </c>
      <c r="D36" s="1" t="s">
        <v>78</v>
      </c>
      <c r="E36" s="2">
        <v>-128130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15">
      <c r="D37" s="1" t="s">
        <v>79</v>
      </c>
      <c r="E37" s="3">
        <v>5757549</v>
      </c>
    </row>
    <row r="38" spans="1:23" x14ac:dyDescent="0.15">
      <c r="D38" s="1" t="s">
        <v>80</v>
      </c>
      <c r="E38" s="2">
        <v>3193</v>
      </c>
    </row>
    <row r="39" spans="1:23" s="9" customFormat="1" x14ac:dyDescent="0.15">
      <c r="A39"/>
      <c r="B39"/>
      <c r="D39" s="1" t="s">
        <v>81</v>
      </c>
      <c r="E39" s="2">
        <v>-2682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1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1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1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1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1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1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1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2"/>
  <dimension ref="A1:W50"/>
  <sheetViews>
    <sheetView topLeftCell="A16" zoomScale="80" zoomScaleNormal="80" workbookViewId="0">
      <selection activeCell="D32" sqref="D32:E33"/>
    </sheetView>
  </sheetViews>
  <sheetFormatPr defaultRowHeight="13.5" x14ac:dyDescent="0.15"/>
  <cols>
    <col min="1" max="1" width="21.75" customWidth="1"/>
    <col min="2" max="2" width="20.875" customWidth="1"/>
    <col min="3" max="3" width="2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1.87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29001705.449999999</v>
      </c>
      <c r="D3" s="1" t="s">
        <v>1</v>
      </c>
      <c r="E3" s="2">
        <v>40080846.600000001</v>
      </c>
      <c r="G3" s="1" t="s">
        <v>25</v>
      </c>
      <c r="I3" s="3"/>
    </row>
    <row r="4" spans="1:9" x14ac:dyDescent="0.15">
      <c r="A4" s="1" t="s">
        <v>2</v>
      </c>
      <c r="B4" s="2">
        <v>87988407.959999993</v>
      </c>
      <c r="D4" s="1" t="s">
        <v>11</v>
      </c>
      <c r="E4" s="2">
        <v>11695423.6</v>
      </c>
      <c r="H4" s="1" t="s">
        <v>44</v>
      </c>
      <c r="I4">
        <v>11</v>
      </c>
    </row>
    <row r="5" spans="1:9" x14ac:dyDescent="0.15">
      <c r="A5" s="1" t="s">
        <v>3</v>
      </c>
      <c r="B5" s="2">
        <v>116990113.41</v>
      </c>
      <c r="D5" s="1" t="s">
        <v>12</v>
      </c>
      <c r="E5" s="2">
        <v>28385423</v>
      </c>
      <c r="G5" s="1"/>
      <c r="H5" s="1" t="s">
        <v>45</v>
      </c>
      <c r="I5">
        <v>30</v>
      </c>
    </row>
    <row r="6" spans="1:9" x14ac:dyDescent="0.15">
      <c r="A6" s="1" t="s">
        <v>11</v>
      </c>
      <c r="B6" s="2">
        <v>29001705.449999999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1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56</v>
      </c>
    </row>
    <row r="8" spans="1:9" x14ac:dyDescent="0.15">
      <c r="A8" s="1" t="s">
        <v>5</v>
      </c>
      <c r="B8" s="2">
        <v>106000000</v>
      </c>
      <c r="D8" s="1" t="s">
        <v>86</v>
      </c>
      <c r="E8" s="2">
        <v>901.6</v>
      </c>
      <c r="G8" s="1"/>
      <c r="H8" s="1" t="s">
        <v>43</v>
      </c>
      <c r="I8" s="3"/>
    </row>
    <row r="9" spans="1:9" x14ac:dyDescent="0.15">
      <c r="A9" s="1" t="s">
        <v>82</v>
      </c>
      <c r="B9" s="2">
        <v>0</v>
      </c>
      <c r="D9" s="1" t="s">
        <v>88</v>
      </c>
      <c r="E9" s="3">
        <v>802</v>
      </c>
      <c r="G9" s="1" t="s">
        <v>36</v>
      </c>
      <c r="I9" s="2"/>
    </row>
    <row r="10" spans="1:9" x14ac:dyDescent="0.15">
      <c r="A10" s="1" t="s">
        <v>83</v>
      </c>
      <c r="B10" s="2">
        <v>0</v>
      </c>
      <c r="D10" s="1" t="s">
        <v>85</v>
      </c>
      <c r="E10" s="2">
        <v>165680.70000000001</v>
      </c>
      <c r="G10" s="1"/>
      <c r="H10" s="1" t="s">
        <v>30</v>
      </c>
      <c r="I10" s="2">
        <v>37017180</v>
      </c>
    </row>
    <row r="11" spans="1:9" x14ac:dyDescent="0.15">
      <c r="A11" s="1" t="s">
        <v>84</v>
      </c>
      <c r="B11" s="2">
        <v>164693.98000000001</v>
      </c>
      <c r="G11" s="1"/>
      <c r="H11" s="1" t="s">
        <v>31</v>
      </c>
      <c r="I11" s="2">
        <v>0</v>
      </c>
    </row>
    <row r="12" spans="1:9" x14ac:dyDescent="0.15">
      <c r="A12" s="1" t="s">
        <v>86</v>
      </c>
      <c r="B12" s="2">
        <v>547.52</v>
      </c>
      <c r="E12" s="2"/>
      <c r="G12" s="1"/>
      <c r="H12" s="1" t="s">
        <v>32</v>
      </c>
      <c r="I12" s="2">
        <f>I11+I10</f>
        <v>37017180</v>
      </c>
    </row>
    <row r="13" spans="1:9" x14ac:dyDescent="0.15">
      <c r="A13" s="1" t="s">
        <v>85</v>
      </c>
      <c r="B13" s="2">
        <v>26180.71</v>
      </c>
      <c r="G13" s="1" t="s">
        <v>5</v>
      </c>
      <c r="H13" s="2"/>
      <c r="I13" s="2">
        <v>15000000</v>
      </c>
    </row>
    <row r="14" spans="1:9" x14ac:dyDescent="0.15">
      <c r="G14" s="1" t="s">
        <v>26</v>
      </c>
      <c r="H14" s="2"/>
      <c r="I14" s="2">
        <v>8815273.25</v>
      </c>
    </row>
    <row r="15" spans="1:9" x14ac:dyDescent="0.15">
      <c r="A15" s="1"/>
      <c r="B15" s="2"/>
      <c r="G15" s="1" t="s">
        <v>12</v>
      </c>
      <c r="H15" s="2"/>
      <c r="I15" s="2">
        <v>7416444</v>
      </c>
    </row>
    <row r="16" spans="1:9" x14ac:dyDescent="0.15">
      <c r="A16" s="1"/>
      <c r="B16" s="2"/>
      <c r="G16" s="1" t="s">
        <v>24</v>
      </c>
      <c r="H16" s="2"/>
      <c r="I16" s="2">
        <v>1231717.25</v>
      </c>
    </row>
    <row r="17" spans="1:22" x14ac:dyDescent="0.15">
      <c r="G17" s="1" t="s">
        <v>33</v>
      </c>
      <c r="I17" s="2"/>
    </row>
    <row r="18" spans="1:22" x14ac:dyDescent="0.15">
      <c r="G18" s="1"/>
      <c r="H18" s="1" t="s">
        <v>38</v>
      </c>
      <c r="I18" s="2">
        <v>16927.36</v>
      </c>
    </row>
    <row r="19" spans="1:22" x14ac:dyDescent="0.15">
      <c r="G19" s="1"/>
      <c r="H19" s="1" t="s">
        <v>39</v>
      </c>
      <c r="I19" s="2">
        <v>5445.75</v>
      </c>
    </row>
    <row r="20" spans="1:22" x14ac:dyDescent="0.15">
      <c r="G20" s="1"/>
      <c r="H20" s="1" t="s">
        <v>19</v>
      </c>
      <c r="I20" s="2">
        <f>I18+I19</f>
        <v>22373.11</v>
      </c>
    </row>
    <row r="23" spans="1:22" x14ac:dyDescent="0.15">
      <c r="A23" s="8" t="s">
        <v>69</v>
      </c>
    </row>
    <row r="24" spans="1:22" x14ac:dyDescent="0.1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15">
      <c r="A25" s="1" t="s">
        <v>71</v>
      </c>
      <c r="B25" s="2">
        <f>B4+E5+I15</f>
        <v>123790274.95999999</v>
      </c>
      <c r="G25" s="1"/>
      <c r="H25" s="1"/>
      <c r="I25" s="2"/>
    </row>
    <row r="26" spans="1:22" x14ac:dyDescent="0.15">
      <c r="A26" s="1" t="s">
        <v>90</v>
      </c>
      <c r="B26" s="2">
        <f>$B$13+$E$10+$I$20</f>
        <v>214234.52000000002</v>
      </c>
      <c r="G26" s="1"/>
      <c r="H26" s="1"/>
      <c r="I26" s="2"/>
    </row>
    <row r="27" spans="1:22" x14ac:dyDescent="0.15">
      <c r="G27" s="1"/>
      <c r="H27" s="1"/>
      <c r="I27" s="2"/>
    </row>
    <row r="28" spans="1:22" x14ac:dyDescent="0.15">
      <c r="G28" s="1"/>
      <c r="H28" s="1"/>
      <c r="I28" s="2"/>
    </row>
    <row r="29" spans="1:22" s="9" customFormat="1" x14ac:dyDescent="0.15"/>
    <row r="30" spans="1:22" ht="14.25" x14ac:dyDescent="0.15">
      <c r="A30" s="7" t="s">
        <v>65</v>
      </c>
    </row>
    <row r="31" spans="1:22" s="9" customFormat="1" x14ac:dyDescent="0.1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15">
      <c r="A32" s="1" t="s">
        <v>17</v>
      </c>
      <c r="B32" s="3">
        <v>4833</v>
      </c>
      <c r="D32" s="1" t="s">
        <v>74</v>
      </c>
      <c r="E32" s="2">
        <v>923472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7" t="s">
        <v>96</v>
      </c>
      <c r="B33" s="3">
        <v>38</v>
      </c>
      <c r="D33" s="1" t="s">
        <v>75</v>
      </c>
      <c r="E33" s="2">
        <v>765842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6683</v>
      </c>
      <c r="D34" s="1" t="s">
        <v>76</v>
      </c>
      <c r="E34" s="2">
        <v>-78668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">
        <v>1126</v>
      </c>
      <c r="D35" s="1" t="s">
        <v>77</v>
      </c>
      <c r="E35" s="2">
        <v>-333979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19</v>
      </c>
      <c r="B36" s="3">
        <f>SUM(B32:B35)</f>
        <v>12680</v>
      </c>
      <c r="D36" s="1" t="s">
        <v>78</v>
      </c>
      <c r="E36" s="2">
        <v>-694567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15">
      <c r="D37" s="1" t="s">
        <v>79</v>
      </c>
      <c r="E37" s="3">
        <v>4421221</v>
      </c>
    </row>
    <row r="38" spans="1:23" x14ac:dyDescent="0.15">
      <c r="D38" s="1" t="s">
        <v>80</v>
      </c>
      <c r="E38" s="2">
        <v>7735</v>
      </c>
    </row>
    <row r="39" spans="1:23" s="9" customFormat="1" x14ac:dyDescent="0.15">
      <c r="A39"/>
      <c r="B39"/>
      <c r="D39" s="1" t="s">
        <v>81</v>
      </c>
      <c r="E39" s="2">
        <v>-1913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1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1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1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1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1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1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1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3"/>
  <dimension ref="A1:W50"/>
  <sheetViews>
    <sheetView topLeftCell="A22" zoomScale="80" zoomScaleNormal="80" workbookViewId="0">
      <selection activeCell="D32" sqref="D32:E33"/>
    </sheetView>
  </sheetViews>
  <sheetFormatPr defaultRowHeight="13.5" x14ac:dyDescent="0.15"/>
  <cols>
    <col min="1" max="1" width="21.75" customWidth="1"/>
    <col min="2" max="2" width="20.875" customWidth="1"/>
    <col min="3" max="3" width="2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1.87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23926460.890000001</v>
      </c>
      <c r="D3" s="1" t="s">
        <v>1</v>
      </c>
      <c r="E3" s="2">
        <v>39927903.200000003</v>
      </c>
      <c r="G3" s="1" t="s">
        <v>25</v>
      </c>
      <c r="I3" s="3"/>
    </row>
    <row r="4" spans="1:9" x14ac:dyDescent="0.15">
      <c r="A4" s="1" t="s">
        <v>2</v>
      </c>
      <c r="B4" s="2">
        <v>84026518.049999997</v>
      </c>
      <c r="D4" s="1" t="s">
        <v>11</v>
      </c>
      <c r="E4" s="2">
        <v>12648786.6</v>
      </c>
      <c r="H4" s="1" t="s">
        <v>44</v>
      </c>
      <c r="I4">
        <v>6</v>
      </c>
    </row>
    <row r="5" spans="1:9" x14ac:dyDescent="0.15">
      <c r="A5" s="1" t="s">
        <v>3</v>
      </c>
      <c r="B5" s="2">
        <v>116953566.02</v>
      </c>
      <c r="D5" s="1" t="s">
        <v>12</v>
      </c>
      <c r="E5" s="2">
        <v>27279116.600000001</v>
      </c>
      <c r="G5" s="1"/>
      <c r="H5" s="1" t="s">
        <v>45</v>
      </c>
      <c r="I5">
        <v>30</v>
      </c>
    </row>
    <row r="6" spans="1:9" x14ac:dyDescent="0.15">
      <c r="A6" s="1" t="s">
        <v>11</v>
      </c>
      <c r="B6" s="2">
        <v>32927047.969999999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1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51</v>
      </c>
    </row>
    <row r="8" spans="1:9" x14ac:dyDescent="0.15">
      <c r="A8" s="1" t="s">
        <v>5</v>
      </c>
      <c r="B8" s="2">
        <v>106000000</v>
      </c>
      <c r="D8" s="1" t="s">
        <v>86</v>
      </c>
      <c r="E8" s="2">
        <v>2295.4</v>
      </c>
      <c r="G8" s="1"/>
      <c r="H8" s="1" t="s">
        <v>43</v>
      </c>
      <c r="I8" s="3">
        <v>0</v>
      </c>
    </row>
    <row r="9" spans="1:9" x14ac:dyDescent="0.15">
      <c r="A9" s="1" t="s">
        <v>82</v>
      </c>
      <c r="B9" s="2">
        <v>587.08000000000004</v>
      </c>
      <c r="D9" s="1" t="s">
        <v>88</v>
      </c>
      <c r="E9" s="3">
        <v>1344</v>
      </c>
      <c r="G9" s="1" t="s">
        <v>36</v>
      </c>
      <c r="I9" s="2"/>
    </row>
    <row r="10" spans="1:9" x14ac:dyDescent="0.15">
      <c r="A10" s="1" t="s">
        <v>83</v>
      </c>
      <c r="B10" s="2">
        <v>9000000</v>
      </c>
      <c r="D10" s="1" t="s">
        <v>85</v>
      </c>
      <c r="E10" s="2">
        <v>164779.1</v>
      </c>
      <c r="G10" s="1"/>
      <c r="H10" s="1" t="s">
        <v>30</v>
      </c>
      <c r="I10" s="2">
        <v>33612840</v>
      </c>
    </row>
    <row r="11" spans="1:9" x14ac:dyDescent="0.15">
      <c r="A11" s="1" t="s">
        <v>84</v>
      </c>
      <c r="B11" s="2">
        <v>164693.98000000001</v>
      </c>
      <c r="E11" s="2"/>
      <c r="G11" s="1"/>
      <c r="H11" s="1" t="s">
        <v>31</v>
      </c>
      <c r="I11" s="2">
        <v>0</v>
      </c>
    </row>
    <row r="12" spans="1:9" x14ac:dyDescent="0.15">
      <c r="A12" s="1" t="s">
        <v>86</v>
      </c>
      <c r="B12" s="2">
        <v>754.74</v>
      </c>
      <c r="E12" s="2"/>
      <c r="G12" s="1"/>
      <c r="H12" s="1" t="s">
        <v>32</v>
      </c>
      <c r="I12" s="2">
        <f>I11+I10</f>
        <v>33612840</v>
      </c>
    </row>
    <row r="13" spans="1:9" x14ac:dyDescent="0.15">
      <c r="A13" s="1" t="s">
        <v>85</v>
      </c>
      <c r="B13" s="2">
        <v>25633.19</v>
      </c>
      <c r="G13" s="1" t="s">
        <v>5</v>
      </c>
      <c r="H13" s="2"/>
      <c r="I13" s="2">
        <v>15000000</v>
      </c>
    </row>
    <row r="14" spans="1:9" x14ac:dyDescent="0.15">
      <c r="B14" s="2"/>
      <c r="G14" s="1" t="s">
        <v>26</v>
      </c>
      <c r="H14" s="2"/>
      <c r="I14" s="2">
        <v>9440468.9700000007</v>
      </c>
    </row>
    <row r="15" spans="1:9" x14ac:dyDescent="0.15">
      <c r="A15" s="1"/>
      <c r="B15" s="2"/>
      <c r="G15" s="1" t="s">
        <v>12</v>
      </c>
      <c r="H15" s="2"/>
      <c r="I15" s="2">
        <v>6722568</v>
      </c>
    </row>
    <row r="16" spans="1:9" x14ac:dyDescent="0.15">
      <c r="A16" s="1"/>
      <c r="B16" s="2"/>
      <c r="G16" s="1" t="s">
        <v>24</v>
      </c>
      <c r="H16" s="2"/>
      <c r="I16" s="2">
        <v>1163036.97</v>
      </c>
    </row>
    <row r="17" spans="1:22" x14ac:dyDescent="0.15">
      <c r="G17" s="1" t="s">
        <v>33</v>
      </c>
      <c r="I17" s="2"/>
    </row>
    <row r="18" spans="1:22" x14ac:dyDescent="0.15">
      <c r="G18" s="1"/>
      <c r="H18" s="1" t="s">
        <v>38</v>
      </c>
      <c r="I18" s="2">
        <v>16593.8</v>
      </c>
    </row>
    <row r="19" spans="1:22" x14ac:dyDescent="0.15">
      <c r="G19" s="1"/>
      <c r="H19" s="1" t="s">
        <v>39</v>
      </c>
      <c r="I19" s="2">
        <v>5367.03</v>
      </c>
    </row>
    <row r="20" spans="1:22" x14ac:dyDescent="0.15">
      <c r="G20" s="1"/>
      <c r="H20" s="1" t="s">
        <v>19</v>
      </c>
      <c r="I20" s="2">
        <f>I18+I19</f>
        <v>21960.829999999998</v>
      </c>
    </row>
    <row r="23" spans="1:22" x14ac:dyDescent="0.15">
      <c r="A23" s="8" t="s">
        <v>69</v>
      </c>
    </row>
    <row r="24" spans="1:22" x14ac:dyDescent="0.1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15">
      <c r="A25" s="1" t="s">
        <v>71</v>
      </c>
      <c r="B25" s="2">
        <f>B4+E5+I15</f>
        <v>118028202.65000001</v>
      </c>
      <c r="G25" s="1"/>
      <c r="H25" s="1"/>
      <c r="I25" s="2"/>
    </row>
    <row r="26" spans="1:22" x14ac:dyDescent="0.15">
      <c r="A26" s="1" t="s">
        <v>90</v>
      </c>
      <c r="B26" s="2">
        <f>$B$13+$E$10+$I$20</f>
        <v>212373.12</v>
      </c>
      <c r="G26" s="1"/>
      <c r="H26" s="1"/>
      <c r="I26" s="2"/>
    </row>
    <row r="27" spans="1:22" x14ac:dyDescent="0.15">
      <c r="G27" s="1"/>
      <c r="H27" s="1"/>
      <c r="I27" s="2"/>
    </row>
    <row r="28" spans="1:22" x14ac:dyDescent="0.15">
      <c r="G28" s="1"/>
      <c r="H28" s="1"/>
      <c r="I28" s="2"/>
    </row>
    <row r="29" spans="1:22" s="9" customFormat="1" x14ac:dyDescent="0.15"/>
    <row r="30" spans="1:22" ht="14.25" x14ac:dyDescent="0.15">
      <c r="A30" s="7" t="s">
        <v>65</v>
      </c>
    </row>
    <row r="31" spans="1:22" s="9" customFormat="1" x14ac:dyDescent="0.1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15">
      <c r="A32" s="1" t="s">
        <v>17</v>
      </c>
      <c r="B32" s="3">
        <v>4563</v>
      </c>
      <c r="D32" s="1" t="s">
        <v>74</v>
      </c>
      <c r="E32" s="2">
        <v>1002140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7" t="s">
        <v>96</v>
      </c>
      <c r="B33" s="3">
        <v>39</v>
      </c>
      <c r="D33" s="1" t="s">
        <v>75</v>
      </c>
      <c r="E33" s="2">
        <v>1099821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6610</v>
      </c>
      <c r="D34" s="1" t="s">
        <v>76</v>
      </c>
      <c r="E34" s="2">
        <v>203732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">
        <v>1092</v>
      </c>
      <c r="D35" s="1" t="s">
        <v>77</v>
      </c>
      <c r="E35" s="2">
        <v>383738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19</v>
      </c>
      <c r="B36" s="3">
        <f>SUM(B32:B35)</f>
        <v>12304</v>
      </c>
      <c r="D36" s="1" t="s">
        <v>78</v>
      </c>
      <c r="E36" s="2">
        <v>-263174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15">
      <c r="D37" s="1" t="s">
        <v>79</v>
      </c>
      <c r="E37" s="3">
        <v>4214047</v>
      </c>
    </row>
    <row r="38" spans="1:23" x14ac:dyDescent="0.15">
      <c r="D38" s="1" t="s">
        <v>80</v>
      </c>
      <c r="E38" s="2">
        <v>9650</v>
      </c>
    </row>
    <row r="39" spans="1:23" s="9" customFormat="1" x14ac:dyDescent="0.15">
      <c r="A39"/>
      <c r="B39"/>
      <c r="D39" s="1" t="s">
        <v>81</v>
      </c>
      <c r="E39" s="2">
        <v>-2897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1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1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1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1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1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1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1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16" sqref="B16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2.1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40616196.32</v>
      </c>
      <c r="D3" s="1" t="s">
        <v>1</v>
      </c>
      <c r="E3" s="18">
        <v>50126415.409999996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120500321.76000001</v>
      </c>
      <c r="D4" s="1" t="s">
        <v>11</v>
      </c>
      <c r="E4" s="38">
        <v>16065920</v>
      </c>
      <c r="H4" s="1" t="s">
        <v>370</v>
      </c>
      <c r="I4" s="13">
        <v>91</v>
      </c>
      <c r="J4" s="13">
        <v>-16</v>
      </c>
    </row>
    <row r="5" spans="1:10" x14ac:dyDescent="0.15">
      <c r="A5" s="1" t="s">
        <v>3</v>
      </c>
      <c r="B5" s="2">
        <v>229123118.06999999</v>
      </c>
      <c r="D5" s="1" t="s">
        <v>12</v>
      </c>
      <c r="E5" s="2">
        <v>34060495.280000001</v>
      </c>
      <c r="H5" s="1" t="s">
        <v>372</v>
      </c>
      <c r="I5" s="13"/>
      <c r="J5" s="13"/>
    </row>
    <row r="6" spans="1:10" x14ac:dyDescent="0.15">
      <c r="A6" s="1" t="s">
        <v>11</v>
      </c>
      <c r="B6" s="37">
        <v>108622796.31</v>
      </c>
      <c r="D6" s="1" t="s">
        <v>4</v>
      </c>
      <c r="E6" s="2">
        <v>11000000</v>
      </c>
      <c r="H6" s="1" t="s">
        <v>323</v>
      </c>
      <c r="I6" s="13"/>
      <c r="J6" s="13">
        <v>-22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21</v>
      </c>
      <c r="J7" s="13"/>
    </row>
    <row r="8" spans="1:10" x14ac:dyDescent="0.15">
      <c r="A8" s="1" t="s">
        <v>5</v>
      </c>
      <c r="B8" s="2">
        <v>189980000</v>
      </c>
      <c r="D8" s="1" t="s">
        <v>86</v>
      </c>
      <c r="E8" s="18">
        <v>324.8</v>
      </c>
      <c r="G8" s="1"/>
      <c r="H8" s="1"/>
    </row>
    <row r="9" spans="1:10" x14ac:dyDescent="0.15">
      <c r="A9" s="1" t="s">
        <v>82</v>
      </c>
      <c r="B9" s="2">
        <v>6599.99</v>
      </c>
      <c r="D9" s="1" t="s">
        <v>88</v>
      </c>
      <c r="E9" s="3">
        <v>274</v>
      </c>
      <c r="H9" s="1"/>
    </row>
    <row r="10" spans="1:10" x14ac:dyDescent="0.15">
      <c r="A10" s="1" t="s">
        <v>83</v>
      </c>
      <c r="B10" s="2">
        <v>68000000</v>
      </c>
      <c r="D10" s="1" t="s">
        <v>85</v>
      </c>
      <c r="E10" s="2">
        <f>'20180103'!E10+'20180104'!E8</f>
        <v>755497.09999999951</v>
      </c>
      <c r="G10" s="1"/>
      <c r="H10" s="1" t="s">
        <v>42</v>
      </c>
      <c r="I10" s="3">
        <f>SUMIF(I4:I9,"&gt;=0")</f>
        <v>112</v>
      </c>
    </row>
    <row r="11" spans="1:10" x14ac:dyDescent="0.15">
      <c r="A11" s="1" t="s">
        <v>84</v>
      </c>
      <c r="B11" s="2">
        <f>'20180103'!B11+'20180104'!B9</f>
        <v>1658070.6700000002</v>
      </c>
      <c r="D11" s="1" t="s">
        <v>381</v>
      </c>
      <c r="E11" s="2">
        <f>E8+'20180103'!E11</f>
        <v>480</v>
      </c>
      <c r="G11" s="1"/>
      <c r="H11" s="1" t="s">
        <v>43</v>
      </c>
      <c r="I11" s="3">
        <f>SUM(J4:J9)</f>
        <v>-38</v>
      </c>
    </row>
    <row r="12" spans="1:10" x14ac:dyDescent="0.15">
      <c r="A12" s="1" t="s">
        <v>86</v>
      </c>
      <c r="B12" s="18">
        <v>916.06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'20180103'!B13+'20180104'!B12</f>
        <v>271248.83</v>
      </c>
      <c r="E13" s="2"/>
      <c r="G13" s="1"/>
      <c r="H13" s="1" t="s">
        <v>30</v>
      </c>
      <c r="I13" s="15">
        <v>98458500</v>
      </c>
    </row>
    <row r="14" spans="1:10" x14ac:dyDescent="0.15">
      <c r="A14" s="1" t="s">
        <v>333</v>
      </c>
      <c r="B14" s="3"/>
      <c r="G14" s="1"/>
      <c r="H14" s="1" t="s">
        <v>31</v>
      </c>
      <c r="I14" s="15">
        <v>-33486360</v>
      </c>
    </row>
    <row r="15" spans="1:10" x14ac:dyDescent="0.15">
      <c r="A15" s="1" t="s">
        <v>380</v>
      </c>
      <c r="B15" s="2">
        <f>B12+'20180103'!B15</f>
        <v>2758.8999999999996</v>
      </c>
      <c r="G15" s="1"/>
      <c r="H15" s="1" t="s">
        <v>32</v>
      </c>
      <c r="I15" s="15">
        <f>I14+I13</f>
        <v>64972140</v>
      </c>
    </row>
    <row r="16" spans="1:10" x14ac:dyDescent="0.15">
      <c r="A16" s="1" t="s">
        <v>392</v>
      </c>
      <c r="B16" s="2">
        <f>B11-'20180101'!B11</f>
        <v>58603.790000000037</v>
      </c>
      <c r="G16" s="1" t="s">
        <v>5</v>
      </c>
      <c r="H16" s="2"/>
      <c r="I16" s="15">
        <v>10000000</v>
      </c>
    </row>
    <row r="17" spans="1:14" x14ac:dyDescent="0.15">
      <c r="A17" s="6"/>
      <c r="B17" s="2"/>
      <c r="G17" s="1" t="s">
        <v>26</v>
      </c>
      <c r="H17" s="2"/>
      <c r="I17" s="15">
        <v>9007590.9800000004</v>
      </c>
    </row>
    <row r="18" spans="1:14" x14ac:dyDescent="0.15">
      <c r="G18" s="1" t="s">
        <v>12</v>
      </c>
      <c r="H18" s="2"/>
      <c r="I18" s="15">
        <v>14768775</v>
      </c>
    </row>
    <row r="19" spans="1:14" x14ac:dyDescent="0.15">
      <c r="A19" s="2"/>
      <c r="G19" s="1" t="s">
        <v>24</v>
      </c>
      <c r="H19" s="2"/>
      <c r="I19" s="15">
        <f>I18+I17-I16</f>
        <v>13776365.98</v>
      </c>
    </row>
    <row r="20" spans="1:14" x14ac:dyDescent="0.15">
      <c r="D20" s="2"/>
      <c r="G20" s="1" t="s">
        <v>33</v>
      </c>
      <c r="I20" s="15"/>
    </row>
    <row r="21" spans="1:14" x14ac:dyDescent="0.15">
      <c r="G21" s="1"/>
      <c r="H21" s="1" t="s">
        <v>38</v>
      </c>
      <c r="I21" s="15">
        <v>444730.33</v>
      </c>
      <c r="N21" s="2"/>
    </row>
    <row r="22" spans="1:14" x14ac:dyDescent="0.15">
      <c r="G22" s="1"/>
      <c r="H22" s="1" t="s">
        <v>39</v>
      </c>
      <c r="I22" s="15">
        <v>104481.36</v>
      </c>
    </row>
    <row r="23" spans="1:14" x14ac:dyDescent="0.15">
      <c r="G23" s="1"/>
      <c r="H23" s="1" t="s">
        <v>106</v>
      </c>
      <c r="I23" s="15">
        <v>24054.85</v>
      </c>
      <c r="N23" s="2"/>
    </row>
    <row r="24" spans="1:14" x14ac:dyDescent="0.15">
      <c r="A24" s="8" t="s">
        <v>69</v>
      </c>
      <c r="H24" s="1" t="s">
        <v>107</v>
      </c>
      <c r="I24" s="15">
        <v>11184</v>
      </c>
    </row>
    <row r="25" spans="1:14" x14ac:dyDescent="0.15">
      <c r="A25" s="1" t="s">
        <v>70</v>
      </c>
      <c r="B25" s="2">
        <f>B8+E7+I16+B45</f>
        <v>280980000</v>
      </c>
      <c r="H25" s="1" t="s">
        <v>19</v>
      </c>
      <c r="I25" s="15">
        <f>SUM(I21:I24)</f>
        <v>584450.54</v>
      </c>
    </row>
    <row r="26" spans="1:14" x14ac:dyDescent="0.15">
      <c r="A26" s="1" t="s">
        <v>71</v>
      </c>
      <c r="B26" s="2">
        <f>B4+E5+I18</f>
        <v>169329592.04000002</v>
      </c>
      <c r="G26" s="1"/>
      <c r="H26" s="1" t="s">
        <v>355</v>
      </c>
      <c r="I26" s="2">
        <v>832.68</v>
      </c>
    </row>
    <row r="27" spans="1:14" x14ac:dyDescent="0.15">
      <c r="A27" s="1" t="s">
        <v>90</v>
      </c>
      <c r="B27" s="2">
        <f>$B$13+$E$10+$I$25</f>
        <v>1611196.4699999995</v>
      </c>
      <c r="H27" s="1" t="s">
        <v>382</v>
      </c>
      <c r="I27" s="2">
        <f>I26+'20180103'!I27</f>
        <v>1599.25</v>
      </c>
    </row>
    <row r="28" spans="1:14" x14ac:dyDescent="0.15">
      <c r="A28" s="1" t="s">
        <v>356</v>
      </c>
      <c r="B28" s="2">
        <f>B12+E8+I26</f>
        <v>2073.54</v>
      </c>
    </row>
    <row r="29" spans="1:14" x14ac:dyDescent="0.15">
      <c r="A29" s="1" t="s">
        <v>383</v>
      </c>
      <c r="B29" s="2">
        <f>B15+E11+I27</f>
        <v>4838.1499999999996</v>
      </c>
    </row>
    <row r="30" spans="1:14" x14ac:dyDescent="0.15">
      <c r="G30" s="1"/>
      <c r="H30" s="1"/>
      <c r="I30" s="2"/>
    </row>
    <row r="31" spans="1:14" s="9" customFormat="1" x14ac:dyDescent="0.15">
      <c r="J31"/>
    </row>
    <row r="32" spans="1:14" ht="14.25" x14ac:dyDescent="0.15">
      <c r="A32" s="7" t="s">
        <v>65</v>
      </c>
      <c r="G32" s="7" t="s">
        <v>295</v>
      </c>
    </row>
    <row r="33" spans="1:23" s="9" customFormat="1" x14ac:dyDescent="0.1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6">
        <v>3437</v>
      </c>
      <c r="D34" s="1" t="s">
        <v>78</v>
      </c>
      <c r="E34" s="2">
        <v>-10026553</v>
      </c>
      <c r="G34" s="16" t="s">
        <v>296</v>
      </c>
      <c r="H34" s="2">
        <f>E40</f>
        <v>17572079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138</v>
      </c>
      <c r="B35" s="36">
        <v>490</v>
      </c>
      <c r="D35" s="1" t="s">
        <v>182</v>
      </c>
      <c r="E35" s="10">
        <v>-1052556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6">
        <v>6363</v>
      </c>
      <c r="D36" s="1" t="s">
        <v>80</v>
      </c>
      <c r="E36" s="10">
        <v>-45234</v>
      </c>
      <c r="G36" s="40" t="s">
        <v>298</v>
      </c>
      <c r="H36" s="41">
        <f>H34+H35</f>
        <v>17577236.605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132</v>
      </c>
      <c r="B37" s="36">
        <v>2922</v>
      </c>
      <c r="D37" s="1" t="s">
        <v>81</v>
      </c>
      <c r="E37" s="2">
        <v>5205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15">
      <c r="A38" s="1" t="s">
        <v>19</v>
      </c>
      <c r="B38" s="36">
        <f>SUM(B34:B37)</f>
        <v>13212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15">
      <c r="A39" s="1" t="s">
        <v>102</v>
      </c>
      <c r="B39" s="3"/>
      <c r="D39" s="8" t="s">
        <v>379</v>
      </c>
    </row>
    <row r="40" spans="1:23" x14ac:dyDescent="0.15">
      <c r="A40" s="1" t="s">
        <v>103</v>
      </c>
      <c r="B40" s="3"/>
      <c r="D40" s="1" t="s">
        <v>74</v>
      </c>
      <c r="E40" s="2">
        <v>17572079</v>
      </c>
    </row>
    <row r="41" spans="1:23" s="9" customFormat="1" x14ac:dyDescent="0.15">
      <c r="A41"/>
      <c r="B41"/>
      <c r="D41" s="1" t="s">
        <v>75</v>
      </c>
      <c r="E41" s="2">
        <v>17230117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 s="1" t="s">
        <v>76</v>
      </c>
      <c r="E42" s="2">
        <v>40588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15">
      <c r="D43" s="1" t="s">
        <v>77</v>
      </c>
      <c r="E43" s="2">
        <v>64743</v>
      </c>
    </row>
    <row r="44" spans="1:23" x14ac:dyDescent="0.15">
      <c r="A44" s="8" t="s">
        <v>233</v>
      </c>
      <c r="D44" s="1" t="s">
        <v>375</v>
      </c>
      <c r="E44" s="2">
        <v>49888</v>
      </c>
    </row>
    <row r="45" spans="1:23" x14ac:dyDescent="0.15">
      <c r="A45" s="16" t="s">
        <v>5</v>
      </c>
      <c r="B45" s="2">
        <v>1000000</v>
      </c>
      <c r="C45" s="2"/>
      <c r="D45" s="1" t="s">
        <v>376</v>
      </c>
      <c r="E45" s="10">
        <v>-9300</v>
      </c>
    </row>
    <row r="46" spans="1:23" x14ac:dyDescent="0.1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532481</v>
      </c>
    </row>
    <row r="47" spans="1:23" x14ac:dyDescent="0.1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1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1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1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4"/>
  <dimension ref="A1:W50"/>
  <sheetViews>
    <sheetView topLeftCell="A19" zoomScale="80" zoomScaleNormal="80" workbookViewId="0">
      <selection activeCell="D32" sqref="D32:E33"/>
    </sheetView>
  </sheetViews>
  <sheetFormatPr defaultRowHeight="13.5" x14ac:dyDescent="0.15"/>
  <cols>
    <col min="1" max="1" width="21.75" customWidth="1"/>
    <col min="2" max="2" width="20.875" customWidth="1"/>
    <col min="3" max="3" width="2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1.87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26395430.329999998</v>
      </c>
      <c r="D3" s="1" t="s">
        <v>1</v>
      </c>
      <c r="E3" s="2">
        <v>40747269.600000001</v>
      </c>
      <c r="G3" s="1" t="s">
        <v>25</v>
      </c>
      <c r="I3" s="3"/>
    </row>
    <row r="4" spans="1:9" x14ac:dyDescent="0.15">
      <c r="A4" s="1" t="s">
        <v>2</v>
      </c>
      <c r="B4" s="2">
        <v>90120356.680000007</v>
      </c>
      <c r="D4" s="1" t="s">
        <v>11</v>
      </c>
      <c r="E4" s="2">
        <v>12612926.800000001</v>
      </c>
      <c r="H4" s="1" t="s">
        <v>44</v>
      </c>
      <c r="I4">
        <v>6</v>
      </c>
    </row>
    <row r="5" spans="1:9" x14ac:dyDescent="0.15">
      <c r="A5" s="1" t="s">
        <v>3</v>
      </c>
      <c r="B5" s="2">
        <v>116515787.01000001</v>
      </c>
      <c r="D5" s="1" t="s">
        <v>12</v>
      </c>
      <c r="E5" s="2">
        <v>28134342.800000001</v>
      </c>
      <c r="G5" s="1"/>
      <c r="H5" s="1" t="s">
        <v>45</v>
      </c>
      <c r="I5">
        <v>30</v>
      </c>
    </row>
    <row r="6" spans="1:9" x14ac:dyDescent="0.15">
      <c r="A6" s="1" t="s">
        <v>11</v>
      </c>
      <c r="B6" s="2">
        <v>26395430.329999998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1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51</v>
      </c>
    </row>
    <row r="8" spans="1:9" x14ac:dyDescent="0.15">
      <c r="A8" s="1" t="s">
        <v>5</v>
      </c>
      <c r="B8" s="2">
        <v>106000000</v>
      </c>
      <c r="D8" s="1" t="s">
        <v>86</v>
      </c>
      <c r="E8" s="2">
        <v>579.6</v>
      </c>
      <c r="G8" s="1"/>
      <c r="H8" s="1" t="s">
        <v>43</v>
      </c>
      <c r="I8" s="3"/>
    </row>
    <row r="9" spans="1:9" x14ac:dyDescent="0.15">
      <c r="A9" s="1" t="s">
        <v>82</v>
      </c>
      <c r="B9" s="2">
        <v>0</v>
      </c>
      <c r="D9" s="1" t="s">
        <v>88</v>
      </c>
      <c r="E9" s="3">
        <v>844</v>
      </c>
      <c r="G9" s="1" t="s">
        <v>36</v>
      </c>
      <c r="I9" s="2"/>
    </row>
    <row r="10" spans="1:9" x14ac:dyDescent="0.15">
      <c r="A10" s="1" t="s">
        <v>83</v>
      </c>
      <c r="B10" s="2">
        <v>0</v>
      </c>
      <c r="D10" s="1" t="s">
        <v>85</v>
      </c>
      <c r="E10" s="2">
        <v>162483.70000000001</v>
      </c>
      <c r="G10" s="1"/>
      <c r="H10" s="1" t="s">
        <v>30</v>
      </c>
      <c r="I10" s="2">
        <v>33622380</v>
      </c>
    </row>
    <row r="11" spans="1:9" x14ac:dyDescent="0.15">
      <c r="A11" s="1" t="s">
        <v>84</v>
      </c>
      <c r="B11" s="2">
        <v>164104.9</v>
      </c>
      <c r="G11" s="1"/>
      <c r="H11" s="1" t="s">
        <v>31</v>
      </c>
      <c r="I11" s="2">
        <v>0</v>
      </c>
    </row>
    <row r="12" spans="1:9" x14ac:dyDescent="0.15">
      <c r="A12" s="1" t="s">
        <v>86</v>
      </c>
      <c r="B12" s="2">
        <v>394.43</v>
      </c>
      <c r="G12" s="1"/>
      <c r="H12" s="1" t="s">
        <v>32</v>
      </c>
      <c r="I12" s="2">
        <f>I11+I10</f>
        <v>33622380</v>
      </c>
    </row>
    <row r="13" spans="1:9" x14ac:dyDescent="0.15">
      <c r="A13" s="1" t="s">
        <v>85</v>
      </c>
      <c r="B13" s="2">
        <v>24878.45</v>
      </c>
      <c r="G13" s="1" t="s">
        <v>5</v>
      </c>
      <c r="H13" s="2"/>
      <c r="I13" s="2">
        <v>15000000</v>
      </c>
    </row>
    <row r="14" spans="1:9" x14ac:dyDescent="0.15">
      <c r="G14" s="1" t="s">
        <v>26</v>
      </c>
      <c r="H14" s="2"/>
      <c r="I14" s="2">
        <v>9448100.9700000007</v>
      </c>
    </row>
    <row r="15" spans="1:9" x14ac:dyDescent="0.15">
      <c r="A15" s="1"/>
      <c r="B15" s="2"/>
      <c r="G15" s="1" t="s">
        <v>12</v>
      </c>
      <c r="H15" s="2"/>
      <c r="I15" s="2">
        <v>6724476</v>
      </c>
    </row>
    <row r="16" spans="1:9" x14ac:dyDescent="0.15">
      <c r="A16" s="1"/>
      <c r="B16" s="2"/>
      <c r="G16" s="1" t="s">
        <v>24</v>
      </c>
      <c r="H16" s="2"/>
      <c r="I16" s="2">
        <v>1172576.97</v>
      </c>
    </row>
    <row r="17" spans="1:22" x14ac:dyDescent="0.15">
      <c r="G17" s="1" t="s">
        <v>33</v>
      </c>
      <c r="I17" s="2"/>
    </row>
    <row r="18" spans="1:22" x14ac:dyDescent="0.15">
      <c r="G18" s="1"/>
      <c r="H18" s="1" t="s">
        <v>38</v>
      </c>
      <c r="I18" s="2">
        <v>16593.8</v>
      </c>
    </row>
    <row r="19" spans="1:22" x14ac:dyDescent="0.15">
      <c r="G19" s="1"/>
      <c r="H19" s="1" t="s">
        <v>39</v>
      </c>
      <c r="I19" s="2">
        <v>5367.03</v>
      </c>
    </row>
    <row r="20" spans="1:22" x14ac:dyDescent="0.15">
      <c r="G20" s="1"/>
      <c r="H20" s="1" t="s">
        <v>19</v>
      </c>
      <c r="I20" s="2">
        <f>I18+I19</f>
        <v>21960.829999999998</v>
      </c>
    </row>
    <row r="23" spans="1:22" x14ac:dyDescent="0.15">
      <c r="A23" s="8" t="s">
        <v>69</v>
      </c>
    </row>
    <row r="24" spans="1:22" x14ac:dyDescent="0.1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15">
      <c r="A25" s="1" t="s">
        <v>71</v>
      </c>
      <c r="B25" s="2">
        <f>B4+E5+I15</f>
        <v>124979175.48</v>
      </c>
      <c r="G25" s="1"/>
      <c r="H25" s="1"/>
      <c r="I25" s="2"/>
    </row>
    <row r="26" spans="1:22" x14ac:dyDescent="0.15">
      <c r="A26" s="1" t="s">
        <v>90</v>
      </c>
      <c r="B26" s="2">
        <f>$B$13+$E$10+$I$20</f>
        <v>209322.98</v>
      </c>
      <c r="G26" s="1"/>
      <c r="H26" s="1"/>
      <c r="I26" s="2"/>
    </row>
    <row r="27" spans="1:22" x14ac:dyDescent="0.15">
      <c r="G27" s="1"/>
      <c r="H27" s="1"/>
      <c r="I27" s="2"/>
    </row>
    <row r="28" spans="1:22" x14ac:dyDescent="0.15">
      <c r="G28" s="1"/>
      <c r="H28" s="1"/>
      <c r="I28" s="2"/>
    </row>
    <row r="29" spans="1:22" s="9" customFormat="1" x14ac:dyDescent="0.15"/>
    <row r="30" spans="1:22" ht="14.25" x14ac:dyDescent="0.15">
      <c r="A30" s="7" t="s">
        <v>65</v>
      </c>
    </row>
    <row r="31" spans="1:22" s="9" customFormat="1" x14ac:dyDescent="0.1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15">
      <c r="A32" s="1" t="s">
        <v>17</v>
      </c>
      <c r="B32" s="3">
        <v>4340</v>
      </c>
      <c r="D32" s="1" t="s">
        <v>74</v>
      </c>
      <c r="E32" s="2">
        <v>798408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7" t="s">
        <v>96</v>
      </c>
      <c r="B33" s="3">
        <v>30</v>
      </c>
      <c r="D33" s="1" t="s">
        <v>75</v>
      </c>
      <c r="E33" s="2">
        <v>716082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6853</v>
      </c>
      <c r="D34" s="1" t="s">
        <v>76</v>
      </c>
      <c r="E34" s="2">
        <v>-36718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">
        <v>1235</v>
      </c>
      <c r="D35" s="1" t="s">
        <v>77</v>
      </c>
      <c r="E35" s="2">
        <v>-112722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19</v>
      </c>
      <c r="B36" s="3">
        <f>SUM(B32:B35)</f>
        <v>12458</v>
      </c>
      <c r="D36" s="1" t="s">
        <v>78</v>
      </c>
      <c r="E36" s="2">
        <v>-296206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15">
      <c r="D37" s="1" t="s">
        <v>79</v>
      </c>
      <c r="E37" s="3">
        <v>4215937</v>
      </c>
    </row>
    <row r="38" spans="1:23" x14ac:dyDescent="0.15">
      <c r="D38" s="1" t="s">
        <v>80</v>
      </c>
      <c r="E38" s="2">
        <v>6480</v>
      </c>
    </row>
    <row r="39" spans="1:23" s="9" customFormat="1" x14ac:dyDescent="0.15">
      <c r="A39"/>
      <c r="B39"/>
      <c r="D39" s="1" t="s">
        <v>81</v>
      </c>
      <c r="E39" s="2">
        <v>-1837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1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1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1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1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1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1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1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5"/>
  <dimension ref="A1:W50"/>
  <sheetViews>
    <sheetView zoomScale="80" zoomScaleNormal="80" workbookViewId="0">
      <selection activeCell="B26" sqref="B26"/>
    </sheetView>
  </sheetViews>
  <sheetFormatPr defaultRowHeight="13.5" x14ac:dyDescent="0.15"/>
  <cols>
    <col min="1" max="1" width="21.75" customWidth="1"/>
    <col min="2" max="2" width="20.875" customWidth="1"/>
    <col min="3" max="3" width="2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1.87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8933821.1899999995</v>
      </c>
      <c r="D3" s="1" t="s">
        <v>1</v>
      </c>
      <c r="E3" s="2">
        <v>38026052.200000003</v>
      </c>
      <c r="G3" s="1" t="s">
        <v>25</v>
      </c>
      <c r="I3" s="3"/>
    </row>
    <row r="4" spans="1:9" x14ac:dyDescent="0.15">
      <c r="A4" s="1" t="s">
        <v>2</v>
      </c>
      <c r="B4" s="2">
        <v>84197620.390000001</v>
      </c>
      <c r="D4" s="1" t="s">
        <v>11</v>
      </c>
      <c r="E4" s="2">
        <v>11185230.199999999</v>
      </c>
      <c r="H4" s="1" t="s">
        <v>44</v>
      </c>
      <c r="I4">
        <v>3</v>
      </c>
    </row>
    <row r="5" spans="1:9" x14ac:dyDescent="0.15">
      <c r="A5" s="1" t="s">
        <v>3</v>
      </c>
      <c r="B5" s="2">
        <v>99131843.25</v>
      </c>
      <c r="D5" s="1" t="s">
        <v>12</v>
      </c>
      <c r="E5" s="2">
        <v>26840822</v>
      </c>
      <c r="G5" s="1"/>
      <c r="H5" s="1" t="s">
        <v>45</v>
      </c>
      <c r="I5">
        <v>29</v>
      </c>
    </row>
    <row r="6" spans="1:9" x14ac:dyDescent="0.15">
      <c r="A6" s="1" t="s">
        <v>11</v>
      </c>
      <c r="B6" s="2">
        <v>14934222.859999999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1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15">
      <c r="A8" s="1" t="s">
        <v>5</v>
      </c>
      <c r="B8" s="2">
        <v>88000000</v>
      </c>
      <c r="D8" s="1" t="s">
        <v>86</v>
      </c>
      <c r="E8" s="2">
        <v>602.6</v>
      </c>
      <c r="G8" s="1"/>
      <c r="H8" s="1" t="s">
        <v>43</v>
      </c>
      <c r="I8" s="3">
        <v>0</v>
      </c>
    </row>
    <row r="9" spans="1:9" x14ac:dyDescent="0.15">
      <c r="A9" s="1" t="s">
        <v>82</v>
      </c>
      <c r="B9" s="2">
        <v>401.67</v>
      </c>
      <c r="D9" s="1" t="s">
        <v>88</v>
      </c>
      <c r="E9" s="3">
        <v>359</v>
      </c>
      <c r="G9" s="1" t="s">
        <v>36</v>
      </c>
      <c r="I9" s="2"/>
    </row>
    <row r="10" spans="1:9" x14ac:dyDescent="0.15">
      <c r="A10" s="1" t="s">
        <v>83</v>
      </c>
      <c r="B10" s="2">
        <v>6000000</v>
      </c>
      <c r="D10" s="1" t="s">
        <v>85</v>
      </c>
      <c r="E10" s="2">
        <v>161904.1</v>
      </c>
      <c r="G10" s="1"/>
      <c r="H10" s="1" t="s">
        <v>30</v>
      </c>
      <c r="I10" s="2">
        <v>31054740</v>
      </c>
    </row>
    <row r="11" spans="1:9" x14ac:dyDescent="0.15">
      <c r="A11" s="1" t="s">
        <v>84</v>
      </c>
      <c r="B11" s="2">
        <v>164104.9</v>
      </c>
      <c r="G11" s="1"/>
      <c r="H11" s="1" t="s">
        <v>31</v>
      </c>
      <c r="I11" s="2">
        <v>0</v>
      </c>
    </row>
    <row r="12" spans="1:9" x14ac:dyDescent="0.15">
      <c r="A12" s="1" t="s">
        <v>86</v>
      </c>
      <c r="B12" s="2">
        <v>112.97</v>
      </c>
      <c r="G12" s="1"/>
      <c r="H12" s="1" t="s">
        <v>32</v>
      </c>
      <c r="I12" s="2">
        <f>I11+I10</f>
        <v>31054740</v>
      </c>
    </row>
    <row r="13" spans="1:9" x14ac:dyDescent="0.15">
      <c r="A13" s="1" t="s">
        <v>85</v>
      </c>
      <c r="B13" s="2">
        <v>24484.02</v>
      </c>
      <c r="G13" s="1" t="s">
        <v>5</v>
      </c>
      <c r="H13" s="2"/>
      <c r="I13" s="2">
        <v>15000000</v>
      </c>
    </row>
    <row r="14" spans="1:9" x14ac:dyDescent="0.15">
      <c r="G14" s="1" t="s">
        <v>26</v>
      </c>
      <c r="H14" s="2"/>
      <c r="I14" s="2">
        <v>10053612.73</v>
      </c>
    </row>
    <row r="15" spans="1:9" x14ac:dyDescent="0.15">
      <c r="A15" s="1"/>
      <c r="B15" s="2"/>
      <c r="G15" s="1" t="s">
        <v>12</v>
      </c>
      <c r="H15" s="2"/>
      <c r="I15" s="2">
        <v>6210948</v>
      </c>
    </row>
    <row r="16" spans="1:9" x14ac:dyDescent="0.15">
      <c r="A16" s="1"/>
      <c r="B16" s="2"/>
      <c r="G16" s="1" t="s">
        <v>24</v>
      </c>
      <c r="H16" s="2"/>
      <c r="I16" s="2">
        <v>1264560.73</v>
      </c>
    </row>
    <row r="17" spans="1:22" x14ac:dyDescent="0.15">
      <c r="G17" s="1" t="s">
        <v>33</v>
      </c>
      <c r="I17" s="2"/>
    </row>
    <row r="18" spans="1:22" x14ac:dyDescent="0.15">
      <c r="G18" s="1"/>
      <c r="H18" s="1" t="s">
        <v>38</v>
      </c>
      <c r="I18" s="2">
        <v>16327.85</v>
      </c>
    </row>
    <row r="19" spans="1:22" x14ac:dyDescent="0.15">
      <c r="G19" s="1"/>
      <c r="H19" s="1" t="s">
        <v>39</v>
      </c>
      <c r="I19" s="2">
        <v>5304.27</v>
      </c>
    </row>
    <row r="20" spans="1:22" x14ac:dyDescent="0.15">
      <c r="G20" s="1"/>
      <c r="H20" s="1" t="s">
        <v>19</v>
      </c>
      <c r="I20" s="2">
        <f>I18+I19</f>
        <v>21632.120000000003</v>
      </c>
    </row>
    <row r="23" spans="1:22" x14ac:dyDescent="0.15">
      <c r="A23" s="8" t="s">
        <v>69</v>
      </c>
    </row>
    <row r="24" spans="1:22" x14ac:dyDescent="0.1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15">
      <c r="A25" s="1" t="s">
        <v>71</v>
      </c>
      <c r="B25" s="2">
        <f>B4+E5+I15</f>
        <v>117249390.39</v>
      </c>
      <c r="G25" s="1"/>
      <c r="H25" s="1"/>
      <c r="I25" s="2"/>
    </row>
    <row r="26" spans="1:22" x14ac:dyDescent="0.15">
      <c r="A26" s="1" t="s">
        <v>90</v>
      </c>
      <c r="B26" s="2">
        <f>B13+E10+I20</f>
        <v>208020.24</v>
      </c>
      <c r="G26" s="1"/>
      <c r="H26" s="1"/>
      <c r="I26" s="2"/>
    </row>
    <row r="27" spans="1:22" x14ac:dyDescent="0.15">
      <c r="G27" s="1"/>
      <c r="H27" s="1"/>
      <c r="I27" s="2"/>
    </row>
    <row r="28" spans="1:22" x14ac:dyDescent="0.15">
      <c r="G28" s="1"/>
      <c r="H28" s="1"/>
      <c r="I28" s="2"/>
    </row>
    <row r="29" spans="1:22" s="9" customFormat="1" x14ac:dyDescent="0.15"/>
    <row r="30" spans="1:22" ht="14.25" x14ac:dyDescent="0.15">
      <c r="A30" s="7" t="s">
        <v>65</v>
      </c>
    </row>
    <row r="31" spans="1:22" s="9" customFormat="1" x14ac:dyDescent="0.1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15">
      <c r="A32" s="1" t="s">
        <v>17</v>
      </c>
      <c r="B32" s="3">
        <v>3732</v>
      </c>
      <c r="D32" s="1" t="s">
        <v>74</v>
      </c>
      <c r="E32" s="2">
        <v>835126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7" t="s">
        <v>96</v>
      </c>
      <c r="B33" s="3">
        <v>0</v>
      </c>
      <c r="D33" s="1" t="s">
        <v>75</v>
      </c>
      <c r="E33" s="2">
        <v>828804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6788</v>
      </c>
      <c r="D34" s="1" t="s">
        <v>76</v>
      </c>
      <c r="E34" s="2">
        <v>-34774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">
        <v>1256</v>
      </c>
      <c r="D35" s="1" t="s">
        <v>77</v>
      </c>
      <c r="E35" s="2">
        <v>-121689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19</v>
      </c>
      <c r="B36" s="3">
        <f>SUM(B32:B35)</f>
        <v>11776</v>
      </c>
      <c r="D36" s="1" t="s">
        <v>78</v>
      </c>
      <c r="E36" s="2">
        <v>-729349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15">
      <c r="D37" s="1" t="s">
        <v>79</v>
      </c>
      <c r="E37" s="3">
        <v>6908325</v>
      </c>
    </row>
    <row r="38" spans="1:23" x14ac:dyDescent="0.15">
      <c r="D38" s="1" t="s">
        <v>80</v>
      </c>
      <c r="E38" s="2">
        <v>9398</v>
      </c>
    </row>
    <row r="39" spans="1:23" s="9" customFormat="1" x14ac:dyDescent="0.15">
      <c r="A39"/>
      <c r="B39"/>
      <c r="D39" s="1" t="s">
        <v>81</v>
      </c>
      <c r="E39" s="2">
        <v>-3122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1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1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1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1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1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1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15"/>
  </sheetData>
  <phoneticPr fontId="1" type="noConversion"/>
  <pageMargins left="0.7" right="0.7" top="0.75" bottom="0.75" header="0.3" footer="0.3"/>
  <pageSetup paperSize="9" orientation="landscape" r:id="rId1"/>
</worksheet>
</file>

<file path=xl/worksheets/sheet3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6"/>
  <dimension ref="A1:W50"/>
  <sheetViews>
    <sheetView topLeftCell="A25" zoomScale="80" zoomScaleNormal="80" workbookViewId="0">
      <selection activeCell="G26" sqref="G26"/>
    </sheetView>
  </sheetViews>
  <sheetFormatPr defaultRowHeight="13.5" x14ac:dyDescent="0.15"/>
  <cols>
    <col min="1" max="1" width="21.75" customWidth="1"/>
    <col min="2" max="2" width="20.875" customWidth="1"/>
    <col min="3" max="3" width="2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1.87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2186450.5699999998</v>
      </c>
      <c r="D3" s="1" t="s">
        <v>1</v>
      </c>
      <c r="E3" s="2">
        <v>37880293.799999997</v>
      </c>
      <c r="G3" s="1" t="s">
        <v>25</v>
      </c>
      <c r="I3" s="3"/>
    </row>
    <row r="4" spans="1:9" x14ac:dyDescent="0.15">
      <c r="A4" s="1" t="s">
        <v>2</v>
      </c>
      <c r="B4" s="2">
        <v>81854307.530000001</v>
      </c>
      <c r="D4" s="1" t="s">
        <v>11</v>
      </c>
      <c r="E4" s="2">
        <v>11661538</v>
      </c>
      <c r="H4" s="1" t="s">
        <v>44</v>
      </c>
      <c r="I4">
        <v>3</v>
      </c>
    </row>
    <row r="5" spans="1:9" x14ac:dyDescent="0.15">
      <c r="A5" s="1" t="s">
        <v>3</v>
      </c>
      <c r="B5" s="2">
        <v>98841741.689999998</v>
      </c>
      <c r="D5" s="1" t="s">
        <v>12</v>
      </c>
      <c r="E5" s="2">
        <v>26218755.800000001</v>
      </c>
      <c r="G5" s="1"/>
      <c r="H5" s="1" t="s">
        <v>45</v>
      </c>
      <c r="I5">
        <v>29</v>
      </c>
    </row>
    <row r="6" spans="1:9" x14ac:dyDescent="0.15">
      <c r="A6" s="1" t="s">
        <v>11</v>
      </c>
      <c r="B6" s="2">
        <v>16987434.16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1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15">
      <c r="A8" s="1" t="s">
        <v>5</v>
      </c>
      <c r="B8" s="2">
        <v>88000000</v>
      </c>
      <c r="D8" s="1" t="s">
        <v>86</v>
      </c>
      <c r="E8" s="2">
        <v>218.5</v>
      </c>
      <c r="G8" s="1"/>
      <c r="H8" s="1" t="s">
        <v>43</v>
      </c>
      <c r="I8" s="3">
        <v>0</v>
      </c>
    </row>
    <row r="9" spans="1:9" x14ac:dyDescent="0.15">
      <c r="A9" s="1" t="s">
        <v>82</v>
      </c>
      <c r="B9" s="2">
        <v>983.59</v>
      </c>
      <c r="D9" s="1" t="s">
        <v>88</v>
      </c>
      <c r="E9" s="3">
        <v>129</v>
      </c>
      <c r="G9" s="1" t="s">
        <v>36</v>
      </c>
      <c r="I9" s="2"/>
    </row>
    <row r="10" spans="1:9" x14ac:dyDescent="0.15">
      <c r="A10" s="1" t="s">
        <v>83</v>
      </c>
      <c r="B10" s="2">
        <v>14800000</v>
      </c>
      <c r="D10" s="1" t="s">
        <v>85</v>
      </c>
      <c r="E10" s="2">
        <v>161545.1</v>
      </c>
      <c r="G10" s="1"/>
      <c r="H10" s="1" t="s">
        <v>30</v>
      </c>
      <c r="I10" s="2">
        <v>9921468.7300000004</v>
      </c>
    </row>
    <row r="11" spans="1:9" x14ac:dyDescent="0.15">
      <c r="A11" s="1" t="s">
        <v>84</v>
      </c>
      <c r="B11" s="2">
        <v>163703.23000000001</v>
      </c>
      <c r="E11" s="2"/>
      <c r="G11" s="1"/>
      <c r="H11" s="1" t="s">
        <v>31</v>
      </c>
      <c r="I11" s="2">
        <v>0</v>
      </c>
    </row>
    <row r="12" spans="1:9" x14ac:dyDescent="0.15">
      <c r="A12" s="1" t="s">
        <v>47</v>
      </c>
      <c r="B12" s="2">
        <v>2960848.8</v>
      </c>
      <c r="G12" s="1"/>
      <c r="H12" s="1" t="s">
        <v>32</v>
      </c>
      <c r="I12" s="2">
        <f>I11+I10</f>
        <v>9921468.7300000004</v>
      </c>
    </row>
    <row r="13" spans="1:9" x14ac:dyDescent="0.15">
      <c r="A13" s="1" t="s">
        <v>86</v>
      </c>
      <c r="B13" s="2">
        <v>133.25</v>
      </c>
      <c r="G13" s="1" t="s">
        <v>5</v>
      </c>
      <c r="H13" s="2"/>
      <c r="I13" s="2">
        <v>15000000</v>
      </c>
    </row>
    <row r="14" spans="1:9" x14ac:dyDescent="0.15">
      <c r="A14" s="1" t="s">
        <v>85</v>
      </c>
      <c r="B14" s="2">
        <v>24371.05</v>
      </c>
      <c r="G14" s="1" t="s">
        <v>26</v>
      </c>
      <c r="H14" s="2"/>
      <c r="I14" s="2">
        <v>9921468.7300000004</v>
      </c>
    </row>
    <row r="15" spans="1:9" x14ac:dyDescent="0.15">
      <c r="A15" s="1"/>
      <c r="B15" s="2"/>
      <c r="G15" s="1" t="s">
        <v>12</v>
      </c>
      <c r="H15" s="2"/>
      <c r="I15" s="2">
        <v>6177912</v>
      </c>
    </row>
    <row r="16" spans="1:9" x14ac:dyDescent="0.15">
      <c r="A16" s="1"/>
      <c r="B16" s="2"/>
      <c r="G16" s="1" t="s">
        <v>24</v>
      </c>
      <c r="H16" s="2"/>
      <c r="I16" s="2">
        <v>1099380.73</v>
      </c>
    </row>
    <row r="17" spans="1:22" x14ac:dyDescent="0.15">
      <c r="G17" s="1" t="s">
        <v>33</v>
      </c>
      <c r="I17" s="2"/>
    </row>
    <row r="18" spans="1:22" x14ac:dyDescent="0.15">
      <c r="G18" s="1"/>
      <c r="H18" s="1" t="s">
        <v>38</v>
      </c>
      <c r="I18" s="2">
        <v>16327.85</v>
      </c>
    </row>
    <row r="19" spans="1:22" x14ac:dyDescent="0.15">
      <c r="G19" s="1"/>
      <c r="H19" s="1" t="s">
        <v>39</v>
      </c>
      <c r="I19" s="2">
        <v>5304.27</v>
      </c>
    </row>
    <row r="20" spans="1:22" x14ac:dyDescent="0.15">
      <c r="G20" s="1"/>
      <c r="H20" s="1" t="s">
        <v>19</v>
      </c>
      <c r="I20" s="2">
        <f>I18+I19</f>
        <v>21632.120000000003</v>
      </c>
    </row>
    <row r="23" spans="1:22" x14ac:dyDescent="0.15">
      <c r="A23" s="8" t="s">
        <v>69</v>
      </c>
    </row>
    <row r="24" spans="1:22" x14ac:dyDescent="0.1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15">
      <c r="A25" s="1" t="s">
        <v>71</v>
      </c>
      <c r="B25" s="2">
        <f>B4+E5+I15</f>
        <v>114250975.33</v>
      </c>
      <c r="G25" s="1"/>
      <c r="H25" s="1"/>
      <c r="I25" s="2"/>
    </row>
    <row r="26" spans="1:22" x14ac:dyDescent="0.15">
      <c r="A26" s="1" t="s">
        <v>90</v>
      </c>
      <c r="B26" s="2">
        <f>B14+E10+I20</f>
        <v>207548.27</v>
      </c>
      <c r="G26" s="1"/>
      <c r="H26" s="1"/>
      <c r="I26" s="2"/>
    </row>
    <row r="27" spans="1:22" x14ac:dyDescent="0.15">
      <c r="G27" s="1"/>
      <c r="H27" s="1"/>
      <c r="I27" s="2"/>
    </row>
    <row r="28" spans="1:22" x14ac:dyDescent="0.15">
      <c r="G28" s="1"/>
      <c r="H28" s="1"/>
      <c r="I28" s="2"/>
    </row>
    <row r="29" spans="1:22" s="9" customFormat="1" x14ac:dyDescent="0.15"/>
    <row r="30" spans="1:22" ht="14.25" x14ac:dyDescent="0.15">
      <c r="A30" s="7" t="s">
        <v>65</v>
      </c>
    </row>
    <row r="31" spans="1:22" s="9" customFormat="1" x14ac:dyDescent="0.1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15">
      <c r="A32" s="1" t="s">
        <v>17</v>
      </c>
      <c r="B32" s="3">
        <v>3902</v>
      </c>
      <c r="D32" s="1" t="s">
        <v>74</v>
      </c>
      <c r="E32" s="2">
        <v>869900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7" t="s">
        <v>96</v>
      </c>
      <c r="B33" s="3"/>
      <c r="D33" s="1" t="s">
        <v>75</v>
      </c>
      <c r="E33" s="2">
        <v>950493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1241</v>
      </c>
      <c r="D34" s="1" t="s">
        <v>76</v>
      </c>
      <c r="E34" s="2">
        <v>-89265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">
        <v>6788</v>
      </c>
      <c r="D35" s="1" t="s">
        <v>77</v>
      </c>
      <c r="E35" s="2">
        <v>183084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19</v>
      </c>
      <c r="B36" s="3">
        <f>SUM(B32:B35)</f>
        <v>11931</v>
      </c>
      <c r="D36" s="1" t="s">
        <v>78</v>
      </c>
      <c r="E36" s="2">
        <v>-97785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15">
      <c r="D37" s="1" t="s">
        <v>79</v>
      </c>
      <c r="E37" s="3">
        <v>7045618</v>
      </c>
    </row>
    <row r="38" spans="1:23" x14ac:dyDescent="0.15">
      <c r="D38" s="1" t="s">
        <v>80</v>
      </c>
      <c r="E38" s="2">
        <v>8243</v>
      </c>
    </row>
    <row r="39" spans="1:23" s="9" customFormat="1" x14ac:dyDescent="0.15">
      <c r="A39"/>
      <c r="B39"/>
      <c r="D39" s="1" t="s">
        <v>81</v>
      </c>
      <c r="E39" s="2">
        <v>-2847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1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1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1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1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1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1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15"/>
  </sheetData>
  <phoneticPr fontId="1" type="noConversion"/>
  <pageMargins left="0.7" right="0.7" top="0.75" bottom="0.75" header="0.3" footer="0.3"/>
  <pageSetup paperSize="9" orientation="landscape" r:id="rId1"/>
</worksheet>
</file>

<file path=xl/worksheets/sheet3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7"/>
  <dimension ref="A1:W50"/>
  <sheetViews>
    <sheetView topLeftCell="A13" zoomScale="80" zoomScaleNormal="80" workbookViewId="0">
      <selection activeCell="E7" sqref="E7"/>
    </sheetView>
  </sheetViews>
  <sheetFormatPr defaultRowHeight="13.5" x14ac:dyDescent="0.15"/>
  <cols>
    <col min="1" max="1" width="21.75" customWidth="1"/>
    <col min="2" max="2" width="20.875" customWidth="1"/>
    <col min="3" max="3" width="2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1.87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2894135.89</v>
      </c>
      <c r="D3" s="1" t="s">
        <v>1</v>
      </c>
      <c r="E3" s="2">
        <v>37912205.299999997</v>
      </c>
      <c r="G3" s="1" t="s">
        <v>25</v>
      </c>
      <c r="I3" s="3"/>
    </row>
    <row r="4" spans="1:9" x14ac:dyDescent="0.15">
      <c r="A4" s="1" t="s">
        <v>2</v>
      </c>
      <c r="B4" s="2">
        <v>81449415.859999999</v>
      </c>
      <c r="D4" s="1" t="s">
        <v>11</v>
      </c>
      <c r="E4" s="2">
        <v>12266833.800000001</v>
      </c>
      <c r="H4" s="1" t="s">
        <v>44</v>
      </c>
      <c r="I4">
        <v>3</v>
      </c>
    </row>
    <row r="5" spans="1:9" x14ac:dyDescent="0.15">
      <c r="A5" s="1" t="s">
        <v>3</v>
      </c>
      <c r="B5" s="2">
        <v>98444548.480000004</v>
      </c>
      <c r="D5" s="1" t="s">
        <v>12</v>
      </c>
      <c r="E5" s="2">
        <v>25645371.5</v>
      </c>
      <c r="G5" s="1"/>
      <c r="H5" s="1" t="s">
        <v>45</v>
      </c>
      <c r="I5">
        <v>29</v>
      </c>
    </row>
    <row r="6" spans="1:9" x14ac:dyDescent="0.15">
      <c r="A6" s="1" t="s">
        <v>11</v>
      </c>
      <c r="B6" s="2">
        <v>16995132.620000001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1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15">
      <c r="A8" s="1" t="s">
        <v>5</v>
      </c>
      <c r="B8" s="2">
        <v>88000000</v>
      </c>
      <c r="D8" s="1" t="s">
        <v>86</v>
      </c>
      <c r="E8" s="2">
        <v>216.2</v>
      </c>
      <c r="G8" s="1"/>
      <c r="H8" s="1" t="s">
        <v>43</v>
      </c>
      <c r="I8" s="3">
        <v>0</v>
      </c>
    </row>
    <row r="9" spans="1:9" x14ac:dyDescent="0.15">
      <c r="A9" s="1" t="s">
        <v>82</v>
      </c>
      <c r="B9" s="2">
        <v>996.73</v>
      </c>
      <c r="D9" s="1" t="s">
        <v>88</v>
      </c>
      <c r="E9" s="3">
        <v>114</v>
      </c>
      <c r="G9" s="1" t="s">
        <v>36</v>
      </c>
      <c r="I9" s="2"/>
    </row>
    <row r="10" spans="1:9" x14ac:dyDescent="0.15">
      <c r="A10" s="1" t="s">
        <v>83</v>
      </c>
      <c r="B10" s="2">
        <v>14100000</v>
      </c>
      <c r="D10" s="1" t="s">
        <v>85</v>
      </c>
      <c r="E10" s="2">
        <v>161326.6</v>
      </c>
      <c r="G10" s="1"/>
      <c r="H10" s="1" t="s">
        <v>30</v>
      </c>
      <c r="I10" s="2">
        <v>30755160</v>
      </c>
    </row>
    <row r="11" spans="1:9" x14ac:dyDescent="0.15">
      <c r="A11" s="1" t="s">
        <v>84</v>
      </c>
      <c r="B11" s="2">
        <v>162693.95000000001</v>
      </c>
      <c r="E11" s="2"/>
      <c r="G11" s="1"/>
      <c r="H11" s="1" t="s">
        <v>31</v>
      </c>
      <c r="I11" s="2">
        <v>0</v>
      </c>
    </row>
    <row r="12" spans="1:9" x14ac:dyDescent="0.15">
      <c r="A12" s="1" t="s">
        <v>47</v>
      </c>
      <c r="B12" s="2">
        <v>3711380</v>
      </c>
      <c r="G12" s="1"/>
      <c r="H12" s="1" t="s">
        <v>32</v>
      </c>
      <c r="I12" s="2">
        <f>I11+I10</f>
        <v>30755160</v>
      </c>
    </row>
    <row r="13" spans="1:9" x14ac:dyDescent="0.15">
      <c r="A13" s="1" t="s">
        <v>86</v>
      </c>
      <c r="B13" s="2">
        <v>167.03</v>
      </c>
      <c r="G13" s="1" t="s">
        <v>5</v>
      </c>
      <c r="H13" s="2"/>
      <c r="I13" s="2">
        <v>15000000</v>
      </c>
    </row>
    <row r="14" spans="1:9" x14ac:dyDescent="0.15">
      <c r="A14" s="1" t="s">
        <v>85</v>
      </c>
      <c r="B14" s="2">
        <v>24237.8</v>
      </c>
      <c r="G14" s="1" t="s">
        <v>26</v>
      </c>
      <c r="H14" s="2"/>
      <c r="I14" s="2">
        <v>9813948.7300000004</v>
      </c>
    </row>
    <row r="15" spans="1:9" x14ac:dyDescent="0.15">
      <c r="A15" s="1"/>
      <c r="G15" s="1" t="s">
        <v>12</v>
      </c>
      <c r="H15" s="2"/>
      <c r="I15" s="2">
        <v>6151032</v>
      </c>
    </row>
    <row r="16" spans="1:9" x14ac:dyDescent="0.15">
      <c r="A16" s="1"/>
      <c r="B16" s="2"/>
      <c r="G16" s="1" t="s">
        <v>24</v>
      </c>
      <c r="H16" s="2"/>
      <c r="I16" s="2">
        <v>964980.73</v>
      </c>
    </row>
    <row r="17" spans="1:22" x14ac:dyDescent="0.15">
      <c r="G17" s="1" t="s">
        <v>33</v>
      </c>
      <c r="I17" s="2"/>
    </row>
    <row r="18" spans="1:22" x14ac:dyDescent="0.15">
      <c r="G18" s="1"/>
      <c r="H18" s="1" t="s">
        <v>38</v>
      </c>
      <c r="I18" s="2">
        <v>16327.85</v>
      </c>
    </row>
    <row r="19" spans="1:22" x14ac:dyDescent="0.15">
      <c r="G19" s="1"/>
      <c r="H19" s="1" t="s">
        <v>39</v>
      </c>
      <c r="I19" s="2">
        <v>5304.27</v>
      </c>
    </row>
    <row r="20" spans="1:22" x14ac:dyDescent="0.15">
      <c r="G20" s="1"/>
      <c r="H20" s="1" t="s">
        <v>19</v>
      </c>
      <c r="I20" s="2">
        <f>I18+I19</f>
        <v>21632.120000000003</v>
      </c>
    </row>
    <row r="23" spans="1:22" x14ac:dyDescent="0.15">
      <c r="A23" s="8" t="s">
        <v>69</v>
      </c>
    </row>
    <row r="24" spans="1:22" x14ac:dyDescent="0.1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15">
      <c r="A25" s="1" t="s">
        <v>71</v>
      </c>
      <c r="B25" s="2">
        <f>B4+E5+I15</f>
        <v>113245819.36</v>
      </c>
      <c r="G25" s="1"/>
      <c r="H25" s="1"/>
      <c r="I25" s="2"/>
    </row>
    <row r="26" spans="1:22" x14ac:dyDescent="0.15">
      <c r="A26" s="1" t="s">
        <v>90</v>
      </c>
      <c r="B26" s="2">
        <f>B14+E10+I20</f>
        <v>207196.52</v>
      </c>
      <c r="G26" s="1"/>
      <c r="H26" s="1"/>
      <c r="I26" s="2"/>
    </row>
    <row r="27" spans="1:22" x14ac:dyDescent="0.15">
      <c r="G27" s="1"/>
      <c r="H27" s="1"/>
      <c r="I27" s="2"/>
    </row>
    <row r="28" spans="1:22" x14ac:dyDescent="0.15">
      <c r="G28" s="1"/>
      <c r="H28" s="1"/>
      <c r="I28" s="2"/>
    </row>
    <row r="29" spans="1:22" s="9" customFormat="1" x14ac:dyDescent="0.15"/>
    <row r="30" spans="1:22" ht="14.25" x14ac:dyDescent="0.15">
      <c r="A30" s="7" t="s">
        <v>65</v>
      </c>
    </row>
    <row r="31" spans="1:22" s="9" customFormat="1" x14ac:dyDescent="0.1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15">
      <c r="A32" s="1" t="s">
        <v>17</v>
      </c>
      <c r="B32" s="3">
        <v>3835</v>
      </c>
      <c r="D32" s="1" t="s">
        <v>74</v>
      </c>
      <c r="E32" s="2">
        <v>868332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7" t="s">
        <v>96</v>
      </c>
      <c r="B33" s="3">
        <v>0</v>
      </c>
      <c r="D33" s="1" t="s">
        <v>75</v>
      </c>
      <c r="E33" s="2">
        <v>767409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6746</v>
      </c>
      <c r="D34" s="1" t="s">
        <v>76</v>
      </c>
      <c r="E34" s="2">
        <v>43114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">
        <v>1241</v>
      </c>
      <c r="D35" s="1" t="s">
        <v>77</v>
      </c>
      <c r="E35" s="2">
        <v>59825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19</v>
      </c>
      <c r="B36" s="3">
        <f>SUM(B32:B35)</f>
        <v>11822</v>
      </c>
      <c r="D36" s="1" t="s">
        <v>78</v>
      </c>
      <c r="E36" s="2">
        <v>-20971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15">
      <c r="D37" s="1" t="s">
        <v>79</v>
      </c>
      <c r="E37" s="3">
        <v>4559900</v>
      </c>
    </row>
    <row r="38" spans="1:23" x14ac:dyDescent="0.15">
      <c r="D38" s="1" t="s">
        <v>80</v>
      </c>
      <c r="E38" s="2">
        <v>7044</v>
      </c>
    </row>
    <row r="39" spans="1:23" s="9" customFormat="1" x14ac:dyDescent="0.15">
      <c r="A39"/>
      <c r="B39"/>
      <c r="D39" s="1" t="s">
        <v>81</v>
      </c>
      <c r="E39" s="2">
        <v>-2364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1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1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1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1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1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1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15"/>
  </sheetData>
  <phoneticPr fontId="1" type="noConversion"/>
  <pageMargins left="0.7" right="0.7" top="0.75" bottom="0.75" header="0.3" footer="0.3"/>
  <pageSetup paperSize="9" orientation="landscape" r:id="rId1"/>
</worksheet>
</file>

<file path=xl/worksheets/sheet3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8"/>
  <dimension ref="A1:W50"/>
  <sheetViews>
    <sheetView zoomScale="80" zoomScaleNormal="80" workbookViewId="0">
      <selection activeCell="E7" sqref="E7"/>
    </sheetView>
  </sheetViews>
  <sheetFormatPr defaultRowHeight="13.5" x14ac:dyDescent="0.15"/>
  <cols>
    <col min="1" max="1" width="21.75" customWidth="1"/>
    <col min="2" max="2" width="20.875" customWidth="1"/>
    <col min="3" max="3" width="2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1.87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5490575.0599999996</v>
      </c>
      <c r="D3" s="1" t="s">
        <v>1</v>
      </c>
      <c r="E3" s="2">
        <v>38042139.5</v>
      </c>
      <c r="G3" s="1" t="s">
        <v>25</v>
      </c>
      <c r="I3" s="3"/>
    </row>
    <row r="4" spans="1:9" x14ac:dyDescent="0.15">
      <c r="A4" s="1" t="s">
        <v>2</v>
      </c>
      <c r="B4" s="2">
        <v>81022595.870000005</v>
      </c>
      <c r="D4" s="1" t="s">
        <v>11</v>
      </c>
      <c r="E4" s="2">
        <v>12119951.800000001</v>
      </c>
      <c r="H4" s="1" t="s">
        <v>44</v>
      </c>
      <c r="I4">
        <v>3</v>
      </c>
    </row>
    <row r="5" spans="1:9" x14ac:dyDescent="0.15">
      <c r="A5" s="1" t="s">
        <v>3</v>
      </c>
      <c r="B5" s="2">
        <v>98514078.790000007</v>
      </c>
      <c r="D5" s="1" t="s">
        <v>12</v>
      </c>
      <c r="E5" s="2">
        <v>25922187.699999999</v>
      </c>
      <c r="G5" s="1"/>
      <c r="H5" s="1" t="s">
        <v>45</v>
      </c>
      <c r="I5">
        <v>29</v>
      </c>
    </row>
    <row r="6" spans="1:9" x14ac:dyDescent="0.15">
      <c r="A6" s="1" t="s">
        <v>11</v>
      </c>
      <c r="B6" s="2">
        <v>17491482.920000002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1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15">
      <c r="A8" s="1" t="s">
        <v>5</v>
      </c>
      <c r="B8" s="2">
        <v>88000000</v>
      </c>
      <c r="D8" s="1" t="s">
        <v>86</v>
      </c>
      <c r="E8" s="2">
        <v>526.70000000000005</v>
      </c>
      <c r="G8" s="1"/>
      <c r="H8" s="1" t="s">
        <v>43</v>
      </c>
      <c r="I8" s="3">
        <v>0</v>
      </c>
    </row>
    <row r="9" spans="1:9" x14ac:dyDescent="0.15">
      <c r="A9" s="1" t="s">
        <v>82</v>
      </c>
      <c r="B9" s="2">
        <v>907.86</v>
      </c>
      <c r="D9" s="1" t="s">
        <v>88</v>
      </c>
      <c r="E9" s="3">
        <v>381</v>
      </c>
      <c r="G9" s="1" t="s">
        <v>36</v>
      </c>
      <c r="I9" s="2"/>
    </row>
    <row r="10" spans="1:9" x14ac:dyDescent="0.15">
      <c r="A10" s="1" t="s">
        <v>83</v>
      </c>
      <c r="B10" s="2">
        <v>12000000</v>
      </c>
      <c r="D10" s="1" t="s">
        <v>85</v>
      </c>
      <c r="E10" s="2">
        <v>161326.6</v>
      </c>
      <c r="G10" s="1"/>
      <c r="H10" s="1" t="s">
        <v>30</v>
      </c>
      <c r="I10" s="2">
        <v>30847080</v>
      </c>
    </row>
    <row r="11" spans="1:9" x14ac:dyDescent="0.15">
      <c r="A11" s="1" t="s">
        <v>84</v>
      </c>
      <c r="B11" s="2">
        <v>161697.22</v>
      </c>
      <c r="E11" s="2"/>
      <c r="G11" s="1"/>
      <c r="H11" s="1" t="s">
        <v>31</v>
      </c>
      <c r="I11" s="2">
        <v>0</v>
      </c>
    </row>
    <row r="12" spans="1:9" x14ac:dyDescent="0.15">
      <c r="A12" s="1" t="s">
        <v>47</v>
      </c>
      <c r="B12" s="2">
        <v>4213454.55</v>
      </c>
      <c r="G12" s="1"/>
      <c r="H12" s="1" t="s">
        <v>32</v>
      </c>
      <c r="I12" s="2">
        <f>I11+I10</f>
        <v>30847080</v>
      </c>
    </row>
    <row r="13" spans="1:9" x14ac:dyDescent="0.15">
      <c r="A13" s="1" t="s">
        <v>86</v>
      </c>
      <c r="B13" s="2">
        <v>189.45</v>
      </c>
      <c r="G13" s="1" t="s">
        <v>5</v>
      </c>
      <c r="H13" s="2"/>
      <c r="I13" s="2">
        <v>15000000</v>
      </c>
    </row>
    <row r="14" spans="1:9" x14ac:dyDescent="0.15">
      <c r="A14" s="1" t="s">
        <v>85</v>
      </c>
      <c r="B14" s="2">
        <v>24070.77</v>
      </c>
      <c r="G14" s="1" t="s">
        <v>26</v>
      </c>
      <c r="H14" s="2"/>
      <c r="I14" s="2">
        <v>9887484.7300000004</v>
      </c>
    </row>
    <row r="15" spans="1:9" x14ac:dyDescent="0.15">
      <c r="A15" s="1"/>
      <c r="G15" s="1" t="s">
        <v>12</v>
      </c>
      <c r="H15" s="2"/>
      <c r="I15" s="2">
        <v>6169416</v>
      </c>
    </row>
    <row r="16" spans="1:9" x14ac:dyDescent="0.15">
      <c r="A16" s="1"/>
      <c r="B16" s="2"/>
      <c r="G16" s="1" t="s">
        <v>24</v>
      </c>
      <c r="H16" s="2"/>
      <c r="I16" s="2">
        <v>1056900.73</v>
      </c>
    </row>
    <row r="17" spans="1:22" x14ac:dyDescent="0.15">
      <c r="G17" s="1" t="s">
        <v>33</v>
      </c>
      <c r="I17" s="2"/>
    </row>
    <row r="18" spans="1:22" x14ac:dyDescent="0.15">
      <c r="G18" s="1"/>
      <c r="H18" s="1" t="s">
        <v>38</v>
      </c>
      <c r="I18" s="2">
        <v>16327.85</v>
      </c>
    </row>
    <row r="19" spans="1:22" x14ac:dyDescent="0.15">
      <c r="G19" s="1"/>
      <c r="H19" s="1" t="s">
        <v>39</v>
      </c>
      <c r="I19" s="2">
        <v>5304.27</v>
      </c>
    </row>
    <row r="20" spans="1:22" x14ac:dyDescent="0.15">
      <c r="G20" s="1"/>
      <c r="H20" s="1" t="s">
        <v>19</v>
      </c>
      <c r="I20" s="2">
        <f>I18+I19</f>
        <v>21632.120000000003</v>
      </c>
    </row>
    <row r="23" spans="1:22" x14ac:dyDescent="0.15">
      <c r="A23" s="8" t="s">
        <v>69</v>
      </c>
    </row>
    <row r="24" spans="1:22" x14ac:dyDescent="0.1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15">
      <c r="A25" s="1" t="s">
        <v>71</v>
      </c>
      <c r="B25" s="2">
        <f>B4+E5+I15</f>
        <v>113114199.57000001</v>
      </c>
      <c r="G25" s="1"/>
      <c r="H25" s="1"/>
      <c r="I25" s="2"/>
    </row>
    <row r="26" spans="1:22" x14ac:dyDescent="0.15">
      <c r="A26" s="1" t="s">
        <v>90</v>
      </c>
      <c r="B26" s="2">
        <f>B14+E10+I20</f>
        <v>207029.49</v>
      </c>
      <c r="G26" s="1"/>
      <c r="H26" s="1"/>
      <c r="I26" s="2"/>
    </row>
    <row r="27" spans="1:22" x14ac:dyDescent="0.15">
      <c r="G27" s="1"/>
      <c r="H27" s="1"/>
      <c r="I27" s="2"/>
    </row>
    <row r="28" spans="1:22" x14ac:dyDescent="0.15">
      <c r="G28" s="1"/>
      <c r="H28" s="1"/>
      <c r="I28" s="2"/>
    </row>
    <row r="29" spans="1:22" s="9" customFormat="1" x14ac:dyDescent="0.15"/>
    <row r="30" spans="1:22" ht="14.25" x14ac:dyDescent="0.15">
      <c r="A30" s="7" t="s">
        <v>65</v>
      </c>
    </row>
    <row r="31" spans="1:22" s="9" customFormat="1" x14ac:dyDescent="0.1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15">
      <c r="A32" s="1" t="s">
        <v>17</v>
      </c>
      <c r="B32" s="3">
        <v>3815</v>
      </c>
      <c r="D32" s="1" t="s">
        <v>74</v>
      </c>
      <c r="E32" s="2">
        <v>825218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7" t="s">
        <v>96</v>
      </c>
      <c r="B33" s="3">
        <v>0</v>
      </c>
      <c r="D33" s="1" t="s">
        <v>75</v>
      </c>
      <c r="E33" s="2">
        <v>707584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6736</v>
      </c>
      <c r="D34" s="1" t="s">
        <v>76</v>
      </c>
      <c r="E34" s="2">
        <v>42842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">
        <v>1241</v>
      </c>
      <c r="D35" s="1" t="s">
        <v>77</v>
      </c>
      <c r="E35" s="2">
        <v>-42769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19</v>
      </c>
      <c r="B36" s="3">
        <f>SUM(B32:B35)</f>
        <v>11792</v>
      </c>
      <c r="D36" s="1" t="s">
        <v>78</v>
      </c>
      <c r="E36" s="2">
        <v>58197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15">
      <c r="D37" s="1" t="s">
        <v>79</v>
      </c>
      <c r="E37" s="3">
        <v>3785316</v>
      </c>
    </row>
    <row r="38" spans="1:23" x14ac:dyDescent="0.15">
      <c r="D38" s="1" t="s">
        <v>80</v>
      </c>
      <c r="E38" s="2">
        <v>2792</v>
      </c>
    </row>
    <row r="39" spans="1:23" s="9" customFormat="1" x14ac:dyDescent="0.15">
      <c r="A39"/>
      <c r="B39"/>
      <c r="D39" s="1" t="s">
        <v>81</v>
      </c>
      <c r="E39" s="2">
        <v>-3701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1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1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1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1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1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1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15"/>
  </sheetData>
  <phoneticPr fontId="1" type="noConversion"/>
  <pageMargins left="0.7" right="0.7" top="0.75" bottom="0.75" header="0.3" footer="0.3"/>
  <pageSetup paperSize="9" orientation="landscape" r:id="rId1"/>
</worksheet>
</file>

<file path=xl/worksheets/sheet3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9"/>
  <dimension ref="A1:W50"/>
  <sheetViews>
    <sheetView zoomScale="80" zoomScaleNormal="80" workbookViewId="0">
      <selection activeCell="E7" sqref="E7"/>
    </sheetView>
  </sheetViews>
  <sheetFormatPr defaultRowHeight="13.5" x14ac:dyDescent="0.15"/>
  <cols>
    <col min="1" max="1" width="21.75" customWidth="1"/>
    <col min="2" max="2" width="20.875" customWidth="1"/>
    <col min="3" max="3" width="2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1.87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6487129.96</v>
      </c>
      <c r="D3" s="1" t="s">
        <v>1</v>
      </c>
      <c r="E3" s="2">
        <v>37916986.200000003</v>
      </c>
      <c r="G3" s="1" t="s">
        <v>25</v>
      </c>
      <c r="I3" s="3"/>
    </row>
    <row r="4" spans="1:9" x14ac:dyDescent="0.15">
      <c r="A4" s="1" t="s">
        <v>2</v>
      </c>
      <c r="B4" s="2">
        <v>78399638.379999995</v>
      </c>
      <c r="D4" s="1" t="s">
        <v>11</v>
      </c>
      <c r="E4" s="2">
        <v>12471592.9</v>
      </c>
      <c r="H4" s="1" t="s">
        <v>44</v>
      </c>
      <c r="I4">
        <v>3</v>
      </c>
    </row>
    <row r="5" spans="1:9" x14ac:dyDescent="0.15">
      <c r="A5" s="1" t="s">
        <v>3</v>
      </c>
      <c r="B5" s="2">
        <v>98588750.390000001</v>
      </c>
      <c r="D5" s="1" t="s">
        <v>12</v>
      </c>
      <c r="E5" s="2">
        <v>25445393.300000001</v>
      </c>
      <c r="G5" s="1"/>
      <c r="H5" s="1" t="s">
        <v>45</v>
      </c>
      <c r="I5">
        <v>29</v>
      </c>
    </row>
    <row r="6" spans="1:9" x14ac:dyDescent="0.15">
      <c r="A6" s="1" t="s">
        <v>11</v>
      </c>
      <c r="B6" s="2">
        <v>20189112.010000002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1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15">
      <c r="A8" s="1" t="s">
        <v>5</v>
      </c>
      <c r="B8" s="2">
        <v>88000000</v>
      </c>
      <c r="D8" s="1" t="s">
        <v>86</v>
      </c>
      <c r="E8" s="2">
        <v>128.80000000000001</v>
      </c>
      <c r="G8" s="1"/>
      <c r="H8" s="1" t="s">
        <v>43</v>
      </c>
      <c r="I8" s="3">
        <v>0</v>
      </c>
    </row>
    <row r="9" spans="1:9" x14ac:dyDescent="0.15">
      <c r="A9" s="1" t="s">
        <v>82</v>
      </c>
      <c r="B9" s="2">
        <v>1982.05</v>
      </c>
      <c r="D9" s="1" t="s">
        <v>88</v>
      </c>
      <c r="E9" s="3">
        <v>116</v>
      </c>
      <c r="G9" s="1" t="s">
        <v>36</v>
      </c>
      <c r="I9" s="2"/>
    </row>
    <row r="10" spans="1:9" x14ac:dyDescent="0.15">
      <c r="A10" s="1" t="s">
        <v>83</v>
      </c>
      <c r="B10" s="2">
        <v>13700000</v>
      </c>
      <c r="D10" s="1" t="s">
        <v>85</v>
      </c>
      <c r="E10" s="2">
        <v>160799.9</v>
      </c>
      <c r="G10" s="1"/>
      <c r="H10" s="1" t="s">
        <v>30</v>
      </c>
      <c r="I10" s="2">
        <v>30824760</v>
      </c>
    </row>
    <row r="11" spans="1:9" x14ac:dyDescent="0.15">
      <c r="A11" s="1" t="s">
        <v>84</v>
      </c>
      <c r="B11" s="2">
        <v>160789.35999999999</v>
      </c>
      <c r="E11" s="2"/>
      <c r="G11" s="1"/>
      <c r="H11" s="1" t="s">
        <v>31</v>
      </c>
      <c r="I11" s="2">
        <v>0</v>
      </c>
    </row>
    <row r="12" spans="1:9" x14ac:dyDescent="0.15">
      <c r="A12" s="1" t="s">
        <v>47</v>
      </c>
      <c r="B12" s="2">
        <v>2766200</v>
      </c>
      <c r="G12" s="1"/>
      <c r="H12" s="1" t="s">
        <v>32</v>
      </c>
      <c r="I12" s="2">
        <f>I11+I10</f>
        <v>30824760</v>
      </c>
    </row>
    <row r="13" spans="1:9" x14ac:dyDescent="0.15">
      <c r="A13" s="1" t="s">
        <v>86</v>
      </c>
      <c r="B13" s="2">
        <v>124.49</v>
      </c>
      <c r="G13" s="1" t="s">
        <v>5</v>
      </c>
      <c r="H13" s="2"/>
      <c r="I13" s="2">
        <v>15000000</v>
      </c>
    </row>
    <row r="14" spans="1:9" x14ac:dyDescent="0.15">
      <c r="A14" s="1" t="s">
        <v>85</v>
      </c>
      <c r="B14" s="2">
        <v>23881.32</v>
      </c>
      <c r="G14" s="1" t="s">
        <v>26</v>
      </c>
      <c r="H14" s="2"/>
      <c r="I14" s="2">
        <v>9869628.7300000004</v>
      </c>
    </row>
    <row r="15" spans="1:9" x14ac:dyDescent="0.15">
      <c r="A15" s="1"/>
      <c r="G15" s="1" t="s">
        <v>12</v>
      </c>
      <c r="H15" s="2"/>
      <c r="I15" s="2">
        <v>6164952</v>
      </c>
    </row>
    <row r="16" spans="1:9" x14ac:dyDescent="0.15">
      <c r="A16" s="1"/>
      <c r="B16" s="2"/>
      <c r="G16" s="1" t="s">
        <v>24</v>
      </c>
      <c r="H16" s="2"/>
      <c r="I16" s="2">
        <v>1034580.73</v>
      </c>
    </row>
    <row r="17" spans="1:22" x14ac:dyDescent="0.15">
      <c r="G17" s="1" t="s">
        <v>33</v>
      </c>
      <c r="I17" s="2"/>
    </row>
    <row r="18" spans="1:22" x14ac:dyDescent="0.15">
      <c r="G18" s="1"/>
      <c r="H18" s="1" t="s">
        <v>38</v>
      </c>
      <c r="I18" s="2">
        <v>16327.85</v>
      </c>
    </row>
    <row r="19" spans="1:22" x14ac:dyDescent="0.15">
      <c r="G19" s="1"/>
      <c r="H19" s="1" t="s">
        <v>39</v>
      </c>
      <c r="I19" s="2">
        <v>5304.27</v>
      </c>
    </row>
    <row r="20" spans="1:22" x14ac:dyDescent="0.15">
      <c r="G20" s="1"/>
      <c r="H20" s="1" t="s">
        <v>19</v>
      </c>
      <c r="I20" s="2">
        <f>I18+I19</f>
        <v>21632.120000000003</v>
      </c>
    </row>
    <row r="23" spans="1:22" x14ac:dyDescent="0.15">
      <c r="A23" s="8" t="s">
        <v>69</v>
      </c>
    </row>
    <row r="24" spans="1:22" x14ac:dyDescent="0.1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15">
      <c r="A25" s="1" t="s">
        <v>71</v>
      </c>
      <c r="B25" s="2">
        <f>B4+E5+I15</f>
        <v>110009983.67999999</v>
      </c>
      <c r="G25" s="1"/>
      <c r="H25" s="1"/>
      <c r="I25" s="2"/>
    </row>
    <row r="26" spans="1:22" x14ac:dyDescent="0.15">
      <c r="A26" s="1" t="s">
        <v>90</v>
      </c>
      <c r="B26" s="2">
        <f>B14+E10+I20</f>
        <v>206313.34</v>
      </c>
      <c r="G26" s="1"/>
      <c r="H26" s="1"/>
      <c r="I26" s="2"/>
    </row>
    <row r="27" spans="1:22" x14ac:dyDescent="0.15">
      <c r="G27" s="1"/>
      <c r="H27" s="1"/>
      <c r="I27" s="2"/>
    </row>
    <row r="28" spans="1:22" x14ac:dyDescent="0.15">
      <c r="G28" s="1"/>
      <c r="H28" s="1"/>
      <c r="I28" s="2"/>
    </row>
    <row r="29" spans="1:22" s="9" customFormat="1" x14ac:dyDescent="0.15"/>
    <row r="30" spans="1:22" ht="14.25" x14ac:dyDescent="0.15">
      <c r="A30" s="7" t="s">
        <v>65</v>
      </c>
    </row>
    <row r="31" spans="1:22" s="9" customFormat="1" x14ac:dyDescent="0.1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15">
      <c r="A32" s="1" t="s">
        <v>17</v>
      </c>
      <c r="B32" s="3">
        <v>3586</v>
      </c>
      <c r="D32" s="1" t="s">
        <v>74</v>
      </c>
      <c r="E32" s="2">
        <v>782376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7" t="s">
        <v>100</v>
      </c>
      <c r="B33" s="3"/>
      <c r="D33" s="1" t="s">
        <v>75</v>
      </c>
      <c r="E33" s="2">
        <v>750353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6714</v>
      </c>
      <c r="D34" s="1" t="s">
        <v>76</v>
      </c>
      <c r="E34" s="2">
        <v>34320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">
        <v>1241</v>
      </c>
      <c r="D35" s="1" t="s">
        <v>77</v>
      </c>
      <c r="E35" s="2">
        <v>-46420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19</v>
      </c>
      <c r="B36" s="3">
        <f>SUM(B32:B35)</f>
        <v>11541</v>
      </c>
      <c r="D36" s="1" t="s">
        <v>78</v>
      </c>
      <c r="E36" s="2">
        <v>-46420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15">
      <c r="D37" s="1" t="s">
        <v>79</v>
      </c>
      <c r="E37" s="3">
        <v>3912433</v>
      </c>
    </row>
    <row r="38" spans="1:23" x14ac:dyDescent="0.15">
      <c r="D38" s="1" t="s">
        <v>80</v>
      </c>
      <c r="E38" s="2">
        <v>4030</v>
      </c>
    </row>
    <row r="39" spans="1:23" s="9" customFormat="1" x14ac:dyDescent="0.15">
      <c r="A39"/>
      <c r="B39"/>
      <c r="D39" s="1" t="s">
        <v>81</v>
      </c>
      <c r="E39" s="2">
        <v>-2261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1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1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1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1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1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1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15"/>
  </sheetData>
  <phoneticPr fontId="1" type="noConversion"/>
  <pageMargins left="0.7" right="0.7" top="0.75" bottom="0.75" header="0.3" footer="0.3"/>
  <pageSetup paperSize="9" orientation="landscape" r:id="rId1"/>
</worksheet>
</file>

<file path=xl/worksheets/sheet3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0"/>
  <dimension ref="A1:W50"/>
  <sheetViews>
    <sheetView zoomScale="80" zoomScaleNormal="80" workbookViewId="0">
      <selection activeCell="B25" sqref="B25"/>
    </sheetView>
  </sheetViews>
  <sheetFormatPr defaultRowHeight="13.5" x14ac:dyDescent="0.15"/>
  <cols>
    <col min="1" max="1" width="21.75" customWidth="1"/>
    <col min="2" max="2" width="20.875" customWidth="1"/>
    <col min="3" max="3" width="2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10.875" customWidth="1"/>
    <col min="11" max="11" width="12.875" customWidth="1"/>
    <col min="12" max="12" width="22.75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16455630.84</v>
      </c>
      <c r="D3" s="1" t="s">
        <v>1</v>
      </c>
      <c r="E3" s="2">
        <v>40925845.600000001</v>
      </c>
      <c r="G3" s="1" t="s">
        <v>25</v>
      </c>
      <c r="I3" s="3"/>
    </row>
    <row r="4" spans="1:9" x14ac:dyDescent="0.15">
      <c r="A4" s="1" t="s">
        <v>2</v>
      </c>
      <c r="B4" s="2">
        <v>77502915.959999993</v>
      </c>
      <c r="D4" s="1" t="s">
        <v>11</v>
      </c>
      <c r="E4" s="2">
        <v>12198941</v>
      </c>
      <c r="H4" s="1" t="s">
        <v>44</v>
      </c>
      <c r="I4">
        <v>3</v>
      </c>
    </row>
    <row r="5" spans="1:9" x14ac:dyDescent="0.15">
      <c r="A5" s="1" t="s">
        <v>3</v>
      </c>
      <c r="B5" s="2">
        <v>98959130.409999996</v>
      </c>
      <c r="D5" s="1" t="s">
        <v>12</v>
      </c>
      <c r="E5" s="2">
        <v>25710823</v>
      </c>
      <c r="G5" s="1"/>
      <c r="H5" s="1" t="s">
        <v>45</v>
      </c>
      <c r="I5">
        <v>29</v>
      </c>
    </row>
    <row r="6" spans="1:9" x14ac:dyDescent="0.15">
      <c r="A6" s="1" t="s">
        <v>11</v>
      </c>
      <c r="B6" s="2">
        <v>21456214.449999999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1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15">
      <c r="A8" s="1" t="s">
        <v>5</v>
      </c>
      <c r="B8" s="2">
        <v>88000000</v>
      </c>
      <c r="D8" s="1" t="s">
        <v>86</v>
      </c>
      <c r="E8" s="2">
        <v>2642.7</v>
      </c>
      <c r="G8" s="1"/>
      <c r="H8" s="1" t="s">
        <v>43</v>
      </c>
      <c r="I8" s="3">
        <v>0</v>
      </c>
    </row>
    <row r="9" spans="1:9" x14ac:dyDescent="0.15">
      <c r="A9" s="1" t="s">
        <v>82</v>
      </c>
      <c r="B9" s="2">
        <v>583.61</v>
      </c>
      <c r="D9" s="1" t="s">
        <v>88</v>
      </c>
      <c r="E9" s="3">
        <v>1425</v>
      </c>
      <c r="G9" s="1" t="s">
        <v>36</v>
      </c>
      <c r="I9" s="2"/>
    </row>
    <row r="10" spans="1:9" x14ac:dyDescent="0.15">
      <c r="A10" s="1" t="s">
        <v>83</v>
      </c>
      <c r="B10" s="2">
        <v>5000000</v>
      </c>
      <c r="D10" s="1" t="s">
        <v>85</v>
      </c>
      <c r="E10" s="2">
        <v>163313.79999999999</v>
      </c>
      <c r="G10" s="1"/>
      <c r="H10" s="1" t="s">
        <v>30</v>
      </c>
      <c r="I10" s="2">
        <v>31024620</v>
      </c>
    </row>
    <row r="11" spans="1:9" x14ac:dyDescent="0.15">
      <c r="A11" s="1" t="s">
        <v>84</v>
      </c>
      <c r="B11" s="2">
        <v>158807.31</v>
      </c>
      <c r="E11" s="2"/>
      <c r="G11" s="1"/>
      <c r="H11" s="1" t="s">
        <v>31</v>
      </c>
      <c r="I11" s="2">
        <v>0</v>
      </c>
    </row>
    <row r="12" spans="1:9" x14ac:dyDescent="0.15">
      <c r="A12" s="1" t="s">
        <v>47</v>
      </c>
      <c r="B12" s="2">
        <v>10616160</v>
      </c>
      <c r="G12" s="1"/>
      <c r="H12" s="1" t="s">
        <v>32</v>
      </c>
      <c r="I12" s="2">
        <f>I11+I10</f>
        <v>31024620</v>
      </c>
    </row>
    <row r="13" spans="1:9" x14ac:dyDescent="0.15">
      <c r="A13" s="1" t="s">
        <v>86</v>
      </c>
      <c r="B13" s="2">
        <v>477.64</v>
      </c>
      <c r="G13" s="1" t="s">
        <v>5</v>
      </c>
      <c r="H13" s="2"/>
      <c r="I13" s="2">
        <v>15000000</v>
      </c>
    </row>
    <row r="14" spans="1:9" x14ac:dyDescent="0.15">
      <c r="A14" s="1" t="s">
        <v>85</v>
      </c>
      <c r="B14" s="2">
        <v>24234.47</v>
      </c>
      <c r="G14" s="1" t="s">
        <v>26</v>
      </c>
      <c r="H14" s="2"/>
      <c r="I14" s="2">
        <v>10037136.73</v>
      </c>
    </row>
    <row r="15" spans="1:9" x14ac:dyDescent="0.15">
      <c r="A15" s="1"/>
      <c r="G15" s="1" t="s">
        <v>12</v>
      </c>
      <c r="H15" s="2"/>
      <c r="I15" s="2">
        <v>6206448</v>
      </c>
    </row>
    <row r="16" spans="1:9" x14ac:dyDescent="0.15">
      <c r="A16" s="1"/>
      <c r="B16" s="2"/>
      <c r="G16" s="1" t="s">
        <v>24</v>
      </c>
      <c r="H16" s="2"/>
      <c r="I16" s="2">
        <v>1242060.73</v>
      </c>
    </row>
    <row r="17" spans="1:22" x14ac:dyDescent="0.15">
      <c r="G17" s="1" t="s">
        <v>33</v>
      </c>
      <c r="I17" s="2"/>
    </row>
    <row r="18" spans="1:22" x14ac:dyDescent="0.15">
      <c r="G18" s="1"/>
      <c r="H18" s="1" t="s">
        <v>38</v>
      </c>
      <c r="I18" s="2">
        <v>16327.85</v>
      </c>
    </row>
    <row r="19" spans="1:22" x14ac:dyDescent="0.15">
      <c r="G19" s="1"/>
      <c r="H19" s="1" t="s">
        <v>39</v>
      </c>
      <c r="I19" s="2">
        <v>5304.27</v>
      </c>
    </row>
    <row r="20" spans="1:22" x14ac:dyDescent="0.15">
      <c r="G20" s="1"/>
      <c r="H20" s="1" t="s">
        <v>19</v>
      </c>
      <c r="I20" s="2">
        <f>I18+I19</f>
        <v>21632.120000000003</v>
      </c>
    </row>
    <row r="23" spans="1:22" x14ac:dyDescent="0.15">
      <c r="A23" s="8" t="s">
        <v>69</v>
      </c>
    </row>
    <row r="24" spans="1:22" x14ac:dyDescent="0.1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15">
      <c r="A25" s="1" t="s">
        <v>71</v>
      </c>
      <c r="B25" s="2">
        <f>B4+E5+I15</f>
        <v>109420186.95999999</v>
      </c>
      <c r="G25" s="1"/>
      <c r="H25" s="1"/>
      <c r="I25" s="2"/>
    </row>
    <row r="26" spans="1:22" x14ac:dyDescent="0.15">
      <c r="A26" s="1" t="s">
        <v>90</v>
      </c>
      <c r="B26" s="2">
        <f>B14+E10+I20</f>
        <v>209180.38999999998</v>
      </c>
      <c r="G26" s="1"/>
      <c r="H26" s="1"/>
      <c r="I26" s="2"/>
    </row>
    <row r="27" spans="1:22" x14ac:dyDescent="0.15">
      <c r="G27" s="1"/>
      <c r="H27" s="1"/>
      <c r="I27" s="2"/>
    </row>
    <row r="28" spans="1:22" x14ac:dyDescent="0.15">
      <c r="G28" s="1"/>
      <c r="H28" s="1"/>
      <c r="I28" s="2"/>
    </row>
    <row r="29" spans="1:22" s="9" customFormat="1" x14ac:dyDescent="0.15"/>
    <row r="30" spans="1:22" ht="14.25" x14ac:dyDescent="0.15">
      <c r="A30" s="7" t="s">
        <v>65</v>
      </c>
    </row>
    <row r="31" spans="1:22" s="9" customFormat="1" x14ac:dyDescent="0.15">
      <c r="A31" s="8" t="s">
        <v>49</v>
      </c>
      <c r="B31"/>
      <c r="D31" s="8" t="s">
        <v>73</v>
      </c>
      <c r="E31"/>
      <c r="G31" s="1" t="s">
        <v>50</v>
      </c>
      <c r="H31"/>
      <c r="I31" s="2"/>
      <c r="J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15">
      <c r="A32" s="1" t="s">
        <v>95</v>
      </c>
      <c r="B32" s="3"/>
      <c r="D32" s="1" t="s">
        <v>74</v>
      </c>
      <c r="E32" s="2">
        <v>748056</v>
      </c>
      <c r="G32" s="1"/>
      <c r="H32" s="1" t="s">
        <v>52</v>
      </c>
      <c r="I32" s="6" t="s">
        <v>53</v>
      </c>
      <c r="J32" s="1" t="s">
        <v>54</v>
      </c>
      <c r="K32" s="1" t="s">
        <v>55</v>
      </c>
      <c r="L32" s="1" t="s">
        <v>56</v>
      </c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96</v>
      </c>
      <c r="B33" s="3">
        <v>3490</v>
      </c>
      <c r="D33" s="1" t="s">
        <v>75</v>
      </c>
      <c r="E33" s="2">
        <v>815176</v>
      </c>
      <c r="G33" s="12"/>
      <c r="H33" s="13" t="s">
        <v>98</v>
      </c>
      <c r="I33" s="12">
        <v>88</v>
      </c>
      <c r="J33" s="13">
        <v>2.2000000000000002</v>
      </c>
      <c r="K33" s="14">
        <v>880000</v>
      </c>
      <c r="L33" s="15">
        <v>-1936000</v>
      </c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97</v>
      </c>
      <c r="B34" s="3">
        <v>6704</v>
      </c>
      <c r="D34" s="1" t="s">
        <v>76</v>
      </c>
      <c r="E34" s="2">
        <v>62038</v>
      </c>
      <c r="G34" s="12"/>
      <c r="H34" s="13" t="s">
        <v>99</v>
      </c>
      <c r="I34" s="12">
        <v>48</v>
      </c>
      <c r="J34" s="13">
        <v>2.25</v>
      </c>
      <c r="K34" s="14">
        <v>480000</v>
      </c>
      <c r="L34" s="15">
        <v>-1080000</v>
      </c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">
        <v>1241</v>
      </c>
      <c r="D35" s="1" t="s">
        <v>77</v>
      </c>
      <c r="E35" s="2">
        <v>-118240</v>
      </c>
      <c r="G35" s="16" t="s">
        <v>19</v>
      </c>
      <c r="H35" s="13"/>
      <c r="I35" s="12">
        <v>136</v>
      </c>
      <c r="J35" s="13"/>
      <c r="K35" s="14">
        <v>1360000</v>
      </c>
      <c r="L35" s="15">
        <v>-3016000</v>
      </c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19</v>
      </c>
      <c r="B36" s="3">
        <f>SUM(B32:B35)</f>
        <v>11435</v>
      </c>
      <c r="D36" s="1" t="s">
        <v>78</v>
      </c>
      <c r="E36" s="2">
        <v>377276</v>
      </c>
      <c r="G36" s="12"/>
      <c r="H36" s="13"/>
      <c r="I36" s="12"/>
      <c r="J36" s="13"/>
      <c r="K36" s="14"/>
      <c r="L36" s="15"/>
      <c r="M36"/>
      <c r="N36"/>
      <c r="O36"/>
      <c r="P36"/>
      <c r="Q36"/>
      <c r="R36"/>
      <c r="S36"/>
      <c r="T36"/>
      <c r="U36"/>
      <c r="V36"/>
    </row>
    <row r="37" spans="1:23" x14ac:dyDescent="0.15">
      <c r="D37" s="1" t="s">
        <v>79</v>
      </c>
      <c r="E37" s="3">
        <v>3253194</v>
      </c>
      <c r="G37" s="12"/>
      <c r="H37" s="13"/>
      <c r="I37" s="12"/>
      <c r="J37" s="13"/>
      <c r="K37" s="14"/>
      <c r="L37" s="15"/>
    </row>
    <row r="38" spans="1:23" x14ac:dyDescent="0.15">
      <c r="D38" s="1" t="s">
        <v>80</v>
      </c>
      <c r="E38" s="2">
        <v>2498</v>
      </c>
      <c r="G38" s="12"/>
      <c r="H38" s="13"/>
      <c r="I38" s="12"/>
      <c r="J38" s="13"/>
      <c r="K38" s="14"/>
      <c r="L38" s="15"/>
    </row>
    <row r="39" spans="1:23" s="9" customFormat="1" x14ac:dyDescent="0.15">
      <c r="A39"/>
      <c r="B39"/>
      <c r="D39" s="1" t="s">
        <v>81</v>
      </c>
      <c r="E39" s="2">
        <v>-1347</v>
      </c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15">
      <c r="A40"/>
      <c r="B40" s="11"/>
      <c r="D40"/>
      <c r="E40"/>
      <c r="G40" s="1"/>
      <c r="H40"/>
      <c r="I40" s="2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/>
      <c r="E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15">
      <c r="A43"/>
      <c r="B43" s="11"/>
      <c r="D43"/>
      <c r="E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15">
      <c r="A44"/>
      <c r="B44" s="11"/>
      <c r="D44"/>
      <c r="E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15">
      <c r="A45"/>
      <c r="B45" s="11"/>
      <c r="D45"/>
      <c r="E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15">
      <c r="A46"/>
      <c r="B46" s="11"/>
      <c r="D46"/>
      <c r="E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15">
      <c r="A47"/>
      <c r="B47" s="11"/>
      <c r="D47"/>
      <c r="E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pans="10:10" s="9" customFormat="1" x14ac:dyDescent="0.15">
      <c r="J50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1"/>
  <dimension ref="A1:W50"/>
  <sheetViews>
    <sheetView zoomScale="80" zoomScaleNormal="80" workbookViewId="0">
      <selection activeCell="E7" sqref="E7"/>
    </sheetView>
  </sheetViews>
  <sheetFormatPr defaultRowHeight="13.5" x14ac:dyDescent="0.15"/>
  <cols>
    <col min="1" max="1" width="21.75" customWidth="1"/>
    <col min="2" max="2" width="20.875" customWidth="1"/>
    <col min="3" max="3" width="2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1.87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5510601.5300000003</v>
      </c>
      <c r="D3" s="1" t="s">
        <v>1</v>
      </c>
      <c r="E3" s="2">
        <v>41110801.299999997</v>
      </c>
      <c r="G3" s="1" t="s">
        <v>25</v>
      </c>
      <c r="I3" s="3"/>
    </row>
    <row r="4" spans="1:9" x14ac:dyDescent="0.15">
      <c r="A4" s="1" t="s">
        <v>2</v>
      </c>
      <c r="B4" s="2">
        <v>88720341.030000001</v>
      </c>
      <c r="D4" s="1" t="s">
        <v>11</v>
      </c>
      <c r="E4" s="2">
        <v>13134135.300000001</v>
      </c>
      <c r="H4" s="1" t="s">
        <v>44</v>
      </c>
      <c r="I4">
        <v>3</v>
      </c>
    </row>
    <row r="5" spans="1:9" x14ac:dyDescent="0.15">
      <c r="A5" s="1" t="s">
        <v>3</v>
      </c>
      <c r="B5" s="2">
        <v>96231098.609999999</v>
      </c>
      <c r="D5" s="1" t="s">
        <v>12</v>
      </c>
      <c r="E5" s="2">
        <v>27976666</v>
      </c>
      <c r="G5" s="1"/>
      <c r="H5" s="1" t="s">
        <v>45</v>
      </c>
      <c r="I5">
        <v>29</v>
      </c>
    </row>
    <row r="6" spans="1:9" x14ac:dyDescent="0.15">
      <c r="A6" s="1" t="s">
        <v>11</v>
      </c>
      <c r="B6" s="2">
        <v>7510757.5800000001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1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15">
      <c r="A8" s="1" t="s">
        <v>5</v>
      </c>
      <c r="B8" s="2">
        <v>88000000</v>
      </c>
      <c r="D8" s="1" t="s">
        <v>86</v>
      </c>
      <c r="E8" s="2">
        <v>1124.7</v>
      </c>
      <c r="G8" s="1"/>
      <c r="H8" s="1" t="s">
        <v>43</v>
      </c>
      <c r="I8" s="3">
        <v>0</v>
      </c>
    </row>
    <row r="9" spans="1:9" x14ac:dyDescent="0.15">
      <c r="A9" s="1" t="s">
        <v>82</v>
      </c>
      <c r="B9" s="2">
        <v>156.05000000000001</v>
      </c>
      <c r="D9" s="1" t="s">
        <v>88</v>
      </c>
      <c r="E9" s="3">
        <v>941</v>
      </c>
      <c r="G9" s="1" t="s">
        <v>36</v>
      </c>
      <c r="I9" s="2"/>
    </row>
    <row r="10" spans="1:9" x14ac:dyDescent="0.15">
      <c r="A10" s="1" t="s">
        <v>83</v>
      </c>
      <c r="B10" s="2">
        <v>2000000</v>
      </c>
      <c r="D10" s="1" t="s">
        <v>85</v>
      </c>
      <c r="E10" s="2">
        <v>160671.1</v>
      </c>
      <c r="G10" s="1"/>
      <c r="H10" s="1" t="s">
        <v>30</v>
      </c>
      <c r="I10" s="2">
        <v>31179180</v>
      </c>
    </row>
    <row r="11" spans="1:9" x14ac:dyDescent="0.15">
      <c r="A11" s="1" t="s">
        <v>84</v>
      </c>
      <c r="B11" s="2">
        <v>158223.70000000001</v>
      </c>
      <c r="E11" s="2"/>
      <c r="G11" s="1"/>
      <c r="H11" s="1" t="s">
        <v>31</v>
      </c>
      <c r="I11" s="2">
        <v>0</v>
      </c>
    </row>
    <row r="12" spans="1:9" x14ac:dyDescent="0.15">
      <c r="A12" s="1" t="s">
        <v>47</v>
      </c>
      <c r="B12" s="2">
        <v>10574040</v>
      </c>
      <c r="G12" s="1"/>
      <c r="H12" s="1" t="s">
        <v>32</v>
      </c>
      <c r="I12" s="2">
        <f>I11+I10</f>
        <v>31179180</v>
      </c>
    </row>
    <row r="13" spans="1:9" x14ac:dyDescent="0.15">
      <c r="A13" s="1" t="s">
        <v>86</v>
      </c>
      <c r="B13" s="2">
        <v>475.82</v>
      </c>
      <c r="G13" s="1" t="s">
        <v>5</v>
      </c>
      <c r="H13" s="2"/>
      <c r="I13" s="2">
        <v>15000000</v>
      </c>
    </row>
    <row r="14" spans="1:9" x14ac:dyDescent="0.15">
      <c r="A14" s="1" t="s">
        <v>85</v>
      </c>
      <c r="B14" s="2">
        <v>23756.83</v>
      </c>
      <c r="G14" s="1" t="s">
        <v>26</v>
      </c>
      <c r="H14" s="2"/>
      <c r="I14" s="2">
        <v>10153164.73</v>
      </c>
    </row>
    <row r="15" spans="1:9" x14ac:dyDescent="0.15">
      <c r="A15" s="1"/>
      <c r="G15" s="1" t="s">
        <v>12</v>
      </c>
      <c r="H15" s="2"/>
      <c r="I15" s="2">
        <v>6235836</v>
      </c>
    </row>
    <row r="16" spans="1:9" x14ac:dyDescent="0.15">
      <c r="A16" s="1"/>
      <c r="B16" s="2"/>
      <c r="G16" s="1" t="s">
        <v>24</v>
      </c>
      <c r="H16" s="2"/>
      <c r="I16" s="2">
        <v>1389000.73</v>
      </c>
    </row>
    <row r="17" spans="1:22" x14ac:dyDescent="0.15">
      <c r="G17" s="1" t="s">
        <v>33</v>
      </c>
      <c r="I17" s="2"/>
    </row>
    <row r="18" spans="1:22" x14ac:dyDescent="0.15">
      <c r="G18" s="1"/>
      <c r="H18" s="1" t="s">
        <v>38</v>
      </c>
      <c r="I18" s="2">
        <v>16327.85</v>
      </c>
    </row>
    <row r="19" spans="1:22" x14ac:dyDescent="0.15">
      <c r="G19" s="1"/>
      <c r="H19" s="1" t="s">
        <v>39</v>
      </c>
      <c r="I19" s="2">
        <v>5304.27</v>
      </c>
    </row>
    <row r="20" spans="1:22" x14ac:dyDescent="0.15">
      <c r="G20" s="1"/>
      <c r="H20" s="1" t="s">
        <v>19</v>
      </c>
      <c r="I20" s="2">
        <f>I18+I19</f>
        <v>21632.120000000003</v>
      </c>
    </row>
    <row r="23" spans="1:22" x14ac:dyDescent="0.15">
      <c r="A23" s="8" t="s">
        <v>69</v>
      </c>
    </row>
    <row r="24" spans="1:22" x14ac:dyDescent="0.1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15">
      <c r="A25" s="1" t="s">
        <v>71</v>
      </c>
      <c r="B25" s="2">
        <f>B4+E5+I15</f>
        <v>122932843.03</v>
      </c>
      <c r="G25" s="1"/>
      <c r="H25" s="1"/>
      <c r="I25" s="2"/>
    </row>
    <row r="26" spans="1:22" x14ac:dyDescent="0.15">
      <c r="A26" s="1" t="s">
        <v>90</v>
      </c>
      <c r="B26" s="2">
        <f>B14+E10+I20</f>
        <v>206060.05</v>
      </c>
      <c r="G26" s="1"/>
      <c r="H26" s="1"/>
      <c r="I26" s="2"/>
    </row>
    <row r="27" spans="1:22" x14ac:dyDescent="0.15">
      <c r="G27" s="1"/>
      <c r="H27" s="1"/>
      <c r="I27" s="2"/>
    </row>
    <row r="28" spans="1:22" x14ac:dyDescent="0.15">
      <c r="G28" s="1"/>
      <c r="H28" s="1"/>
      <c r="I28" s="2"/>
    </row>
    <row r="29" spans="1:22" s="9" customFormat="1" x14ac:dyDescent="0.15"/>
    <row r="30" spans="1:22" ht="14.25" x14ac:dyDescent="0.15">
      <c r="A30" s="7" t="s">
        <v>65</v>
      </c>
    </row>
    <row r="31" spans="1:22" s="9" customFormat="1" x14ac:dyDescent="0.1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15">
      <c r="A32" s="1" t="s">
        <v>16</v>
      </c>
      <c r="B32" s="3">
        <v>1370</v>
      </c>
      <c r="D32" s="1" t="s">
        <v>74</v>
      </c>
      <c r="E32" s="2">
        <v>686017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17</v>
      </c>
      <c r="B33" s="3">
        <v>3397</v>
      </c>
      <c r="D33" s="1" t="s">
        <v>75</v>
      </c>
      <c r="E33" s="2">
        <v>933416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6704</v>
      </c>
      <c r="D34" s="1" t="s">
        <v>76</v>
      </c>
      <c r="E34" s="2">
        <v>253980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">
        <v>1241</v>
      </c>
      <c r="D35" s="1" t="s">
        <v>77</v>
      </c>
      <c r="E35" s="2">
        <v>390116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19</v>
      </c>
      <c r="B36" s="3">
        <f>SUM(B32:B35)</f>
        <v>12712</v>
      </c>
      <c r="D36" s="1" t="s">
        <v>78</v>
      </c>
      <c r="E36" s="2">
        <v>81620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15">
      <c r="D37" s="1" t="s">
        <v>79</v>
      </c>
      <c r="E37" s="3">
        <v>-8155626</v>
      </c>
    </row>
    <row r="38" spans="1:23" x14ac:dyDescent="0.15">
      <c r="D38" s="1" t="s">
        <v>80</v>
      </c>
      <c r="E38" s="2">
        <v>4301</v>
      </c>
    </row>
    <row r="39" spans="1:23" s="9" customFormat="1" x14ac:dyDescent="0.15">
      <c r="A39"/>
      <c r="B39"/>
      <c r="D39" s="1" t="s">
        <v>81</v>
      </c>
      <c r="E39" s="2">
        <v>-300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1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1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1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1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1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1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15"/>
  </sheetData>
  <phoneticPr fontId="1" type="noConversion"/>
  <pageMargins left="0.7" right="0.7" top="0.75" bottom="0.75" header="0.3" footer="0.3"/>
  <pageSetup paperSize="9" orientation="landscape" r:id="rId1"/>
</worksheet>
</file>

<file path=xl/worksheets/sheet3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2"/>
  <dimension ref="A1:W50"/>
  <sheetViews>
    <sheetView zoomScale="80" zoomScaleNormal="80" workbookViewId="0">
      <selection activeCell="E7" sqref="E7"/>
    </sheetView>
  </sheetViews>
  <sheetFormatPr defaultRowHeight="13.5" x14ac:dyDescent="0.15"/>
  <cols>
    <col min="1" max="1" width="21.75" customWidth="1"/>
    <col min="2" max="2" width="20.875" customWidth="1"/>
    <col min="3" max="3" width="2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1.87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15983145.439999999</v>
      </c>
      <c r="D3" s="1" t="s">
        <v>1</v>
      </c>
      <c r="E3" s="2">
        <v>41150341</v>
      </c>
      <c r="G3" s="1" t="s">
        <v>25</v>
      </c>
      <c r="I3" s="3"/>
    </row>
    <row r="4" spans="1:9" x14ac:dyDescent="0.15">
      <c r="A4" s="1" t="s">
        <v>2</v>
      </c>
      <c r="B4" s="2">
        <v>80176289.810000002</v>
      </c>
      <c r="D4" s="1" t="s">
        <v>11</v>
      </c>
      <c r="E4" s="2">
        <v>13796411.199999999</v>
      </c>
      <c r="H4" s="1" t="s">
        <v>44</v>
      </c>
      <c r="I4">
        <v>3</v>
      </c>
    </row>
    <row r="5" spans="1:9" x14ac:dyDescent="0.15">
      <c r="A5" s="1" t="s">
        <v>3</v>
      </c>
      <c r="B5" s="2">
        <v>96159435.25</v>
      </c>
      <c r="D5" s="1" t="s">
        <v>12</v>
      </c>
      <c r="E5" s="2">
        <v>27353929.800000001</v>
      </c>
      <c r="G5" s="1"/>
      <c r="H5" s="1" t="s">
        <v>45</v>
      </c>
      <c r="I5">
        <v>29</v>
      </c>
    </row>
    <row r="6" spans="1:9" x14ac:dyDescent="0.15">
      <c r="A6" s="1" t="s">
        <v>11</v>
      </c>
      <c r="B6" s="2">
        <v>15983145.439999999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1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15">
      <c r="A8" s="1" t="s">
        <v>5</v>
      </c>
      <c r="B8" s="2">
        <v>88000000</v>
      </c>
      <c r="D8" s="1" t="s">
        <v>86</v>
      </c>
      <c r="E8" s="2"/>
      <c r="G8" s="1"/>
      <c r="H8" s="1" t="s">
        <v>43</v>
      </c>
      <c r="I8" s="3">
        <v>0</v>
      </c>
    </row>
    <row r="9" spans="1:9" x14ac:dyDescent="0.15">
      <c r="A9" s="1" t="s">
        <v>82</v>
      </c>
      <c r="B9" s="2">
        <v>0</v>
      </c>
      <c r="D9" s="1" t="s">
        <v>88</v>
      </c>
      <c r="E9" s="3"/>
      <c r="G9" s="1" t="s">
        <v>36</v>
      </c>
      <c r="I9" s="2"/>
    </row>
    <row r="10" spans="1:9" x14ac:dyDescent="0.15">
      <c r="A10" s="1" t="s">
        <v>83</v>
      </c>
      <c r="B10" s="2">
        <v>0</v>
      </c>
      <c r="D10" s="1" t="s">
        <v>85</v>
      </c>
      <c r="E10" s="2">
        <v>159546.4</v>
      </c>
      <c r="G10" s="1"/>
      <c r="H10" s="1" t="s">
        <v>30</v>
      </c>
      <c r="I10" s="2">
        <v>31256400</v>
      </c>
    </row>
    <row r="11" spans="1:9" x14ac:dyDescent="0.15">
      <c r="A11" s="1" t="s">
        <v>84</v>
      </c>
      <c r="B11" s="2">
        <v>158067.65</v>
      </c>
      <c r="G11" s="1"/>
      <c r="H11" s="1" t="s">
        <v>31</v>
      </c>
      <c r="I11" s="2">
        <v>0</v>
      </c>
    </row>
    <row r="12" spans="1:9" x14ac:dyDescent="0.15">
      <c r="A12" s="1" t="s">
        <v>47</v>
      </c>
      <c r="B12" s="2">
        <v>0</v>
      </c>
      <c r="G12" s="1"/>
      <c r="H12" s="1" t="s">
        <v>32</v>
      </c>
      <c r="I12" s="2">
        <f>I11+I10</f>
        <v>31256400</v>
      </c>
    </row>
    <row r="13" spans="1:9" x14ac:dyDescent="0.15">
      <c r="A13" s="1" t="s">
        <v>86</v>
      </c>
      <c r="B13" s="2">
        <v>0</v>
      </c>
      <c r="G13" s="1" t="s">
        <v>5</v>
      </c>
      <c r="H13" s="2"/>
      <c r="I13" s="2">
        <v>15000000</v>
      </c>
    </row>
    <row r="14" spans="1:9" x14ac:dyDescent="0.15">
      <c r="A14" s="1" t="s">
        <v>85</v>
      </c>
      <c r="B14" s="2">
        <v>23281.01</v>
      </c>
      <c r="G14" s="1" t="s">
        <v>26</v>
      </c>
      <c r="H14" s="2"/>
      <c r="I14" s="2">
        <v>10208820.73</v>
      </c>
    </row>
    <row r="15" spans="1:9" x14ac:dyDescent="0.15">
      <c r="A15" s="1"/>
      <c r="G15" s="1" t="s">
        <v>12</v>
      </c>
      <c r="H15" s="2"/>
      <c r="I15" s="2">
        <v>6257400</v>
      </c>
    </row>
    <row r="16" spans="1:9" x14ac:dyDescent="0.15">
      <c r="A16" s="1"/>
      <c r="G16" s="1" t="s">
        <v>24</v>
      </c>
      <c r="H16" s="2"/>
      <c r="I16" s="2">
        <v>1466220.73</v>
      </c>
    </row>
    <row r="17" spans="1:22" x14ac:dyDescent="0.15">
      <c r="G17" s="1" t="s">
        <v>33</v>
      </c>
      <c r="I17" s="2"/>
    </row>
    <row r="18" spans="1:22" x14ac:dyDescent="0.15">
      <c r="G18" s="1"/>
      <c r="H18" s="1" t="s">
        <v>93</v>
      </c>
      <c r="I18" s="2">
        <v>16327.85</v>
      </c>
    </row>
    <row r="19" spans="1:22" x14ac:dyDescent="0.15">
      <c r="G19" s="1"/>
      <c r="H19" s="1" t="s">
        <v>94</v>
      </c>
      <c r="I19" s="2">
        <v>5304.27</v>
      </c>
    </row>
    <row r="20" spans="1:22" x14ac:dyDescent="0.15">
      <c r="G20" s="1"/>
      <c r="H20" s="1" t="s">
        <v>19</v>
      </c>
      <c r="I20" s="2"/>
    </row>
    <row r="23" spans="1:22" x14ac:dyDescent="0.15">
      <c r="A23" s="8" t="s">
        <v>69</v>
      </c>
    </row>
    <row r="24" spans="1:22" x14ac:dyDescent="0.1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15">
      <c r="A25" s="1" t="s">
        <v>71</v>
      </c>
      <c r="B25" s="2">
        <f>B4+E5+I15</f>
        <v>113787619.61</v>
      </c>
      <c r="G25" s="1"/>
      <c r="H25" s="1"/>
      <c r="I25" s="2"/>
    </row>
    <row r="26" spans="1:22" x14ac:dyDescent="0.15">
      <c r="A26" s="1" t="s">
        <v>90</v>
      </c>
      <c r="B26" s="2">
        <f>B14+E10+I20</f>
        <v>182827.41</v>
      </c>
      <c r="G26" s="1"/>
      <c r="H26" s="1"/>
      <c r="I26" s="2"/>
    </row>
    <row r="27" spans="1:22" x14ac:dyDescent="0.15">
      <c r="G27" s="1"/>
      <c r="H27" s="1"/>
      <c r="I27" s="2"/>
    </row>
    <row r="28" spans="1:22" x14ac:dyDescent="0.15">
      <c r="G28" s="1"/>
      <c r="H28" s="1"/>
      <c r="I28" s="2"/>
    </row>
    <row r="29" spans="1:22" s="9" customFormat="1" x14ac:dyDescent="0.15"/>
    <row r="30" spans="1:22" ht="14.25" x14ac:dyDescent="0.15">
      <c r="A30" s="7" t="s">
        <v>65</v>
      </c>
    </row>
    <row r="31" spans="1:22" s="9" customFormat="1" x14ac:dyDescent="0.1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15">
      <c r="A32" s="1" t="s">
        <v>16</v>
      </c>
      <c r="B32" s="3">
        <v>1003</v>
      </c>
      <c r="D32" s="1" t="s">
        <v>74</v>
      </c>
      <c r="E32" s="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17</v>
      </c>
      <c r="B33" s="3">
        <v>3403</v>
      </c>
      <c r="D33" s="1" t="s">
        <v>75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6674</v>
      </c>
      <c r="D34" s="1" t="s">
        <v>76</v>
      </c>
      <c r="E34" s="2"/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">
        <v>1241</v>
      </c>
      <c r="D35" s="1" t="s">
        <v>77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19</v>
      </c>
      <c r="B36" s="3">
        <f>SUM(B32:B35)</f>
        <v>12321</v>
      </c>
      <c r="D36" s="1" t="s">
        <v>78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15">
      <c r="D37" s="1" t="s">
        <v>79</v>
      </c>
      <c r="E37" s="3"/>
    </row>
    <row r="38" spans="1:23" x14ac:dyDescent="0.15">
      <c r="D38" s="1" t="s">
        <v>80</v>
      </c>
      <c r="E38" s="2"/>
    </row>
    <row r="39" spans="1:23" s="9" customFormat="1" x14ac:dyDescent="0.15">
      <c r="A39"/>
      <c r="B39"/>
      <c r="D39" s="1" t="s">
        <v>81</v>
      </c>
      <c r="E39" s="2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1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1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1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1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1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1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15"/>
  </sheetData>
  <phoneticPr fontId="1" type="noConversion"/>
  <pageMargins left="0.7" right="0.7" top="0.75" bottom="0.75" header="0.3" footer="0.3"/>
  <pageSetup paperSize="9" orientation="landscape" r:id="rId1"/>
</worksheet>
</file>

<file path=xl/worksheets/sheet3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3"/>
  <dimension ref="A1:W50"/>
  <sheetViews>
    <sheetView zoomScale="80" zoomScaleNormal="80" workbookViewId="0">
      <selection activeCell="E7" sqref="E7"/>
    </sheetView>
  </sheetViews>
  <sheetFormatPr defaultRowHeight="13.5" x14ac:dyDescent="0.15"/>
  <cols>
    <col min="1" max="1" width="21.75" customWidth="1"/>
    <col min="2" max="2" width="20.875" customWidth="1"/>
    <col min="3" max="3" width="2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1.87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19462527.640000001</v>
      </c>
      <c r="D3" s="1" t="s">
        <v>1</v>
      </c>
      <c r="E3" s="2">
        <v>40954956.399999999</v>
      </c>
      <c r="G3" s="1" t="s">
        <v>25</v>
      </c>
      <c r="I3" s="3"/>
    </row>
    <row r="4" spans="1:9" x14ac:dyDescent="0.15">
      <c r="A4" s="1" t="s">
        <v>2</v>
      </c>
      <c r="B4" s="2">
        <v>76804784.030000001</v>
      </c>
      <c r="D4" s="1" t="s">
        <v>11</v>
      </c>
      <c r="E4" s="2">
        <v>13572679.4</v>
      </c>
      <c r="H4" s="1" t="s">
        <v>44</v>
      </c>
      <c r="I4">
        <v>3</v>
      </c>
    </row>
    <row r="5" spans="1:9" x14ac:dyDescent="0.15">
      <c r="A5" s="1" t="s">
        <v>3</v>
      </c>
      <c r="B5" s="2">
        <v>96267311.670000002</v>
      </c>
      <c r="D5" s="1" t="s">
        <v>12</v>
      </c>
      <c r="E5" s="2">
        <v>27382277</v>
      </c>
      <c r="G5" s="1"/>
      <c r="H5" s="1" t="s">
        <v>45</v>
      </c>
      <c r="I5">
        <v>29</v>
      </c>
    </row>
    <row r="6" spans="1:9" x14ac:dyDescent="0.15">
      <c r="A6" s="1" t="s">
        <v>11</v>
      </c>
      <c r="B6" s="2">
        <v>19462527.640000001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1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15">
      <c r="A8" s="1" t="s">
        <v>5</v>
      </c>
      <c r="B8" s="2">
        <v>88000000</v>
      </c>
      <c r="D8" s="1" t="s">
        <v>86</v>
      </c>
      <c r="E8" s="2">
        <v>246.1</v>
      </c>
      <c r="G8" s="1"/>
      <c r="H8" s="1" t="s">
        <v>43</v>
      </c>
      <c r="I8" s="3">
        <v>0</v>
      </c>
    </row>
    <row r="9" spans="1:9" x14ac:dyDescent="0.15">
      <c r="A9" s="1" t="s">
        <v>82</v>
      </c>
      <c r="B9" s="2">
        <v>0</v>
      </c>
      <c r="D9" s="1" t="s">
        <v>88</v>
      </c>
      <c r="E9" s="3">
        <v>242</v>
      </c>
      <c r="G9" s="1" t="s">
        <v>36</v>
      </c>
      <c r="I9" s="2"/>
    </row>
    <row r="10" spans="1:9" x14ac:dyDescent="0.15">
      <c r="A10" s="1" t="s">
        <v>83</v>
      </c>
      <c r="B10" s="2">
        <v>0</v>
      </c>
      <c r="D10" s="1" t="s">
        <v>85</v>
      </c>
      <c r="E10" s="2">
        <v>159472.70000000001</v>
      </c>
      <c r="G10" s="1"/>
      <c r="H10" s="1" t="s">
        <v>30</v>
      </c>
      <c r="I10" s="2">
        <v>31396380</v>
      </c>
    </row>
    <row r="11" spans="1:9" x14ac:dyDescent="0.1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15">
      <c r="A12" s="1" t="s">
        <v>47</v>
      </c>
      <c r="B12" s="2">
        <v>1615625</v>
      </c>
      <c r="G12" s="1"/>
      <c r="H12" s="1" t="s">
        <v>32</v>
      </c>
      <c r="I12" s="2">
        <f>I11+I10</f>
        <v>31396380</v>
      </c>
    </row>
    <row r="13" spans="1:9" x14ac:dyDescent="0.15">
      <c r="A13" s="1" t="s">
        <v>86</v>
      </c>
      <c r="B13" s="2">
        <v>72.69</v>
      </c>
      <c r="G13" s="1" t="s">
        <v>5</v>
      </c>
      <c r="H13" s="2"/>
      <c r="I13" s="2">
        <v>15000000</v>
      </c>
    </row>
    <row r="14" spans="1:9" x14ac:dyDescent="0.15">
      <c r="A14" s="1" t="s">
        <v>85</v>
      </c>
      <c r="B14" s="2">
        <v>230393.57</v>
      </c>
      <c r="G14" s="1" t="s">
        <v>26</v>
      </c>
      <c r="H14" s="2"/>
      <c r="I14" s="2">
        <v>10326924.73</v>
      </c>
    </row>
    <row r="15" spans="1:9" x14ac:dyDescent="0.15">
      <c r="A15" s="1"/>
      <c r="G15" s="1" t="s">
        <v>12</v>
      </c>
      <c r="H15" s="2"/>
      <c r="I15" s="2">
        <v>6279276</v>
      </c>
    </row>
    <row r="16" spans="1:9" x14ac:dyDescent="0.15">
      <c r="A16" s="1"/>
      <c r="G16" s="1" t="s">
        <v>24</v>
      </c>
      <c r="H16" s="2"/>
      <c r="I16" s="2">
        <v>1606200.73</v>
      </c>
    </row>
    <row r="17" spans="1:22" x14ac:dyDescent="0.15">
      <c r="G17" s="1" t="s">
        <v>33</v>
      </c>
      <c r="I17" s="2"/>
    </row>
    <row r="18" spans="1:22" x14ac:dyDescent="0.15">
      <c r="G18" s="1"/>
      <c r="H18" s="1" t="s">
        <v>91</v>
      </c>
      <c r="I18" s="2">
        <v>0</v>
      </c>
    </row>
    <row r="19" spans="1:22" x14ac:dyDescent="0.15">
      <c r="G19" s="1"/>
      <c r="H19" s="1" t="s">
        <v>92</v>
      </c>
      <c r="I19" s="2">
        <v>0</v>
      </c>
    </row>
    <row r="20" spans="1:22" x14ac:dyDescent="0.15">
      <c r="G20" s="1"/>
      <c r="H20" s="1" t="s">
        <v>19</v>
      </c>
      <c r="I20" s="2">
        <v>21632.120000000003</v>
      </c>
    </row>
    <row r="23" spans="1:22" x14ac:dyDescent="0.15">
      <c r="A23" s="8" t="s">
        <v>69</v>
      </c>
    </row>
    <row r="24" spans="1:22" x14ac:dyDescent="0.1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15">
      <c r="A25" s="1" t="s">
        <v>71</v>
      </c>
      <c r="B25" s="2">
        <f>B4+E5+I15</f>
        <v>110466337.03</v>
      </c>
      <c r="G25" s="1"/>
      <c r="H25" s="1"/>
      <c r="I25" s="2"/>
    </row>
    <row r="26" spans="1:22" x14ac:dyDescent="0.15">
      <c r="A26" s="1" t="s">
        <v>90</v>
      </c>
      <c r="B26" s="2">
        <f>B14+E10+I20</f>
        <v>411498.39</v>
      </c>
      <c r="G26" s="1"/>
      <c r="H26" s="1"/>
      <c r="I26" s="2"/>
    </row>
    <row r="27" spans="1:22" x14ac:dyDescent="0.15">
      <c r="G27" s="1"/>
      <c r="H27" s="1"/>
      <c r="I27" s="2"/>
    </row>
    <row r="28" spans="1:22" x14ac:dyDescent="0.15">
      <c r="G28" s="1"/>
      <c r="H28" s="1"/>
      <c r="I28" s="2"/>
    </row>
    <row r="29" spans="1:22" s="9" customFormat="1" x14ac:dyDescent="0.15"/>
    <row r="30" spans="1:22" ht="14.25" x14ac:dyDescent="0.15">
      <c r="A30" s="7" t="s">
        <v>65</v>
      </c>
    </row>
    <row r="31" spans="1:22" s="9" customFormat="1" x14ac:dyDescent="0.1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15">
      <c r="A32" s="1" t="s">
        <v>16</v>
      </c>
      <c r="B32" s="3">
        <v>1111</v>
      </c>
      <c r="D32" s="1" t="s">
        <v>74</v>
      </c>
      <c r="E32" s="2">
        <v>714015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17</v>
      </c>
      <c r="B33" s="3">
        <v>3343</v>
      </c>
      <c r="D33" s="1" t="s">
        <v>75</v>
      </c>
      <c r="E33" s="2">
        <v>427223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6669</v>
      </c>
      <c r="D34" s="1" t="s">
        <v>76</v>
      </c>
      <c r="E34" s="2">
        <v>36506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">
        <v>1211</v>
      </c>
      <c r="D35" s="1" t="s">
        <v>77</v>
      </c>
      <c r="E35" s="2">
        <v>-44028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19</v>
      </c>
      <c r="B36" s="3">
        <f>SUM(B32:B35)</f>
        <v>12334</v>
      </c>
      <c r="D36" s="1" t="s">
        <v>78</v>
      </c>
      <c r="E36" s="2">
        <v>-238843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15">
      <c r="D37" s="1" t="s">
        <v>79</v>
      </c>
      <c r="E37" s="3">
        <v>5856823</v>
      </c>
    </row>
    <row r="38" spans="1:23" x14ac:dyDescent="0.15">
      <c r="D38" s="1" t="s">
        <v>80</v>
      </c>
      <c r="E38" s="2">
        <v>8134</v>
      </c>
    </row>
    <row r="39" spans="1:23" s="9" customFormat="1" x14ac:dyDescent="0.15">
      <c r="A39"/>
      <c r="B39"/>
      <c r="D39" s="1" t="s">
        <v>81</v>
      </c>
      <c r="E39" s="2">
        <v>-3117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1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1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1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1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1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1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15"/>
  </sheetData>
  <phoneticPr fontId="1" type="noConversion"/>
  <pageMargins left="0.7" right="0.7" top="0.75" bottom="0.75" header="0.3" footer="0.3"/>
  <pageSetup paperSize="9" orientation="landscape" r:id="rId1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4" zoomScale="80" zoomScaleNormal="80" workbookViewId="0">
      <selection activeCell="B16" sqref="B16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2.1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17778735.969999999</v>
      </c>
      <c r="D3" s="1" t="s">
        <v>1</v>
      </c>
      <c r="E3" s="18">
        <v>50228717.590000004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117114800.28</v>
      </c>
      <c r="D4" s="1" t="s">
        <v>11</v>
      </c>
      <c r="E4" s="38">
        <v>16251351.050000001</v>
      </c>
      <c r="H4" s="1" t="s">
        <v>370</v>
      </c>
      <c r="I4" s="13">
        <v>85</v>
      </c>
      <c r="J4" s="13">
        <v>-5</v>
      </c>
    </row>
    <row r="5" spans="1:10" x14ac:dyDescent="0.15">
      <c r="A5" s="1" t="s">
        <v>3</v>
      </c>
      <c r="B5" s="2">
        <v>228910115.69</v>
      </c>
      <c r="D5" s="1" t="s">
        <v>12</v>
      </c>
      <c r="E5" s="2">
        <v>33977366.539999999</v>
      </c>
      <c r="H5" s="1" t="s">
        <v>372</v>
      </c>
      <c r="I5" s="13"/>
      <c r="J5" s="13"/>
    </row>
    <row r="6" spans="1:10" x14ac:dyDescent="0.15">
      <c r="A6" s="1" t="s">
        <v>11</v>
      </c>
      <c r="B6" s="37">
        <v>111795315.14</v>
      </c>
      <c r="D6" s="1" t="s">
        <v>4</v>
      </c>
      <c r="E6" s="2">
        <v>11000000</v>
      </c>
      <c r="H6" s="1" t="s">
        <v>323</v>
      </c>
      <c r="I6" s="13"/>
      <c r="J6" s="13">
        <v>-19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18</v>
      </c>
      <c r="J7" s="13"/>
    </row>
    <row r="8" spans="1:10" x14ac:dyDescent="0.15">
      <c r="A8" s="1" t="s">
        <v>5</v>
      </c>
      <c r="B8" s="2">
        <v>189980000</v>
      </c>
      <c r="D8" s="1" t="s">
        <v>86</v>
      </c>
      <c r="E8" s="18">
        <v>155.19999999999999</v>
      </c>
      <c r="G8" s="1"/>
      <c r="H8" s="1"/>
    </row>
    <row r="9" spans="1:10" x14ac:dyDescent="0.15">
      <c r="A9" s="1" t="s">
        <v>82</v>
      </c>
      <c r="B9" s="2">
        <v>16579.439999999999</v>
      </c>
      <c r="D9" s="1" t="s">
        <v>88</v>
      </c>
      <c r="E9" s="3">
        <v>178</v>
      </c>
      <c r="H9" s="1"/>
    </row>
    <row r="10" spans="1:10" x14ac:dyDescent="0.15">
      <c r="A10" s="1" t="s">
        <v>83</v>
      </c>
      <c r="B10" s="2">
        <v>94000000</v>
      </c>
      <c r="D10" s="1" t="s">
        <v>85</v>
      </c>
      <c r="E10" s="2">
        <f>'20180102'!E10+'20180103'!E8</f>
        <v>755172.29999999946</v>
      </c>
      <c r="G10" s="1"/>
      <c r="H10" s="1" t="s">
        <v>42</v>
      </c>
      <c r="I10" s="3">
        <f>SUMIF(I4:I9,"&gt;=0")</f>
        <v>103</v>
      </c>
    </row>
    <row r="11" spans="1:10" x14ac:dyDescent="0.15">
      <c r="A11" s="1" t="s">
        <v>84</v>
      </c>
      <c r="B11" s="2">
        <f>'20180102'!B11+'20180103'!B9</f>
        <v>1651470.6800000002</v>
      </c>
      <c r="D11" s="1" t="s">
        <v>381</v>
      </c>
      <c r="E11" s="2">
        <f>'20180103'!E8</f>
        <v>155.19999999999999</v>
      </c>
      <c r="G11" s="1"/>
      <c r="H11" s="1" t="s">
        <v>43</v>
      </c>
      <c r="I11" s="3">
        <f>SUM(J4:J9)</f>
        <v>-24</v>
      </c>
    </row>
    <row r="12" spans="1:10" x14ac:dyDescent="0.15">
      <c r="A12" s="1" t="s">
        <v>86</v>
      </c>
      <c r="B12" s="18">
        <v>975.55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'20180102'!B13+'20180103'!B12</f>
        <v>270332.77</v>
      </c>
      <c r="E13" s="2"/>
      <c r="G13" s="1"/>
      <c r="H13" s="1" t="s">
        <v>30</v>
      </c>
      <c r="I13" s="15">
        <v>90384840</v>
      </c>
    </row>
    <row r="14" spans="1:10" x14ac:dyDescent="0.15">
      <c r="A14" s="1" t="s">
        <v>333</v>
      </c>
      <c r="B14" s="3"/>
      <c r="G14" s="1"/>
      <c r="H14" s="1" t="s">
        <v>31</v>
      </c>
      <c r="I14" s="15">
        <v>-21148140</v>
      </c>
    </row>
    <row r="15" spans="1:10" x14ac:dyDescent="0.15">
      <c r="A15" s="1" t="s">
        <v>380</v>
      </c>
      <c r="B15" s="2">
        <f>B12+'20180102'!B15</f>
        <v>1842.84</v>
      </c>
      <c r="G15" s="1"/>
      <c r="H15" s="1" t="s">
        <v>32</v>
      </c>
      <c r="I15" s="15">
        <f>I14+I13</f>
        <v>69236700</v>
      </c>
    </row>
    <row r="16" spans="1:10" x14ac:dyDescent="0.15">
      <c r="A16" s="1" t="s">
        <v>392</v>
      </c>
      <c r="B16" s="2">
        <f>B11-'20180101'!B11</f>
        <v>52003.800000000047</v>
      </c>
      <c r="G16" s="1" t="s">
        <v>5</v>
      </c>
      <c r="H16" s="2"/>
      <c r="I16" s="15">
        <v>10000000</v>
      </c>
    </row>
    <row r="17" spans="1:14" x14ac:dyDescent="0.15">
      <c r="A17" s="6"/>
      <c r="B17" s="2"/>
      <c r="G17" s="1" t="s">
        <v>26</v>
      </c>
      <c r="H17" s="2"/>
      <c r="I17" s="15">
        <v>9991649.6600000001</v>
      </c>
    </row>
    <row r="18" spans="1:14" x14ac:dyDescent="0.15">
      <c r="G18" s="1" t="s">
        <v>12</v>
      </c>
      <c r="H18" s="2"/>
      <c r="I18" s="15">
        <v>13533282</v>
      </c>
    </row>
    <row r="19" spans="1:14" x14ac:dyDescent="0.15">
      <c r="A19" s="2"/>
      <c r="G19" s="1" t="s">
        <v>24</v>
      </c>
      <c r="H19" s="2"/>
      <c r="I19" s="15">
        <f>I18+I17-I16</f>
        <v>13524931.66</v>
      </c>
    </row>
    <row r="20" spans="1:14" x14ac:dyDescent="0.15">
      <c r="D20" s="2"/>
      <c r="G20" s="1" t="s">
        <v>33</v>
      </c>
      <c r="I20" s="15"/>
    </row>
    <row r="21" spans="1:14" x14ac:dyDescent="0.15">
      <c r="G21" s="1"/>
      <c r="H21" s="1" t="s">
        <v>38</v>
      </c>
      <c r="I21" s="15">
        <v>441120.99</v>
      </c>
      <c r="N21" s="2"/>
    </row>
    <row r="22" spans="1:14" x14ac:dyDescent="0.15">
      <c r="G22" s="1"/>
      <c r="H22" s="1" t="s">
        <v>39</v>
      </c>
      <c r="I22" s="15">
        <v>103648.78</v>
      </c>
    </row>
    <row r="23" spans="1:14" x14ac:dyDescent="0.15">
      <c r="G23" s="1"/>
      <c r="H23" s="1" t="s">
        <v>106</v>
      </c>
      <c r="I23" s="15">
        <v>24054.85</v>
      </c>
      <c r="N23" s="2"/>
    </row>
    <row r="24" spans="1:14" x14ac:dyDescent="0.15">
      <c r="A24" s="8" t="s">
        <v>69</v>
      </c>
      <c r="H24" s="1" t="s">
        <v>107</v>
      </c>
      <c r="I24" s="15">
        <v>11184</v>
      </c>
    </row>
    <row r="25" spans="1:14" x14ac:dyDescent="0.15">
      <c r="A25" s="1" t="s">
        <v>70</v>
      </c>
      <c r="B25" s="2">
        <f>B8+E7+I16+B45</f>
        <v>280980000</v>
      </c>
      <c r="H25" s="1" t="s">
        <v>19</v>
      </c>
      <c r="I25" s="15">
        <f>SUM(I21:I24)</f>
        <v>580008.62</v>
      </c>
    </row>
    <row r="26" spans="1:14" x14ac:dyDescent="0.15">
      <c r="A26" s="1" t="s">
        <v>71</v>
      </c>
      <c r="B26" s="2">
        <f>B4+E5+I18</f>
        <v>164625448.81999999</v>
      </c>
      <c r="G26" s="1"/>
      <c r="H26" s="1" t="s">
        <v>355</v>
      </c>
      <c r="I26" s="2">
        <v>766.57</v>
      </c>
    </row>
    <row r="27" spans="1:14" x14ac:dyDescent="0.15">
      <c r="A27" s="1" t="s">
        <v>90</v>
      </c>
      <c r="B27" s="2">
        <f>$B$13+$E$10+$I$25</f>
        <v>1605513.6899999995</v>
      </c>
      <c r="H27" s="1" t="s">
        <v>382</v>
      </c>
      <c r="I27" s="2">
        <f>'20180103'!I26</f>
        <v>766.57</v>
      </c>
    </row>
    <row r="28" spans="1:14" x14ac:dyDescent="0.15">
      <c r="A28" s="1" t="s">
        <v>356</v>
      </c>
      <c r="B28" s="2">
        <f>B12+E8+I26</f>
        <v>1897.3200000000002</v>
      </c>
    </row>
    <row r="29" spans="1:14" x14ac:dyDescent="0.15">
      <c r="A29" s="1" t="s">
        <v>383</v>
      </c>
      <c r="B29" s="2">
        <f>B15+E11+I27</f>
        <v>2764.61</v>
      </c>
    </row>
    <row r="30" spans="1:14" x14ac:dyDescent="0.15">
      <c r="G30" s="1"/>
      <c r="H30" s="1"/>
      <c r="I30" s="2"/>
    </row>
    <row r="31" spans="1:14" s="9" customFormat="1" x14ac:dyDescent="0.15">
      <c r="J31"/>
    </row>
    <row r="32" spans="1:14" ht="14.25" x14ac:dyDescent="0.15">
      <c r="A32" s="7" t="s">
        <v>65</v>
      </c>
      <c r="G32" s="7" t="s">
        <v>295</v>
      </c>
    </row>
    <row r="33" spans="1:23" s="9" customFormat="1" x14ac:dyDescent="0.1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6">
        <v>3460</v>
      </c>
      <c r="D34" s="1" t="s">
        <v>78</v>
      </c>
      <c r="E34" s="2">
        <v>-7277406</v>
      </c>
      <c r="G34" s="16" t="s">
        <v>296</v>
      </c>
      <c r="H34" s="2">
        <f>E40</f>
        <v>17531492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138</v>
      </c>
      <c r="B35" s="36">
        <v>475</v>
      </c>
      <c r="D35" s="1" t="s">
        <v>182</v>
      </c>
      <c r="E35" s="10">
        <v>-1061230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6">
        <v>6381</v>
      </c>
      <c r="D36" s="1" t="s">
        <v>80</v>
      </c>
      <c r="E36" s="10">
        <v>-50924</v>
      </c>
      <c r="G36" s="40" t="s">
        <v>298</v>
      </c>
      <c r="H36" s="41">
        <f>H34+H35</f>
        <v>17536649.605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132</v>
      </c>
      <c r="B37" s="36">
        <v>2862</v>
      </c>
      <c r="D37" s="1" t="s">
        <v>81</v>
      </c>
      <c r="E37" s="2">
        <v>6129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15">
      <c r="A38" s="1" t="s">
        <v>19</v>
      </c>
      <c r="B38" s="36">
        <f>SUM(B34:B37)</f>
        <v>13178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15">
      <c r="A39" s="1" t="s">
        <v>102</v>
      </c>
      <c r="B39" s="3"/>
      <c r="D39" s="8" t="s">
        <v>379</v>
      </c>
    </row>
    <row r="40" spans="1:23" x14ac:dyDescent="0.15">
      <c r="A40" s="1" t="s">
        <v>103</v>
      </c>
      <c r="B40" s="3"/>
      <c r="D40" s="1" t="s">
        <v>74</v>
      </c>
      <c r="E40" s="2">
        <v>17531492</v>
      </c>
    </row>
    <row r="41" spans="1:23" s="9" customFormat="1" x14ac:dyDescent="0.15">
      <c r="A41"/>
      <c r="B41"/>
      <c r="D41" s="1" t="s">
        <v>75</v>
      </c>
      <c r="E41" s="2">
        <v>17165375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 s="1" t="s">
        <v>76</v>
      </c>
      <c r="E42" s="2">
        <v>491893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15">
      <c r="D43" s="1" t="s">
        <v>77</v>
      </c>
      <c r="E43" s="2">
        <v>297322</v>
      </c>
    </row>
    <row r="44" spans="1:23" x14ac:dyDescent="0.15">
      <c r="A44" s="8" t="s">
        <v>233</v>
      </c>
      <c r="D44" s="1" t="s">
        <v>375</v>
      </c>
      <c r="E44" s="2">
        <v>43073</v>
      </c>
    </row>
    <row r="45" spans="1:23" x14ac:dyDescent="0.15">
      <c r="A45" s="16" t="s">
        <v>5</v>
      </c>
      <c r="B45" s="2">
        <v>1000000</v>
      </c>
      <c r="C45" s="2"/>
      <c r="D45" s="1" t="s">
        <v>376</v>
      </c>
      <c r="E45" s="10">
        <v>448820</v>
      </c>
    </row>
    <row r="46" spans="1:23" x14ac:dyDescent="0.1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491894</v>
      </c>
    </row>
    <row r="47" spans="1:23" x14ac:dyDescent="0.1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1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1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1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4"/>
  <dimension ref="A1:W50"/>
  <sheetViews>
    <sheetView zoomScale="80" zoomScaleNormal="80" workbookViewId="0">
      <selection activeCell="E7" sqref="E7"/>
    </sheetView>
  </sheetViews>
  <sheetFormatPr defaultRowHeight="13.5" x14ac:dyDescent="0.15"/>
  <cols>
    <col min="1" max="1" width="21.75" customWidth="1"/>
    <col min="2" max="2" width="20.875" customWidth="1"/>
    <col min="3" max="3" width="2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1.87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20824315.329999998</v>
      </c>
      <c r="D3" s="1" t="s">
        <v>1</v>
      </c>
      <c r="E3" s="2">
        <v>40851838.5</v>
      </c>
      <c r="G3" s="1" t="s">
        <v>25</v>
      </c>
      <c r="I3" s="3"/>
    </row>
    <row r="4" spans="1:9" x14ac:dyDescent="0.15">
      <c r="A4" s="1" t="s">
        <v>2</v>
      </c>
      <c r="B4" s="2">
        <v>75771676.099999994</v>
      </c>
      <c r="D4" s="1" t="s">
        <v>11</v>
      </c>
      <c r="E4" s="2">
        <v>13464163.5</v>
      </c>
      <c r="H4" s="1" t="s">
        <v>44</v>
      </c>
      <c r="I4">
        <v>3</v>
      </c>
    </row>
    <row r="5" spans="1:9" x14ac:dyDescent="0.15">
      <c r="A5" s="1" t="s">
        <v>3</v>
      </c>
      <c r="B5" s="2">
        <v>96595991.430000007</v>
      </c>
      <c r="D5" s="1" t="s">
        <v>12</v>
      </c>
      <c r="E5" s="2">
        <v>27387675</v>
      </c>
      <c r="G5" s="1"/>
      <c r="H5" s="1" t="s">
        <v>45</v>
      </c>
      <c r="I5">
        <v>29</v>
      </c>
    </row>
    <row r="6" spans="1:9" x14ac:dyDescent="0.15">
      <c r="A6" s="1" t="s">
        <v>11</v>
      </c>
      <c r="B6" s="2">
        <v>20824315.329999998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15">
      <c r="A7" s="1" t="s">
        <v>4</v>
      </c>
      <c r="B7" s="2">
        <v>55555500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15">
      <c r="A8" s="1" t="s">
        <v>5</v>
      </c>
      <c r="B8" s="2">
        <v>88000000</v>
      </c>
      <c r="D8" s="1" t="s">
        <v>86</v>
      </c>
      <c r="E8" s="2">
        <v>3148.7</v>
      </c>
      <c r="G8" s="1"/>
      <c r="H8" s="1" t="s">
        <v>43</v>
      </c>
      <c r="I8" s="3">
        <v>0</v>
      </c>
    </row>
    <row r="9" spans="1:9" x14ac:dyDescent="0.15">
      <c r="A9" s="1" t="s">
        <v>82</v>
      </c>
      <c r="B9" s="2">
        <v>0</v>
      </c>
      <c r="D9" s="1" t="s">
        <v>88</v>
      </c>
      <c r="E9" s="3">
        <v>1470</v>
      </c>
      <c r="G9" s="1" t="s">
        <v>36</v>
      </c>
      <c r="I9" s="2"/>
    </row>
    <row r="10" spans="1:9" x14ac:dyDescent="0.15">
      <c r="A10" s="1" t="s">
        <v>83</v>
      </c>
      <c r="B10" s="2">
        <v>0</v>
      </c>
      <c r="D10" s="1" t="s">
        <v>85</v>
      </c>
      <c r="E10" s="2">
        <v>159226.70000000001</v>
      </c>
      <c r="G10" s="1"/>
      <c r="H10" s="1" t="s">
        <v>30</v>
      </c>
      <c r="I10" s="2">
        <v>31623000</v>
      </c>
    </row>
    <row r="11" spans="1:9" x14ac:dyDescent="0.1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15">
      <c r="A12" s="1" t="s">
        <v>47</v>
      </c>
      <c r="B12" s="2">
        <v>13384207.4</v>
      </c>
      <c r="G12" s="1"/>
      <c r="H12" s="1" t="s">
        <v>32</v>
      </c>
      <c r="I12" s="2">
        <f>I11+I10</f>
        <v>31623000</v>
      </c>
    </row>
    <row r="13" spans="1:9" x14ac:dyDescent="0.15">
      <c r="A13" s="1" t="s">
        <v>86</v>
      </c>
      <c r="B13" s="2">
        <v>602.29999999999995</v>
      </c>
      <c r="G13" s="1" t="s">
        <v>5</v>
      </c>
      <c r="H13" s="2"/>
      <c r="I13" s="2">
        <v>15000000</v>
      </c>
    </row>
    <row r="14" spans="1:9" x14ac:dyDescent="0.15">
      <c r="A14" s="1" t="s">
        <v>85</v>
      </c>
      <c r="B14" s="2">
        <v>23020.880000000001</v>
      </c>
      <c r="G14" s="1" t="s">
        <v>26</v>
      </c>
      <c r="H14" s="2"/>
      <c r="I14" s="2">
        <v>10508220.73</v>
      </c>
    </row>
    <row r="15" spans="1:9" x14ac:dyDescent="0.15">
      <c r="A15" s="1"/>
      <c r="G15" s="1" t="s">
        <v>12</v>
      </c>
      <c r="H15" s="2"/>
      <c r="I15" s="2">
        <v>6324600</v>
      </c>
    </row>
    <row r="16" spans="1:9" x14ac:dyDescent="0.15">
      <c r="A16" s="1"/>
      <c r="G16" s="1" t="s">
        <v>24</v>
      </c>
      <c r="H16" s="2"/>
      <c r="I16" s="2">
        <v>1832820.73</v>
      </c>
    </row>
    <row r="17" spans="1:22" x14ac:dyDescent="0.15">
      <c r="G17" s="1" t="s">
        <v>33</v>
      </c>
      <c r="I17" s="2"/>
    </row>
    <row r="18" spans="1:22" x14ac:dyDescent="0.15">
      <c r="G18" s="1"/>
      <c r="H18" s="1" t="s">
        <v>38</v>
      </c>
      <c r="I18" s="2">
        <v>16327.85</v>
      </c>
    </row>
    <row r="19" spans="1:22" x14ac:dyDescent="0.15">
      <c r="G19" s="1"/>
      <c r="H19" s="1" t="s">
        <v>39</v>
      </c>
      <c r="I19" s="2">
        <v>5304.27</v>
      </c>
    </row>
    <row r="20" spans="1:22" x14ac:dyDescent="0.15">
      <c r="G20" s="1"/>
      <c r="H20" s="1" t="s">
        <v>19</v>
      </c>
      <c r="I20" s="2">
        <f>SUM(I18:I19)</f>
        <v>21632.120000000003</v>
      </c>
    </row>
    <row r="23" spans="1:22" x14ac:dyDescent="0.15">
      <c r="A23" s="8" t="s">
        <v>69</v>
      </c>
    </row>
    <row r="24" spans="1:22" x14ac:dyDescent="0.1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15">
      <c r="A25" s="1" t="s">
        <v>71</v>
      </c>
      <c r="B25" s="2">
        <f>B4+E5+I15</f>
        <v>109483951.09999999</v>
      </c>
      <c r="G25" s="1"/>
      <c r="H25" s="1"/>
      <c r="I25" s="2"/>
    </row>
    <row r="26" spans="1:22" x14ac:dyDescent="0.15">
      <c r="A26" s="1" t="s">
        <v>90</v>
      </c>
      <c r="B26" s="2">
        <f>B14+E10+I20</f>
        <v>203879.7</v>
      </c>
      <c r="G26" s="1"/>
      <c r="H26" s="1"/>
      <c r="I26" s="2"/>
    </row>
    <row r="27" spans="1:22" x14ac:dyDescent="0.15">
      <c r="G27" s="1"/>
      <c r="H27" s="1"/>
      <c r="I27" s="2"/>
    </row>
    <row r="28" spans="1:22" x14ac:dyDescent="0.15">
      <c r="G28" s="1"/>
      <c r="H28" s="1"/>
      <c r="I28" s="2"/>
    </row>
    <row r="29" spans="1:22" s="9" customFormat="1" x14ac:dyDescent="0.15"/>
    <row r="30" spans="1:22" ht="14.25" x14ac:dyDescent="0.15">
      <c r="A30" s="7" t="s">
        <v>65</v>
      </c>
    </row>
    <row r="31" spans="1:22" s="9" customFormat="1" x14ac:dyDescent="0.1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15">
      <c r="A32" s="1" t="s">
        <v>16</v>
      </c>
      <c r="B32" s="3">
        <v>1103</v>
      </c>
      <c r="D32" s="1" t="s">
        <v>74</v>
      </c>
      <c r="E32" s="2">
        <v>667509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17</v>
      </c>
      <c r="B33" s="3">
        <v>3283</v>
      </c>
      <c r="D33" s="1" t="s">
        <v>75</v>
      </c>
      <c r="E33" s="2">
        <v>471251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6629</v>
      </c>
      <c r="D34" s="1" t="s">
        <v>76</v>
      </c>
      <c r="E34" s="2">
        <v>-223058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">
        <v>1089</v>
      </c>
      <c r="D35" s="1" t="s">
        <v>77</v>
      </c>
      <c r="E35" s="2">
        <v>-161261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19</v>
      </c>
      <c r="B36" s="3">
        <f>SUM(B32:B35)</f>
        <v>12104</v>
      </c>
      <c r="D36" s="1" t="s">
        <v>78</v>
      </c>
      <c r="E36" s="2">
        <v>-272550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15">
      <c r="D37" s="1" t="s">
        <v>79</v>
      </c>
      <c r="E37" s="3">
        <v>4432170</v>
      </c>
    </row>
    <row r="38" spans="1:23" x14ac:dyDescent="0.15">
      <c r="D38" s="1" t="s">
        <v>80</v>
      </c>
      <c r="E38" s="2">
        <v>6318</v>
      </c>
    </row>
    <row r="39" spans="1:23" s="9" customFormat="1" x14ac:dyDescent="0.15">
      <c r="A39"/>
      <c r="B39"/>
      <c r="D39" s="1" t="s">
        <v>81</v>
      </c>
      <c r="E39" s="2">
        <v>-2858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1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1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1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1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1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1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15"/>
  </sheetData>
  <phoneticPr fontId="1" type="noConversion"/>
  <pageMargins left="0.7" right="0.7" top="0.75" bottom="0.75" header="0.3" footer="0.3"/>
  <pageSetup paperSize="9" orientation="landscape" r:id="rId1"/>
</worksheet>
</file>

<file path=xl/worksheets/sheet3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5"/>
  <dimension ref="A1:W50"/>
  <sheetViews>
    <sheetView zoomScale="80" zoomScaleNormal="80" workbookViewId="0">
      <selection activeCell="E7" sqref="E7"/>
    </sheetView>
  </sheetViews>
  <sheetFormatPr defaultRowHeight="13.5" x14ac:dyDescent="0.15"/>
  <cols>
    <col min="1" max="1" width="21.75" customWidth="1"/>
    <col min="2" max="2" width="20.875" customWidth="1"/>
    <col min="3" max="3" width="2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1.87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18103565.030000001</v>
      </c>
      <c r="D3" s="1" t="s">
        <v>1</v>
      </c>
      <c r="E3" s="2">
        <v>40220744.200000003</v>
      </c>
      <c r="G3" s="1" t="s">
        <v>25</v>
      </c>
      <c r="I3" s="3"/>
    </row>
    <row r="4" spans="1:9" x14ac:dyDescent="0.15">
      <c r="A4" s="1" t="s">
        <v>2</v>
      </c>
      <c r="B4" s="2">
        <v>63669829.140000001</v>
      </c>
      <c r="D4" s="1" t="s">
        <v>11</v>
      </c>
      <c r="E4" s="2">
        <v>11733433.4</v>
      </c>
      <c r="H4" s="1" t="s">
        <v>44</v>
      </c>
      <c r="I4">
        <v>4</v>
      </c>
    </row>
    <row r="5" spans="1:9" x14ac:dyDescent="0.15">
      <c r="A5" s="1" t="s">
        <v>3</v>
      </c>
      <c r="B5" s="2">
        <v>81773394.170000002</v>
      </c>
      <c r="D5" s="1" t="s">
        <v>12</v>
      </c>
      <c r="E5" s="2">
        <v>28487310.800000001</v>
      </c>
      <c r="G5" s="1"/>
      <c r="H5" s="1" t="s">
        <v>45</v>
      </c>
      <c r="I5">
        <v>26</v>
      </c>
    </row>
    <row r="6" spans="1:9" x14ac:dyDescent="0.15">
      <c r="A6" s="1" t="s">
        <v>11</v>
      </c>
      <c r="B6" s="2">
        <v>18103565.030000001</v>
      </c>
      <c r="D6" s="1" t="s">
        <v>4</v>
      </c>
      <c r="E6" s="2">
        <v>8000000</v>
      </c>
      <c r="H6" s="1" t="s">
        <v>67</v>
      </c>
      <c r="I6">
        <v>14</v>
      </c>
    </row>
    <row r="7" spans="1:9" x14ac:dyDescent="0.15">
      <c r="A7" s="1" t="s">
        <v>4</v>
      </c>
      <c r="B7" s="2">
        <v>55555500</v>
      </c>
      <c r="D7" s="1" t="s">
        <v>5</v>
      </c>
      <c r="E7" s="18">
        <v>40000000</v>
      </c>
      <c r="G7" s="1"/>
      <c r="H7" s="1" t="s">
        <v>42</v>
      </c>
      <c r="I7" s="3">
        <v>44</v>
      </c>
    </row>
    <row r="8" spans="1:9" x14ac:dyDescent="0.15">
      <c r="A8" s="1" t="s">
        <v>5</v>
      </c>
      <c r="B8" s="2">
        <v>73000000</v>
      </c>
      <c r="D8" s="1" t="s">
        <v>86</v>
      </c>
      <c r="E8" s="2">
        <v>5736.2</v>
      </c>
      <c r="G8" s="1"/>
      <c r="H8" s="1" t="s">
        <v>43</v>
      </c>
      <c r="I8" s="3">
        <v>0</v>
      </c>
    </row>
    <row r="9" spans="1:9" x14ac:dyDescent="0.15">
      <c r="A9" s="1" t="s">
        <v>82</v>
      </c>
      <c r="B9" s="2">
        <v>0</v>
      </c>
      <c r="D9" s="1" t="s">
        <v>88</v>
      </c>
      <c r="E9" s="3">
        <v>3242</v>
      </c>
      <c r="G9" s="1" t="s">
        <v>36</v>
      </c>
      <c r="I9" s="2"/>
    </row>
    <row r="10" spans="1:9" x14ac:dyDescent="0.15">
      <c r="A10" s="1" t="s">
        <v>83</v>
      </c>
      <c r="B10" s="2">
        <v>0</v>
      </c>
      <c r="D10" s="1" t="s">
        <v>85</v>
      </c>
      <c r="E10" s="2">
        <v>156078</v>
      </c>
      <c r="G10" s="1"/>
      <c r="H10" s="1" t="s">
        <v>30</v>
      </c>
      <c r="I10" s="2">
        <v>29706240</v>
      </c>
    </row>
    <row r="11" spans="1:9" x14ac:dyDescent="0.1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15">
      <c r="A12" s="1" t="s">
        <v>47</v>
      </c>
      <c r="B12" s="2">
        <v>48077385.200000003</v>
      </c>
      <c r="G12" s="1"/>
      <c r="H12" s="1" t="s">
        <v>32</v>
      </c>
      <c r="I12" s="2">
        <f>I11+I10</f>
        <v>29706240</v>
      </c>
    </row>
    <row r="13" spans="1:9" x14ac:dyDescent="0.15">
      <c r="A13" s="1" t="s">
        <v>86</v>
      </c>
      <c r="B13" s="2">
        <v>2163.4299999999998</v>
      </c>
      <c r="G13" s="1" t="s">
        <v>5</v>
      </c>
      <c r="H13" s="2"/>
      <c r="I13" s="2">
        <v>15000000</v>
      </c>
    </row>
    <row r="14" spans="1:9" x14ac:dyDescent="0.15">
      <c r="A14" s="1" t="s">
        <v>85</v>
      </c>
      <c r="B14" s="2">
        <v>22418.58</v>
      </c>
      <c r="G14" s="1" t="s">
        <v>26</v>
      </c>
      <c r="H14" s="2"/>
      <c r="I14" s="2">
        <v>10988433.1</v>
      </c>
    </row>
    <row r="15" spans="1:9" x14ac:dyDescent="0.15">
      <c r="A15" s="1"/>
      <c r="G15" s="1" t="s">
        <v>12</v>
      </c>
      <c r="H15" s="2"/>
      <c r="I15" s="2">
        <v>5941248</v>
      </c>
    </row>
    <row r="16" spans="1:9" x14ac:dyDescent="0.15">
      <c r="A16" s="1"/>
      <c r="G16" s="1" t="s">
        <v>24</v>
      </c>
      <c r="H16" s="2"/>
      <c r="I16" s="2">
        <v>1929681.1</v>
      </c>
    </row>
    <row r="17" spans="1:22" x14ac:dyDescent="0.15">
      <c r="G17" s="1" t="s">
        <v>33</v>
      </c>
      <c r="I17" s="2"/>
    </row>
    <row r="18" spans="1:22" x14ac:dyDescent="0.15">
      <c r="G18" s="1"/>
      <c r="H18" s="1" t="s">
        <v>38</v>
      </c>
      <c r="I18" s="2">
        <v>15991.54</v>
      </c>
    </row>
    <row r="19" spans="1:22" x14ac:dyDescent="0.15">
      <c r="G19" s="1"/>
      <c r="H19" s="1" t="s">
        <v>39</v>
      </c>
      <c r="I19" s="2">
        <v>5224.8999999999996</v>
      </c>
    </row>
    <row r="20" spans="1:22" x14ac:dyDescent="0.15">
      <c r="G20" s="1"/>
      <c r="H20" s="1" t="s">
        <v>19</v>
      </c>
      <c r="I20" s="2">
        <f>SUM(I18:I19)</f>
        <v>21216.440000000002</v>
      </c>
    </row>
    <row r="23" spans="1:22" x14ac:dyDescent="0.15">
      <c r="A23" s="8" t="s">
        <v>69</v>
      </c>
    </row>
    <row r="24" spans="1:22" x14ac:dyDescent="0.15">
      <c r="A24" s="1" t="s">
        <v>70</v>
      </c>
      <c r="B24" s="2">
        <f>B8+E7+I13</f>
        <v>128000000</v>
      </c>
      <c r="G24" s="1"/>
      <c r="H24" s="1"/>
      <c r="I24" s="2"/>
    </row>
    <row r="25" spans="1:22" x14ac:dyDescent="0.15">
      <c r="A25" s="1" t="s">
        <v>71</v>
      </c>
      <c r="B25" s="2">
        <f>B4+E5+I15</f>
        <v>98098387.939999998</v>
      </c>
      <c r="G25" s="1"/>
      <c r="H25" s="1"/>
      <c r="I25" s="2"/>
    </row>
    <row r="26" spans="1:22" x14ac:dyDescent="0.15">
      <c r="A26" s="1" t="s">
        <v>90</v>
      </c>
      <c r="B26" s="2">
        <f>B14+E10+I20</f>
        <v>199713.02000000002</v>
      </c>
      <c r="G26" s="1"/>
      <c r="H26" s="1"/>
      <c r="I26" s="2"/>
    </row>
    <row r="27" spans="1:22" x14ac:dyDescent="0.15">
      <c r="G27" s="1"/>
      <c r="H27" s="1"/>
      <c r="I27" s="2"/>
    </row>
    <row r="28" spans="1:22" x14ac:dyDescent="0.15">
      <c r="G28" s="1"/>
      <c r="H28" s="1"/>
      <c r="I28" s="2"/>
    </row>
    <row r="29" spans="1:22" s="9" customFormat="1" x14ac:dyDescent="0.15"/>
    <row r="30" spans="1:22" ht="14.25" x14ac:dyDescent="0.15">
      <c r="A30" s="7" t="s">
        <v>65</v>
      </c>
    </row>
    <row r="31" spans="1:22" s="9" customFormat="1" x14ac:dyDescent="0.1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15">
      <c r="A32" s="1" t="s">
        <v>16</v>
      </c>
      <c r="B32" s="3">
        <v>1395</v>
      </c>
      <c r="D32" s="1" t="s">
        <v>74</v>
      </c>
      <c r="E32" s="2">
        <v>890567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17</v>
      </c>
      <c r="B33" s="3">
        <v>3454</v>
      </c>
      <c r="D33" s="1" t="s">
        <v>75</v>
      </c>
      <c r="E33" s="2">
        <v>632512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6654</v>
      </c>
      <c r="D34" s="1" t="s">
        <v>76</v>
      </c>
      <c r="E34" s="2">
        <v>174404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">
        <v>1513</v>
      </c>
      <c r="D35" s="1" t="s">
        <v>77</v>
      </c>
      <c r="E35" s="2">
        <v>-22746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19</v>
      </c>
      <c r="B36" s="3">
        <f>SUM(B32:B35)</f>
        <v>13016</v>
      </c>
      <c r="D36" s="1" t="s">
        <v>78</v>
      </c>
      <c r="E36" s="2">
        <v>-493116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15">
      <c r="D37" s="1" t="s">
        <v>79</v>
      </c>
      <c r="E37" s="3">
        <v>5021373</v>
      </c>
    </row>
    <row r="38" spans="1:23" x14ac:dyDescent="0.15">
      <c r="D38" s="1" t="s">
        <v>80</v>
      </c>
      <c r="E38" s="2">
        <v>-2011</v>
      </c>
    </row>
    <row r="39" spans="1:23" s="9" customFormat="1" x14ac:dyDescent="0.15">
      <c r="A39"/>
      <c r="B39"/>
      <c r="D39" s="1" t="s">
        <v>81</v>
      </c>
      <c r="E39" s="2">
        <v>-2661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1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1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1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1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1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1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15"/>
  </sheetData>
  <phoneticPr fontId="1" type="noConversion"/>
  <pageMargins left="0.7" right="0.7" top="0.75" bottom="0.75" header="0.3" footer="0.3"/>
  <pageSetup paperSize="9" orientation="landscape" r:id="rId1"/>
</worksheet>
</file>

<file path=xl/worksheets/sheet3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6"/>
  <dimension ref="A1:W50"/>
  <sheetViews>
    <sheetView zoomScale="80" zoomScaleNormal="80" workbookViewId="0">
      <selection activeCell="E7" sqref="E7"/>
    </sheetView>
  </sheetViews>
  <sheetFormatPr defaultRowHeight="13.5" x14ac:dyDescent="0.15"/>
  <cols>
    <col min="1" max="1" width="21.75" customWidth="1"/>
    <col min="2" max="2" width="20.875" customWidth="1"/>
    <col min="3" max="3" width="2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1.87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40182660.329999998</v>
      </c>
      <c r="D3" s="1" t="s">
        <v>1</v>
      </c>
      <c r="E3" s="2">
        <v>37566167.399999999</v>
      </c>
      <c r="G3" s="1" t="s">
        <v>25</v>
      </c>
      <c r="I3" s="3"/>
    </row>
    <row r="4" spans="1:9" x14ac:dyDescent="0.15">
      <c r="A4" s="1" t="s">
        <v>2</v>
      </c>
      <c r="B4" s="2">
        <v>16176349.15</v>
      </c>
      <c r="D4" s="1" t="s">
        <v>11</v>
      </c>
      <c r="E4" s="2">
        <v>9786693.8000000007</v>
      </c>
      <c r="H4" s="1" t="s">
        <v>44</v>
      </c>
      <c r="I4">
        <v>9</v>
      </c>
    </row>
    <row r="5" spans="1:9" x14ac:dyDescent="0.15">
      <c r="A5" s="1" t="s">
        <v>3</v>
      </c>
      <c r="B5" s="2">
        <v>62359462.810000002</v>
      </c>
      <c r="D5" s="1" t="s">
        <v>12</v>
      </c>
      <c r="E5" s="2">
        <v>27779473.600000001</v>
      </c>
      <c r="G5" s="1"/>
      <c r="H5" s="1" t="s">
        <v>45</v>
      </c>
      <c r="I5">
        <v>25</v>
      </c>
    </row>
    <row r="6" spans="1:9" x14ac:dyDescent="0.15">
      <c r="A6" s="1" t="s">
        <v>11</v>
      </c>
      <c r="B6" s="2">
        <v>46183113.659999996</v>
      </c>
      <c r="D6" s="1" t="s">
        <v>4</v>
      </c>
      <c r="E6" s="2">
        <v>8000000</v>
      </c>
      <c r="H6" s="1" t="s">
        <v>67</v>
      </c>
      <c r="I6">
        <v>12</v>
      </c>
    </row>
    <row r="7" spans="1:9" x14ac:dyDescent="0.1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>
        <v>-1</v>
      </c>
    </row>
    <row r="8" spans="1:9" x14ac:dyDescent="0.15">
      <c r="A8" s="1" t="s">
        <v>5</v>
      </c>
      <c r="B8" s="2">
        <v>53000000</v>
      </c>
      <c r="D8" s="1" t="s">
        <v>87</v>
      </c>
      <c r="E8" s="2">
        <v>7544</v>
      </c>
      <c r="G8" s="1"/>
      <c r="H8" s="1" t="s">
        <v>42</v>
      </c>
      <c r="I8" s="3">
        <v>46</v>
      </c>
    </row>
    <row r="9" spans="1:9" x14ac:dyDescent="0.15">
      <c r="A9" s="1" t="s">
        <v>82</v>
      </c>
      <c r="B9" s="2">
        <v>453.33</v>
      </c>
      <c r="D9" s="1" t="s">
        <v>88</v>
      </c>
      <c r="E9" s="3">
        <v>4203</v>
      </c>
      <c r="G9" s="1"/>
      <c r="H9" s="1" t="s">
        <v>43</v>
      </c>
      <c r="I9" s="3">
        <v>-1</v>
      </c>
    </row>
    <row r="10" spans="1:9" x14ac:dyDescent="0.15">
      <c r="A10" s="1" t="s">
        <v>83</v>
      </c>
      <c r="B10" s="2">
        <v>6000000</v>
      </c>
      <c r="D10" s="1" t="s">
        <v>89</v>
      </c>
      <c r="E10" s="2">
        <v>150341.79999999999</v>
      </c>
      <c r="G10" s="1" t="s">
        <v>36</v>
      </c>
      <c r="I10" s="2"/>
    </row>
    <row r="11" spans="1:9" x14ac:dyDescent="0.15">
      <c r="A11" s="1" t="s">
        <v>84</v>
      </c>
      <c r="B11" s="2">
        <v>157626.48000000001</v>
      </c>
      <c r="G11" s="1"/>
      <c r="H11" s="1" t="s">
        <v>30</v>
      </c>
      <c r="I11" s="2">
        <v>31348440</v>
      </c>
    </row>
    <row r="12" spans="1:9" x14ac:dyDescent="0.15">
      <c r="A12" s="1" t="s">
        <v>47</v>
      </c>
      <c r="B12" s="2">
        <v>18501924.899999999</v>
      </c>
      <c r="G12" s="1"/>
      <c r="H12" s="1" t="s">
        <v>31</v>
      </c>
      <c r="I12" s="2">
        <v>-677940</v>
      </c>
    </row>
    <row r="13" spans="1:9" x14ac:dyDescent="0.15">
      <c r="A13" s="1" t="s">
        <v>86</v>
      </c>
      <c r="B13" s="2">
        <v>832.67</v>
      </c>
      <c r="G13" s="1"/>
      <c r="H13" s="1" t="s">
        <v>32</v>
      </c>
      <c r="I13" s="2">
        <f>I12+I11</f>
        <v>30670500</v>
      </c>
    </row>
    <row r="14" spans="1:9" x14ac:dyDescent="0.15">
      <c r="A14" s="1" t="s">
        <v>85</v>
      </c>
      <c r="B14" s="2">
        <v>20255.13</v>
      </c>
      <c r="G14" s="1" t="s">
        <v>5</v>
      </c>
      <c r="H14" s="2"/>
      <c r="I14" s="2">
        <v>15000000</v>
      </c>
    </row>
    <row r="15" spans="1:9" x14ac:dyDescent="0.15">
      <c r="A15" s="1"/>
      <c r="G15" s="1" t="s">
        <v>26</v>
      </c>
      <c r="H15" s="2"/>
      <c r="I15" s="2">
        <v>10901430.140000001</v>
      </c>
    </row>
    <row r="16" spans="1:9" x14ac:dyDescent="0.15">
      <c r="A16" s="1"/>
      <c r="G16" s="1" t="s">
        <v>12</v>
      </c>
      <c r="H16" s="2"/>
      <c r="I16" s="2">
        <v>6269688</v>
      </c>
    </row>
    <row r="17" spans="1:22" x14ac:dyDescent="0.15">
      <c r="G17" s="1" t="s">
        <v>24</v>
      </c>
      <c r="H17" s="2"/>
      <c r="I17" s="2">
        <v>2171118.14</v>
      </c>
    </row>
    <row r="18" spans="1:22" x14ac:dyDescent="0.15">
      <c r="G18" s="1" t="s">
        <v>33</v>
      </c>
      <c r="I18" s="2"/>
    </row>
    <row r="19" spans="1:22" x14ac:dyDescent="0.15">
      <c r="G19" s="1"/>
      <c r="H19" s="1" t="s">
        <v>38</v>
      </c>
      <c r="I19" s="2">
        <v>15245.71</v>
      </c>
    </row>
    <row r="20" spans="1:22" x14ac:dyDescent="0.15">
      <c r="G20" s="1"/>
      <c r="H20" s="1" t="s">
        <v>39</v>
      </c>
      <c r="I20" s="2">
        <v>5048.8599999999997</v>
      </c>
    </row>
    <row r="21" spans="1:22" x14ac:dyDescent="0.15">
      <c r="G21" s="1"/>
      <c r="H21" s="1" t="s">
        <v>19</v>
      </c>
      <c r="I21" s="2">
        <f>SUM(I19:I20)</f>
        <v>20294.57</v>
      </c>
    </row>
    <row r="23" spans="1:22" x14ac:dyDescent="0.15">
      <c r="A23" s="8" t="s">
        <v>69</v>
      </c>
    </row>
    <row r="24" spans="1:22" x14ac:dyDescent="0.1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15">
      <c r="A25" s="1" t="s">
        <v>71</v>
      </c>
      <c r="B25" s="2">
        <f>B4+E5+I16</f>
        <v>50225510.75</v>
      </c>
      <c r="G25" s="1"/>
      <c r="H25" s="1"/>
      <c r="I25" s="2"/>
    </row>
    <row r="26" spans="1:22" x14ac:dyDescent="0.15">
      <c r="A26" s="1" t="s">
        <v>90</v>
      </c>
      <c r="B26" s="2">
        <f>B14+E10+I21</f>
        <v>190891.5</v>
      </c>
      <c r="G26" s="1"/>
      <c r="H26" s="1"/>
      <c r="I26" s="2"/>
    </row>
    <row r="27" spans="1:22" x14ac:dyDescent="0.15">
      <c r="G27" s="1"/>
      <c r="H27" s="1"/>
      <c r="I27" s="2"/>
    </row>
    <row r="28" spans="1:22" x14ac:dyDescent="0.15">
      <c r="G28" s="1"/>
      <c r="H28" s="1"/>
      <c r="I28" s="2"/>
    </row>
    <row r="29" spans="1:22" s="9" customFormat="1" x14ac:dyDescent="0.15"/>
    <row r="30" spans="1:22" ht="14.25" x14ac:dyDescent="0.15">
      <c r="A30" s="7" t="s">
        <v>65</v>
      </c>
    </row>
    <row r="31" spans="1:22" s="9" customFormat="1" x14ac:dyDescent="0.1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15">
      <c r="A32" s="1" t="s">
        <v>16</v>
      </c>
      <c r="B32" s="3">
        <v>1686</v>
      </c>
      <c r="D32" s="1" t="s">
        <v>74</v>
      </c>
      <c r="E32" s="2">
        <v>716337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17</v>
      </c>
      <c r="B33" s="3">
        <v>3706</v>
      </c>
      <c r="D33" s="1" t="s">
        <v>75</v>
      </c>
      <c r="E33" s="2">
        <v>655258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6297</v>
      </c>
      <c r="D34" s="1" t="s">
        <v>76</v>
      </c>
      <c r="E34" s="2">
        <v>-74259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">
        <v>1857</v>
      </c>
      <c r="D35" s="1" t="s">
        <v>77</v>
      </c>
      <c r="E35" s="2">
        <v>-69705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19</v>
      </c>
      <c r="B36" s="3">
        <f>SUM(B32:B35)</f>
        <v>13546</v>
      </c>
      <c r="D36" s="1" t="s">
        <v>78</v>
      </c>
      <c r="E36" s="2">
        <v>-875761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15">
      <c r="D37" s="1" t="s">
        <v>79</v>
      </c>
      <c r="E37" s="3">
        <v>2331101</v>
      </c>
    </row>
    <row r="38" spans="1:23" x14ac:dyDescent="0.15">
      <c r="D38" s="1" t="s">
        <v>80</v>
      </c>
      <c r="E38" s="2">
        <v>-4689</v>
      </c>
    </row>
    <row r="39" spans="1:23" s="9" customFormat="1" x14ac:dyDescent="0.15">
      <c r="A39"/>
      <c r="B39"/>
      <c r="D39" s="1" t="s">
        <v>81</v>
      </c>
      <c r="E39" s="2">
        <v>-3339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1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1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1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1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1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1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15"/>
  </sheetData>
  <phoneticPr fontId="1" type="noConversion"/>
  <pageMargins left="0.7" right="0.7" top="0.75" bottom="0.75" header="0.3" footer="0.3"/>
  <pageSetup paperSize="9" orientation="landscape" r:id="rId1"/>
</worksheet>
</file>

<file path=xl/worksheets/sheet3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7"/>
  <dimension ref="A1:W49"/>
  <sheetViews>
    <sheetView zoomScale="85" zoomScaleNormal="85" workbookViewId="0">
      <selection activeCell="E7" sqref="E7"/>
    </sheetView>
  </sheetViews>
  <sheetFormatPr defaultRowHeight="13.5" x14ac:dyDescent="0.15"/>
  <cols>
    <col min="1" max="1" width="21.75" customWidth="1"/>
    <col min="2" max="2" width="20.875" customWidth="1"/>
    <col min="3" max="3" width="2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1.87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40554833.350000001</v>
      </c>
      <c r="D3" s="1" t="s">
        <v>1</v>
      </c>
      <c r="E3" s="2">
        <v>35991211.399999999</v>
      </c>
      <c r="G3" s="1" t="s">
        <v>25</v>
      </c>
      <c r="I3" s="3"/>
    </row>
    <row r="4" spans="1:9" x14ac:dyDescent="0.15">
      <c r="A4" s="1" t="s">
        <v>2</v>
      </c>
      <c r="B4" s="2">
        <v>9621254.3000000007</v>
      </c>
      <c r="D4" s="1" t="s">
        <v>11</v>
      </c>
      <c r="E4" s="2">
        <v>11615232</v>
      </c>
      <c r="G4" s="1"/>
      <c r="H4" s="1" t="s">
        <v>41</v>
      </c>
      <c r="I4" s="3">
        <v>-3</v>
      </c>
    </row>
    <row r="5" spans="1:9" x14ac:dyDescent="0.15">
      <c r="A5" s="1" t="s">
        <v>3</v>
      </c>
      <c r="B5" s="2">
        <v>62176981.399999999</v>
      </c>
      <c r="D5" s="1" t="s">
        <v>12</v>
      </c>
      <c r="E5" s="2">
        <v>24375979.399999999</v>
      </c>
      <c r="H5" s="1" t="s">
        <v>44</v>
      </c>
      <c r="I5">
        <v>13</v>
      </c>
    </row>
    <row r="6" spans="1:9" x14ac:dyDescent="0.15">
      <c r="A6" s="1" t="s">
        <v>11</v>
      </c>
      <c r="B6" s="2">
        <v>52555727.100000001</v>
      </c>
      <c r="D6" s="1" t="s">
        <v>4</v>
      </c>
      <c r="E6" s="2">
        <v>8000000</v>
      </c>
      <c r="G6" s="1"/>
      <c r="H6" s="1" t="s">
        <v>45</v>
      </c>
      <c r="I6" s="3">
        <v>20</v>
      </c>
    </row>
    <row r="7" spans="1:9" x14ac:dyDescent="0.1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8</v>
      </c>
    </row>
    <row r="8" spans="1:9" x14ac:dyDescent="0.15">
      <c r="A8" s="1" t="s">
        <v>5</v>
      </c>
      <c r="B8" s="2">
        <v>53000000</v>
      </c>
      <c r="D8" s="1" t="s">
        <v>8</v>
      </c>
      <c r="E8" s="2">
        <v>3102.7</v>
      </c>
      <c r="G8" s="1"/>
      <c r="H8" s="1" t="s">
        <v>42</v>
      </c>
      <c r="I8" s="3">
        <v>41</v>
      </c>
    </row>
    <row r="9" spans="1:9" x14ac:dyDescent="0.15">
      <c r="A9" s="1" t="s">
        <v>6</v>
      </c>
      <c r="B9" s="2">
        <v>893.75</v>
      </c>
      <c r="D9" s="1" t="s">
        <v>13</v>
      </c>
      <c r="E9" s="3">
        <v>1855</v>
      </c>
      <c r="G9" s="1"/>
      <c r="H9" s="1" t="s">
        <v>43</v>
      </c>
      <c r="I9" s="3">
        <v>-3</v>
      </c>
    </row>
    <row r="10" spans="1:9" x14ac:dyDescent="0.15">
      <c r="A10" s="1" t="s">
        <v>7</v>
      </c>
      <c r="B10" s="2">
        <v>12000000</v>
      </c>
      <c r="G10" s="1" t="s">
        <v>36</v>
      </c>
      <c r="I10" s="2"/>
    </row>
    <row r="11" spans="1:9" x14ac:dyDescent="0.15">
      <c r="A11" s="1" t="s">
        <v>47</v>
      </c>
      <c r="B11" s="2">
        <v>15920583.869999999</v>
      </c>
      <c r="G11" s="1"/>
      <c r="H11" s="1" t="s">
        <v>30</v>
      </c>
      <c r="I11" s="2">
        <v>26901360</v>
      </c>
    </row>
    <row r="12" spans="1:9" x14ac:dyDescent="0.15">
      <c r="A12" s="1" t="s">
        <v>8</v>
      </c>
      <c r="B12" s="2">
        <v>581.29</v>
      </c>
      <c r="G12" s="1"/>
      <c r="H12" s="1" t="s">
        <v>31</v>
      </c>
      <c r="I12" s="2">
        <v>-1988820</v>
      </c>
    </row>
    <row r="13" spans="1:9" x14ac:dyDescent="0.15">
      <c r="G13" s="1"/>
      <c r="H13" s="1" t="s">
        <v>32</v>
      </c>
      <c r="I13" s="2">
        <f>SUM(I11:I12)</f>
        <v>24912540</v>
      </c>
    </row>
    <row r="14" spans="1:9" x14ac:dyDescent="0.15">
      <c r="A14" s="1"/>
      <c r="G14" s="1" t="s">
        <v>5</v>
      </c>
      <c r="H14" s="2"/>
      <c r="I14" s="2">
        <v>15000000</v>
      </c>
    </row>
    <row r="15" spans="1:9" x14ac:dyDescent="0.15">
      <c r="A15" s="1"/>
      <c r="G15" s="1" t="s">
        <v>26</v>
      </c>
      <c r="H15" s="2"/>
      <c r="I15" s="2">
        <v>10744300.08</v>
      </c>
    </row>
    <row r="16" spans="1:9" x14ac:dyDescent="0.15">
      <c r="A16" s="1"/>
      <c r="G16" s="1" t="s">
        <v>12</v>
      </c>
      <c r="H16" s="2"/>
      <c r="I16" s="2">
        <v>5380272</v>
      </c>
    </row>
    <row r="17" spans="1:22" x14ac:dyDescent="0.15">
      <c r="G17" s="1" t="s">
        <v>24</v>
      </c>
      <c r="H17" s="2"/>
      <c r="I17" s="2">
        <v>1124572.08</v>
      </c>
    </row>
    <row r="18" spans="1:22" x14ac:dyDescent="0.15">
      <c r="G18" s="1" t="s">
        <v>33</v>
      </c>
      <c r="I18" s="2"/>
    </row>
    <row r="19" spans="1:22" x14ac:dyDescent="0.15">
      <c r="G19" s="1"/>
      <c r="H19" s="1" t="s">
        <v>38</v>
      </c>
      <c r="I19" s="2">
        <v>14089.19</v>
      </c>
    </row>
    <row r="20" spans="1:22" x14ac:dyDescent="0.15">
      <c r="G20" s="1"/>
      <c r="H20" s="1" t="s">
        <v>39</v>
      </c>
      <c r="I20" s="2">
        <v>4775.92</v>
      </c>
    </row>
    <row r="21" spans="1:22" x14ac:dyDescent="0.15">
      <c r="G21" s="1"/>
      <c r="H21" s="1" t="s">
        <v>19</v>
      </c>
      <c r="I21" s="2">
        <f>SUM(I19:I20)</f>
        <v>18865.11</v>
      </c>
    </row>
    <row r="23" spans="1:22" x14ac:dyDescent="0.15">
      <c r="A23" s="8" t="s">
        <v>69</v>
      </c>
    </row>
    <row r="24" spans="1:22" x14ac:dyDescent="0.1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15">
      <c r="A25" s="1" t="s">
        <v>71</v>
      </c>
      <c r="B25" s="2">
        <f>B4+E5+I16</f>
        <v>39377505.700000003</v>
      </c>
      <c r="G25" s="1"/>
      <c r="H25" s="1"/>
      <c r="I25" s="2"/>
    </row>
    <row r="26" spans="1:22" x14ac:dyDescent="0.15">
      <c r="G26" s="1"/>
      <c r="H26" s="1"/>
      <c r="I26" s="2"/>
    </row>
    <row r="27" spans="1:22" x14ac:dyDescent="0.15">
      <c r="G27" s="1"/>
      <c r="H27" s="1"/>
      <c r="I27" s="2"/>
    </row>
    <row r="28" spans="1:22" s="9" customFormat="1" x14ac:dyDescent="0.15"/>
    <row r="29" spans="1:22" ht="14.25" x14ac:dyDescent="0.15">
      <c r="A29" s="7" t="s">
        <v>65</v>
      </c>
    </row>
    <row r="30" spans="1:22" s="9" customFormat="1" x14ac:dyDescent="0.1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15">
      <c r="A31" s="1" t="s">
        <v>16</v>
      </c>
      <c r="B31" s="3">
        <v>1859</v>
      </c>
      <c r="D31" s="1" t="s">
        <v>74</v>
      </c>
      <c r="E31" s="2">
        <v>790714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15">
      <c r="A32" s="1" t="s">
        <v>17</v>
      </c>
      <c r="B32" s="3">
        <v>3607</v>
      </c>
      <c r="D32" s="1" t="s">
        <v>75</v>
      </c>
      <c r="E32" s="2">
        <v>724963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18</v>
      </c>
      <c r="B33" s="3">
        <v>6923</v>
      </c>
      <c r="D33" s="1" t="s">
        <v>76</v>
      </c>
      <c r="E33" s="2">
        <v>68783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68</v>
      </c>
      <c r="B34" s="3">
        <v>1686</v>
      </c>
      <c r="D34" s="1" t="s">
        <v>77</v>
      </c>
      <c r="E34" s="2">
        <v>106985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19</v>
      </c>
      <c r="B35" s="3">
        <f>SUM(B31:B34)</f>
        <v>14075</v>
      </c>
      <c r="D35" s="1" t="s">
        <v>78</v>
      </c>
      <c r="E35" s="2">
        <v>-803332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15">
      <c r="D36" s="1" t="s">
        <v>79</v>
      </c>
      <c r="E36" s="3">
        <v>12867735</v>
      </c>
    </row>
    <row r="37" spans="1:23" x14ac:dyDescent="0.15">
      <c r="D37" s="1" t="s">
        <v>80</v>
      </c>
      <c r="E37" s="2">
        <v>5682</v>
      </c>
    </row>
    <row r="38" spans="1:23" s="9" customFormat="1" x14ac:dyDescent="0.15">
      <c r="A38"/>
      <c r="B38"/>
      <c r="D38" s="1" t="s">
        <v>81</v>
      </c>
      <c r="E38" s="2">
        <v>-5843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15">
      <c r="A39"/>
      <c r="B39" s="11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1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1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1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1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1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15"/>
  </sheetData>
  <phoneticPr fontId="1" type="noConversion"/>
  <pageMargins left="0.7" right="0.7" top="0.75" bottom="0.75" header="0.3" footer="0.3"/>
  <pageSetup paperSize="9" orientation="landscape" r:id="rId1"/>
</worksheet>
</file>

<file path=xl/worksheets/sheet3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8"/>
  <dimension ref="A1:W49"/>
  <sheetViews>
    <sheetView zoomScale="85" zoomScaleNormal="85" workbookViewId="0">
      <selection activeCell="B4" sqref="B4"/>
    </sheetView>
  </sheetViews>
  <sheetFormatPr defaultRowHeight="13.5" x14ac:dyDescent="0.15"/>
  <cols>
    <col min="1" max="1" width="21.75" customWidth="1"/>
    <col min="2" max="2" width="20.875" customWidth="1"/>
    <col min="3" max="3" width="2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1.87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41840613.170000002</v>
      </c>
      <c r="D3" s="1" t="s">
        <v>1</v>
      </c>
      <c r="E3" s="2">
        <v>35821874.100000001</v>
      </c>
      <c r="G3" s="1" t="s">
        <v>25</v>
      </c>
      <c r="I3" s="3"/>
    </row>
    <row r="4" spans="1:9" x14ac:dyDescent="0.15">
      <c r="A4" s="1" t="s">
        <v>2</v>
      </c>
      <c r="B4" s="2">
        <v>17036642.960000001</v>
      </c>
      <c r="D4" s="1" t="s">
        <v>11</v>
      </c>
      <c r="E4" s="2">
        <v>13057057.1</v>
      </c>
      <c r="G4" s="1"/>
      <c r="H4" s="1" t="s">
        <v>41</v>
      </c>
      <c r="I4" s="3">
        <v>-1</v>
      </c>
    </row>
    <row r="5" spans="1:9" x14ac:dyDescent="0.15">
      <c r="A5" s="1" t="s">
        <v>3</v>
      </c>
      <c r="B5" s="2">
        <v>61877607.799999997</v>
      </c>
      <c r="D5" s="1" t="s">
        <v>12</v>
      </c>
      <c r="E5" s="2">
        <v>22764817</v>
      </c>
      <c r="G5" s="1"/>
      <c r="H5" s="1" t="s">
        <v>44</v>
      </c>
      <c r="I5" s="3">
        <v>18</v>
      </c>
    </row>
    <row r="6" spans="1:9" x14ac:dyDescent="0.15">
      <c r="A6" s="1" t="s">
        <v>11</v>
      </c>
      <c r="B6" s="2">
        <v>44840964.840000004</v>
      </c>
      <c r="D6" s="1" t="s">
        <v>4</v>
      </c>
      <c r="E6" s="2">
        <v>8000000</v>
      </c>
      <c r="H6" s="1" t="s">
        <v>44</v>
      </c>
      <c r="I6">
        <v>-1</v>
      </c>
    </row>
    <row r="7" spans="1:9" x14ac:dyDescent="0.1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18</v>
      </c>
    </row>
    <row r="8" spans="1:9" x14ac:dyDescent="0.15">
      <c r="A8" s="1" t="s">
        <v>5</v>
      </c>
      <c r="B8" s="2">
        <v>53000000</v>
      </c>
      <c r="D8" s="1" t="s">
        <v>8</v>
      </c>
      <c r="E8" s="2">
        <v>4540.2</v>
      </c>
      <c r="H8" s="1" t="s">
        <v>67</v>
      </c>
      <c r="I8" s="3">
        <v>2</v>
      </c>
    </row>
    <row r="9" spans="1:9" x14ac:dyDescent="0.15">
      <c r="A9" s="1" t="s">
        <v>6</v>
      </c>
      <c r="B9" s="2">
        <v>351.67</v>
      </c>
      <c r="D9" s="1" t="s">
        <v>13</v>
      </c>
      <c r="E9" s="3">
        <v>2422</v>
      </c>
      <c r="G9" s="1"/>
      <c r="H9" s="1" t="s">
        <v>42</v>
      </c>
      <c r="I9" s="3">
        <v>38</v>
      </c>
    </row>
    <row r="10" spans="1:9" x14ac:dyDescent="0.15">
      <c r="A10" s="1" t="s">
        <v>7</v>
      </c>
      <c r="B10" s="2">
        <v>3000000</v>
      </c>
      <c r="G10" s="1"/>
      <c r="H10" s="1" t="s">
        <v>43</v>
      </c>
      <c r="I10" s="3">
        <v>-2</v>
      </c>
    </row>
    <row r="11" spans="1:9" x14ac:dyDescent="0.15">
      <c r="A11" s="1" t="s">
        <v>47</v>
      </c>
      <c r="B11" s="2">
        <v>17096875.300000001</v>
      </c>
      <c r="G11" s="1" t="s">
        <v>36</v>
      </c>
      <c r="I11" s="2"/>
    </row>
    <row r="12" spans="1:9" x14ac:dyDescent="0.15">
      <c r="A12" s="1" t="s">
        <v>8</v>
      </c>
      <c r="B12" s="2">
        <v>769.27</v>
      </c>
      <c r="G12" s="1"/>
      <c r="H12" s="1" t="s">
        <v>30</v>
      </c>
      <c r="I12" s="2">
        <v>24674520</v>
      </c>
    </row>
    <row r="13" spans="1:9" x14ac:dyDescent="0.15">
      <c r="G13" s="1"/>
      <c r="H13" s="1" t="s">
        <v>31</v>
      </c>
      <c r="I13" s="2">
        <v>-1304760</v>
      </c>
    </row>
    <row r="14" spans="1:9" x14ac:dyDescent="0.15">
      <c r="A14" s="1"/>
      <c r="G14" s="1"/>
      <c r="H14" s="1" t="s">
        <v>32</v>
      </c>
      <c r="I14" s="2">
        <f>SUM(I12:I13)</f>
        <v>23369760</v>
      </c>
    </row>
    <row r="15" spans="1:9" x14ac:dyDescent="0.15">
      <c r="A15" s="1"/>
      <c r="G15" s="1" t="s">
        <v>5</v>
      </c>
      <c r="H15" s="2"/>
      <c r="I15" s="2">
        <v>15000000</v>
      </c>
    </row>
    <row r="16" spans="1:9" x14ac:dyDescent="0.15">
      <c r="A16" s="1"/>
      <c r="G16" s="1" t="s">
        <v>26</v>
      </c>
      <c r="H16" s="2"/>
      <c r="I16" s="2">
        <v>10841106.039999999</v>
      </c>
    </row>
    <row r="17" spans="1:22" x14ac:dyDescent="0.15">
      <c r="G17" s="1" t="s">
        <v>12</v>
      </c>
      <c r="H17" s="2"/>
      <c r="I17" s="2">
        <v>4934904</v>
      </c>
    </row>
    <row r="18" spans="1:22" x14ac:dyDescent="0.15">
      <c r="G18" s="1" t="s">
        <v>24</v>
      </c>
      <c r="H18" s="2"/>
      <c r="I18" s="2">
        <v>776010.04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12915.59</v>
      </c>
    </row>
    <row r="21" spans="1:22" x14ac:dyDescent="0.15">
      <c r="G21" s="1"/>
      <c r="H21" s="1" t="s">
        <v>39</v>
      </c>
      <c r="I21" s="2">
        <v>4498.96</v>
      </c>
    </row>
    <row r="22" spans="1:22" x14ac:dyDescent="0.15">
      <c r="G22" s="1"/>
      <c r="H22" s="1" t="s">
        <v>19</v>
      </c>
      <c r="I22" s="2">
        <f>SUM(I20:I21)</f>
        <v>17414.55</v>
      </c>
    </row>
    <row r="23" spans="1:22" x14ac:dyDescent="0.15">
      <c r="A23" s="8" t="s">
        <v>69</v>
      </c>
    </row>
    <row r="24" spans="1:22" x14ac:dyDescent="0.15">
      <c r="A24" s="1" t="s">
        <v>70</v>
      </c>
      <c r="B24" s="2">
        <f>B8+E7+I15</f>
        <v>108000000</v>
      </c>
      <c r="G24" s="1"/>
      <c r="H24" s="1"/>
      <c r="I24" s="2"/>
    </row>
    <row r="25" spans="1:22" x14ac:dyDescent="0.15">
      <c r="A25" s="1" t="s">
        <v>71</v>
      </c>
      <c r="B25" s="2">
        <f>B4+E5+I17</f>
        <v>44736363.960000001</v>
      </c>
      <c r="G25" s="1"/>
      <c r="H25" s="1"/>
      <c r="I25" s="2"/>
    </row>
    <row r="26" spans="1:22" x14ac:dyDescent="0.15">
      <c r="G26" s="1"/>
      <c r="H26" s="1"/>
      <c r="I26" s="2"/>
    </row>
    <row r="27" spans="1:22" x14ac:dyDescent="0.15">
      <c r="G27" s="1"/>
      <c r="H27" s="1"/>
      <c r="I27" s="2"/>
    </row>
    <row r="28" spans="1:22" s="9" customFormat="1" x14ac:dyDescent="0.15"/>
    <row r="29" spans="1:22" ht="14.25" x14ac:dyDescent="0.15">
      <c r="A29" s="7" t="s">
        <v>65</v>
      </c>
    </row>
    <row r="30" spans="1:22" s="9" customFormat="1" x14ac:dyDescent="0.1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15">
      <c r="A31" s="1" t="s">
        <v>16</v>
      </c>
      <c r="B31" s="3">
        <v>1992</v>
      </c>
      <c r="D31" s="1" t="s">
        <v>74</v>
      </c>
      <c r="E31" s="11">
        <v>722092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15">
      <c r="A32" s="1" t="s">
        <v>17</v>
      </c>
      <c r="B32" s="3">
        <v>3400</v>
      </c>
      <c r="D32" s="1" t="s">
        <v>75</v>
      </c>
      <c r="E32" s="2">
        <v>617978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18</v>
      </c>
      <c r="B33" s="3">
        <v>6764</v>
      </c>
      <c r="D33" s="1" t="s">
        <v>76</v>
      </c>
      <c r="E33" s="2">
        <v>137675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68</v>
      </c>
      <c r="B34" s="3">
        <v>1664</v>
      </c>
      <c r="D34" s="1" t="s">
        <v>77</v>
      </c>
      <c r="E34" s="2">
        <v>113673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19</v>
      </c>
      <c r="B35" s="3">
        <f>SUM(B31:B34)</f>
        <v>13820</v>
      </c>
      <c r="D35" s="1" t="s">
        <v>78</v>
      </c>
      <c r="E35" s="2">
        <v>-1294635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15">
      <c r="D36" s="1" t="s">
        <v>79</v>
      </c>
      <c r="E36" s="3">
        <v>19167269</v>
      </c>
    </row>
    <row r="37" spans="1:23" x14ac:dyDescent="0.15">
      <c r="D37" s="1" t="s">
        <v>80</v>
      </c>
      <c r="E37" s="2">
        <v>6843</v>
      </c>
    </row>
    <row r="38" spans="1:23" s="9" customFormat="1" x14ac:dyDescent="0.15">
      <c r="A38"/>
      <c r="B38"/>
      <c r="D38" s="1" t="s">
        <v>81</v>
      </c>
      <c r="E38" s="2">
        <v>-4449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1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1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1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1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1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1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15"/>
  </sheetData>
  <phoneticPr fontId="1" type="noConversion"/>
  <pageMargins left="0.7" right="0.7" top="0.75" bottom="0.75" header="0.3" footer="0.3"/>
  <pageSetup paperSize="9" orientation="landscape" r:id="rId1"/>
</worksheet>
</file>

<file path=xl/worksheets/sheet3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9"/>
  <dimension ref="A1:W49"/>
  <sheetViews>
    <sheetView zoomScale="85" zoomScaleNormal="85" workbookViewId="0">
      <selection activeCell="E7" sqref="E7"/>
    </sheetView>
  </sheetViews>
  <sheetFormatPr defaultRowHeight="13.5" x14ac:dyDescent="0.15"/>
  <cols>
    <col min="1" max="1" width="21.75" customWidth="1"/>
    <col min="2" max="2" width="20.875" customWidth="1"/>
    <col min="3" max="3" width="2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1.87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31097961.27</v>
      </c>
      <c r="D3" s="1" t="s">
        <v>1</v>
      </c>
      <c r="E3" s="2">
        <v>36639644.299999997</v>
      </c>
      <c r="G3" s="1" t="s">
        <v>25</v>
      </c>
      <c r="I3" s="3"/>
    </row>
    <row r="4" spans="1:9" x14ac:dyDescent="0.15">
      <c r="A4" s="1" t="s">
        <v>2</v>
      </c>
      <c r="B4" s="2">
        <v>24639497.91</v>
      </c>
      <c r="D4" s="1" t="s">
        <v>11</v>
      </c>
      <c r="E4" s="2">
        <v>12558538.699999999</v>
      </c>
      <c r="G4" s="1"/>
      <c r="H4" s="1" t="s">
        <v>41</v>
      </c>
      <c r="I4" s="3">
        <v>7</v>
      </c>
    </row>
    <row r="5" spans="1:9" x14ac:dyDescent="0.15">
      <c r="A5" s="1" t="s">
        <v>3</v>
      </c>
      <c r="B5" s="2">
        <v>61737900.850000001</v>
      </c>
      <c r="D5" s="1" t="s">
        <v>12</v>
      </c>
      <c r="E5" s="2">
        <v>24081085.600000001</v>
      </c>
      <c r="G5" s="1"/>
      <c r="H5" s="1" t="s">
        <v>44</v>
      </c>
      <c r="I5" s="3">
        <v>19</v>
      </c>
    </row>
    <row r="6" spans="1:9" x14ac:dyDescent="0.15">
      <c r="A6" s="1" t="s">
        <v>11</v>
      </c>
      <c r="B6" s="2">
        <v>37098402.939999998</v>
      </c>
      <c r="D6" s="1" t="s">
        <v>4</v>
      </c>
      <c r="E6" s="2">
        <v>8000000</v>
      </c>
      <c r="H6" s="1" t="s">
        <v>44</v>
      </c>
      <c r="I6">
        <v>-1</v>
      </c>
    </row>
    <row r="7" spans="1:9" x14ac:dyDescent="0.1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18</v>
      </c>
    </row>
    <row r="8" spans="1:9" x14ac:dyDescent="0.15">
      <c r="A8" s="1" t="s">
        <v>5</v>
      </c>
      <c r="B8" s="2">
        <v>53000000</v>
      </c>
      <c r="D8" s="1" t="s">
        <v>8</v>
      </c>
      <c r="E8" s="2">
        <v>2277</v>
      </c>
      <c r="H8" s="1" t="s">
        <v>67</v>
      </c>
      <c r="I8" s="3">
        <v>2</v>
      </c>
    </row>
    <row r="9" spans="1:9" x14ac:dyDescent="0.15">
      <c r="A9" s="1" t="s">
        <v>6</v>
      </c>
      <c r="B9" s="2">
        <v>441.67</v>
      </c>
      <c r="D9" s="1" t="s">
        <v>13</v>
      </c>
      <c r="E9" s="3">
        <v>1536</v>
      </c>
      <c r="G9" s="1"/>
      <c r="H9" s="1" t="s">
        <v>42</v>
      </c>
      <c r="I9" s="3">
        <v>46</v>
      </c>
    </row>
    <row r="10" spans="1:9" x14ac:dyDescent="0.15">
      <c r="A10" s="1" t="s">
        <v>7</v>
      </c>
      <c r="B10" s="2">
        <v>6000000</v>
      </c>
      <c r="G10" s="1"/>
      <c r="H10" s="1" t="s">
        <v>43</v>
      </c>
      <c r="I10" s="3">
        <v>-1</v>
      </c>
    </row>
    <row r="11" spans="1:9" x14ac:dyDescent="0.15">
      <c r="A11" s="1" t="s">
        <v>47</v>
      </c>
      <c r="B11" s="2">
        <v>15384147.210000001</v>
      </c>
      <c r="G11" s="1" t="s">
        <v>36</v>
      </c>
      <c r="I11" s="2"/>
    </row>
    <row r="12" spans="1:9" x14ac:dyDescent="0.15">
      <c r="A12" s="1" t="s">
        <v>8</v>
      </c>
      <c r="B12" s="2">
        <v>692.4</v>
      </c>
      <c r="G12" s="1"/>
      <c r="H12" s="1" t="s">
        <v>30</v>
      </c>
      <c r="I12" s="2">
        <v>29721960</v>
      </c>
    </row>
    <row r="13" spans="1:9" x14ac:dyDescent="0.15">
      <c r="G13" s="1"/>
      <c r="H13" s="1" t="s">
        <v>31</v>
      </c>
      <c r="I13" s="2">
        <v>-647220</v>
      </c>
    </row>
    <row r="14" spans="1:9" x14ac:dyDescent="0.15">
      <c r="A14" s="1"/>
      <c r="G14" s="1"/>
      <c r="H14" s="1" t="s">
        <v>32</v>
      </c>
      <c r="I14" s="2">
        <f>I12+I13</f>
        <v>29074740</v>
      </c>
    </row>
    <row r="15" spans="1:9" x14ac:dyDescent="0.15">
      <c r="A15" s="1"/>
      <c r="G15" s="1" t="s">
        <v>5</v>
      </c>
      <c r="H15" s="2"/>
      <c r="I15" s="2">
        <v>15000000</v>
      </c>
    </row>
    <row r="16" spans="1:9" x14ac:dyDescent="0.15">
      <c r="A16" s="1"/>
      <c r="G16" s="1" t="s">
        <v>26</v>
      </c>
      <c r="H16" s="2"/>
      <c r="I16" s="2">
        <v>9624938.5500000007</v>
      </c>
    </row>
    <row r="17" spans="1:22" x14ac:dyDescent="0.15">
      <c r="G17" s="1" t="s">
        <v>12</v>
      </c>
      <c r="H17" s="2"/>
      <c r="I17" s="2">
        <v>5944392</v>
      </c>
    </row>
    <row r="18" spans="1:22" x14ac:dyDescent="0.15">
      <c r="G18" s="1" t="s">
        <v>24</v>
      </c>
      <c r="H18" s="2"/>
      <c r="I18" s="2">
        <v>569330.55000000005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12324.4</v>
      </c>
    </row>
    <row r="21" spans="1:22" x14ac:dyDescent="0.15">
      <c r="G21" s="1"/>
      <c r="H21" s="1" t="s">
        <v>39</v>
      </c>
      <c r="I21" s="2">
        <v>4359.45</v>
      </c>
    </row>
    <row r="22" spans="1:22" x14ac:dyDescent="0.15">
      <c r="G22" s="1"/>
      <c r="H22" s="1" t="s">
        <v>19</v>
      </c>
      <c r="I22" s="2">
        <f>SUM(I20:I21)</f>
        <v>16683.849999999999</v>
      </c>
    </row>
    <row r="23" spans="1:22" x14ac:dyDescent="0.15">
      <c r="A23" s="8" t="s">
        <v>69</v>
      </c>
    </row>
    <row r="24" spans="1:22" x14ac:dyDescent="0.15">
      <c r="A24" s="1" t="s">
        <v>70</v>
      </c>
      <c r="B24" s="2">
        <f>B8+E7+I15</f>
        <v>108000000</v>
      </c>
      <c r="G24" s="1"/>
      <c r="H24" s="1"/>
      <c r="I24" s="2"/>
    </row>
    <row r="25" spans="1:22" x14ac:dyDescent="0.15">
      <c r="A25" s="1" t="s">
        <v>71</v>
      </c>
      <c r="B25" s="2">
        <f>B4+E5+I17</f>
        <v>54664975.510000005</v>
      </c>
      <c r="G25" s="1"/>
      <c r="H25" s="1"/>
      <c r="I25" s="2"/>
    </row>
    <row r="26" spans="1:22" x14ac:dyDescent="0.15">
      <c r="G26" s="1"/>
      <c r="H26" s="1"/>
      <c r="I26" s="2"/>
    </row>
    <row r="27" spans="1:22" x14ac:dyDescent="0.15">
      <c r="G27" s="1"/>
      <c r="H27" s="1"/>
      <c r="I27" s="2"/>
    </row>
    <row r="28" spans="1:22" s="9" customFormat="1" x14ac:dyDescent="0.15"/>
    <row r="29" spans="1:22" ht="14.25" x14ac:dyDescent="0.15">
      <c r="A29" s="7" t="s">
        <v>65</v>
      </c>
    </row>
    <row r="30" spans="1:22" s="9" customFormat="1" x14ac:dyDescent="0.1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15">
      <c r="A31" s="1" t="s">
        <v>16</v>
      </c>
      <c r="B31" s="3">
        <v>2237</v>
      </c>
      <c r="D31" s="1" t="s">
        <v>74</v>
      </c>
      <c r="E31" s="2">
        <v>584868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15">
      <c r="A32" s="1" t="s">
        <v>17</v>
      </c>
      <c r="B32" s="3">
        <v>3539</v>
      </c>
      <c r="D32" s="1" t="s">
        <v>75</v>
      </c>
      <c r="E32" s="2">
        <v>516930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18</v>
      </c>
      <c r="B33" s="3">
        <v>6818</v>
      </c>
      <c r="D33" s="1" t="s">
        <v>76</v>
      </c>
      <c r="E33" s="2">
        <v>52473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68</v>
      </c>
      <c r="B34" s="3">
        <v>1788</v>
      </c>
      <c r="D34" s="1" t="s">
        <v>77</v>
      </c>
      <c r="E34" s="2">
        <v>-1725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19</v>
      </c>
      <c r="B35" s="3">
        <f>SUM(B31:B34)</f>
        <v>14382</v>
      </c>
      <c r="D35" s="1" t="s">
        <v>78</v>
      </c>
      <c r="E35" s="2">
        <v>-1081676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15">
      <c r="D36" s="1" t="s">
        <v>79</v>
      </c>
      <c r="E36" s="3">
        <v>20079427</v>
      </c>
    </row>
    <row r="37" spans="1:23" x14ac:dyDescent="0.15">
      <c r="D37" s="1" t="s">
        <v>80</v>
      </c>
      <c r="E37" s="2">
        <v>7121</v>
      </c>
    </row>
    <row r="38" spans="1:23" s="9" customFormat="1" x14ac:dyDescent="0.15">
      <c r="A38"/>
      <c r="B38"/>
      <c r="D38" s="1" t="s">
        <v>81</v>
      </c>
      <c r="E38" s="2">
        <v>-4316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1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1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1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1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1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1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15"/>
  </sheetData>
  <phoneticPr fontId="1" type="noConversion"/>
  <pageMargins left="0.7" right="0.7" top="0.75" bottom="0.75" header="0.3" footer="0.3"/>
  <pageSetup paperSize="9" orientation="landscape" r:id="rId1"/>
</worksheet>
</file>

<file path=xl/worksheets/sheet3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0"/>
  <dimension ref="A1:W49"/>
  <sheetViews>
    <sheetView zoomScale="85" zoomScaleNormal="85" workbookViewId="0">
      <selection activeCell="E7" sqref="E7"/>
    </sheetView>
  </sheetViews>
  <sheetFormatPr defaultRowHeight="13.5" x14ac:dyDescent="0.15"/>
  <cols>
    <col min="1" max="1" width="21.75" customWidth="1"/>
    <col min="2" max="2" width="22.125" customWidth="1"/>
    <col min="3" max="3" width="2.375" style="9" customWidth="1"/>
    <col min="4" max="4" width="20.625" customWidth="1"/>
    <col min="5" max="5" width="19" customWidth="1"/>
    <col min="6" max="6" width="1.875" style="9" customWidth="1"/>
    <col min="7" max="7" width="29.375" customWidth="1"/>
    <col min="8" max="8" width="17.875" customWidth="1"/>
    <col min="9" max="9" width="19.375" customWidth="1"/>
    <col min="10" max="10" width="1.87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34069963.899999999</v>
      </c>
      <c r="D3" s="1" t="s">
        <v>1</v>
      </c>
      <c r="E3" s="2">
        <v>36556007.299999997</v>
      </c>
      <c r="G3" s="1" t="s">
        <v>25</v>
      </c>
      <c r="I3" s="3"/>
    </row>
    <row r="4" spans="1:9" x14ac:dyDescent="0.15">
      <c r="A4" s="1" t="s">
        <v>2</v>
      </c>
      <c r="B4" s="2">
        <v>18706830.030000001</v>
      </c>
      <c r="D4" s="1" t="s">
        <v>11</v>
      </c>
      <c r="E4" s="2">
        <v>12636613.300000001</v>
      </c>
      <c r="G4" s="1"/>
      <c r="H4" s="1" t="s">
        <v>41</v>
      </c>
      <c r="I4" s="3">
        <v>11</v>
      </c>
    </row>
    <row r="5" spans="1:9" x14ac:dyDescent="0.15">
      <c r="A5" s="1" t="s">
        <v>3</v>
      </c>
      <c r="B5" s="2">
        <v>61777396.020000003</v>
      </c>
      <c r="D5" s="1" t="s">
        <v>12</v>
      </c>
      <c r="E5" s="2">
        <v>23919394</v>
      </c>
      <c r="G5" s="1"/>
      <c r="H5" s="1" t="s">
        <v>44</v>
      </c>
      <c r="I5" s="3">
        <v>19</v>
      </c>
    </row>
    <row r="6" spans="1:9" x14ac:dyDescent="0.15">
      <c r="A6" s="1" t="s">
        <v>11</v>
      </c>
      <c r="B6" s="2">
        <v>43070565.990000002</v>
      </c>
      <c r="D6" s="1" t="s">
        <v>4</v>
      </c>
      <c r="E6" s="2">
        <v>8000000</v>
      </c>
      <c r="G6" s="1"/>
      <c r="H6" s="1" t="s">
        <v>45</v>
      </c>
      <c r="I6" s="3">
        <v>19</v>
      </c>
    </row>
    <row r="7" spans="1:9" x14ac:dyDescent="0.1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15">
      <c r="A8" s="1" t="s">
        <v>5</v>
      </c>
      <c r="B8" s="2">
        <v>53000000</v>
      </c>
      <c r="D8" s="1" t="s">
        <v>8</v>
      </c>
      <c r="E8" s="2">
        <v>2955.5</v>
      </c>
      <c r="G8" s="1"/>
      <c r="H8" s="1" t="s">
        <v>42</v>
      </c>
      <c r="I8" s="3">
        <v>50</v>
      </c>
    </row>
    <row r="9" spans="1:9" x14ac:dyDescent="0.15">
      <c r="A9" s="1" t="s">
        <v>6</v>
      </c>
      <c r="B9" s="2">
        <v>602.09</v>
      </c>
      <c r="D9" s="1" t="s">
        <v>13</v>
      </c>
      <c r="E9" s="3">
        <v>2053</v>
      </c>
      <c r="G9" s="1"/>
      <c r="H9" s="1" t="s">
        <v>43</v>
      </c>
      <c r="I9" s="3"/>
    </row>
    <row r="10" spans="1:9" x14ac:dyDescent="0.15">
      <c r="A10" s="1" t="s">
        <v>7</v>
      </c>
      <c r="B10" s="2">
        <v>9000000</v>
      </c>
      <c r="G10" s="1" t="s">
        <v>36</v>
      </c>
      <c r="I10" s="2"/>
    </row>
    <row r="11" spans="1:9" x14ac:dyDescent="0.15">
      <c r="A11" s="1" t="s">
        <v>47</v>
      </c>
      <c r="B11" s="2">
        <v>14234449.16</v>
      </c>
      <c r="G11" s="1"/>
      <c r="H11" s="1" t="s">
        <v>30</v>
      </c>
      <c r="I11" s="2">
        <v>32308800</v>
      </c>
    </row>
    <row r="12" spans="1:9" x14ac:dyDescent="0.15">
      <c r="A12" s="1" t="s">
        <v>8</v>
      </c>
      <c r="B12" s="2">
        <v>640.70000000000005</v>
      </c>
      <c r="G12" s="1"/>
      <c r="H12" s="1" t="s">
        <v>31</v>
      </c>
      <c r="I12" s="2">
        <v>0</v>
      </c>
    </row>
    <row r="13" spans="1:9" x14ac:dyDescent="0.15">
      <c r="G13" s="1"/>
      <c r="H13" s="1" t="s">
        <v>32</v>
      </c>
      <c r="I13" s="2">
        <f>I11+I12</f>
        <v>32308800</v>
      </c>
    </row>
    <row r="14" spans="1:9" x14ac:dyDescent="0.15">
      <c r="A14" s="1"/>
      <c r="G14" s="1" t="s">
        <v>5</v>
      </c>
      <c r="H14" s="2"/>
      <c r="I14" s="2">
        <v>15000000</v>
      </c>
    </row>
    <row r="15" spans="1:9" x14ac:dyDescent="0.15">
      <c r="A15" s="1"/>
      <c r="G15" s="1" t="s">
        <v>26</v>
      </c>
      <c r="H15" s="2"/>
      <c r="I15" s="2">
        <v>9089769.1699999999</v>
      </c>
    </row>
    <row r="16" spans="1:9" x14ac:dyDescent="0.15">
      <c r="A16" s="1"/>
      <c r="G16" s="1" t="s">
        <v>12</v>
      </c>
      <c r="H16" s="2"/>
      <c r="I16" s="2">
        <v>6461760</v>
      </c>
    </row>
    <row r="17" spans="1:22" x14ac:dyDescent="0.15">
      <c r="G17" s="1" t="s">
        <v>24</v>
      </c>
      <c r="H17" s="2"/>
      <c r="I17" s="2">
        <v>551529.17000000004</v>
      </c>
    </row>
    <row r="18" spans="1:22" x14ac:dyDescent="0.15">
      <c r="G18" s="1" t="s">
        <v>33</v>
      </c>
      <c r="I18" s="2"/>
    </row>
    <row r="19" spans="1:22" x14ac:dyDescent="0.15">
      <c r="G19" s="1"/>
      <c r="H19" s="1" t="s">
        <v>38</v>
      </c>
      <c r="I19" s="2">
        <v>11741.28</v>
      </c>
    </row>
    <row r="20" spans="1:22" x14ac:dyDescent="0.15">
      <c r="G20" s="1"/>
      <c r="H20" s="1" t="s">
        <v>39</v>
      </c>
      <c r="I20" s="2">
        <v>4221.83</v>
      </c>
    </row>
    <row r="21" spans="1:22" x14ac:dyDescent="0.15">
      <c r="G21" s="1"/>
      <c r="H21" s="1" t="s">
        <v>19</v>
      </c>
      <c r="I21" s="2">
        <f>SUM(I19:I20)</f>
        <v>15963.11</v>
      </c>
    </row>
    <row r="22" spans="1:22" x14ac:dyDescent="0.15">
      <c r="G22" s="1"/>
      <c r="H22" s="1"/>
      <c r="I22" s="2"/>
    </row>
    <row r="23" spans="1:22" x14ac:dyDescent="0.15">
      <c r="A23" s="8" t="s">
        <v>69</v>
      </c>
    </row>
    <row r="24" spans="1:22" x14ac:dyDescent="0.1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15">
      <c r="A25" s="1" t="s">
        <v>71</v>
      </c>
      <c r="B25" s="2">
        <f>B4+E5+I16</f>
        <v>49087984.030000001</v>
      </c>
      <c r="G25" s="1"/>
      <c r="H25" s="1"/>
      <c r="I25" s="2"/>
    </row>
    <row r="26" spans="1:22" x14ac:dyDescent="0.15">
      <c r="G26" s="1"/>
      <c r="H26" s="1"/>
      <c r="I26" s="2"/>
    </row>
    <row r="27" spans="1:22" x14ac:dyDescent="0.15">
      <c r="G27" s="1"/>
      <c r="H27" s="1"/>
      <c r="I27" s="2"/>
    </row>
    <row r="28" spans="1:22" s="9" customFormat="1" x14ac:dyDescent="0.15"/>
    <row r="29" spans="1:22" ht="14.25" x14ac:dyDescent="0.15">
      <c r="A29" s="7" t="s">
        <v>65</v>
      </c>
    </row>
    <row r="30" spans="1:22" s="9" customFormat="1" x14ac:dyDescent="0.1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15">
      <c r="A31" s="1" t="s">
        <v>16</v>
      </c>
      <c r="B31" s="3">
        <v>2349</v>
      </c>
      <c r="D31" s="1" t="s">
        <v>74</v>
      </c>
      <c r="E31" s="2">
        <v>532506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15">
      <c r="A32" s="1" t="s">
        <v>17</v>
      </c>
      <c r="B32" s="3">
        <v>3632</v>
      </c>
      <c r="D32" s="1" t="s">
        <v>75</v>
      </c>
      <c r="E32" s="2">
        <v>518655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18</v>
      </c>
      <c r="B33" s="3">
        <v>6624</v>
      </c>
      <c r="D33" s="1" t="s">
        <v>76</v>
      </c>
      <c r="E33" s="2">
        <v>-15063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68</v>
      </c>
      <c r="B34" s="3">
        <v>1623</v>
      </c>
      <c r="D34" s="1" t="s">
        <v>77</v>
      </c>
      <c r="E34" s="2">
        <v>75548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19</v>
      </c>
      <c r="B35" s="3">
        <f>SUM(B31:B34)</f>
        <v>14228</v>
      </c>
      <c r="D35" s="1" t="s">
        <v>78</v>
      </c>
      <c r="E35" s="2">
        <v>-1027969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15">
      <c r="D36" s="1" t="s">
        <v>79</v>
      </c>
      <c r="E36" s="3">
        <v>24307365</v>
      </c>
    </row>
    <row r="37" spans="1:23" x14ac:dyDescent="0.15">
      <c r="D37" s="1" t="s">
        <v>80</v>
      </c>
      <c r="E37" s="2">
        <v>6462</v>
      </c>
    </row>
    <row r="38" spans="1:23" s="9" customFormat="1" x14ac:dyDescent="0.15">
      <c r="A38"/>
      <c r="B38"/>
      <c r="D38" s="1" t="s">
        <v>81</v>
      </c>
      <c r="E38" s="2">
        <v>-4719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1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1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1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1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1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1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15"/>
  </sheetData>
  <phoneticPr fontId="1" type="noConversion"/>
  <pageMargins left="0.7" right="0.7" top="0.75" bottom="0.75" header="0.3" footer="0.3"/>
  <pageSetup paperSize="9" orientation="landscape" r:id="rId1"/>
</worksheet>
</file>

<file path=xl/worksheets/sheet3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/>
  <dimension ref="A1:J50"/>
  <sheetViews>
    <sheetView zoomScale="85" zoomScaleNormal="85" workbookViewId="0">
      <selection activeCell="E7" sqref="E7"/>
    </sheetView>
  </sheetViews>
  <sheetFormatPr defaultRowHeight="13.5" x14ac:dyDescent="0.15"/>
  <cols>
    <col min="1" max="1" width="21.75" customWidth="1"/>
    <col min="2" max="2" width="22.125" customWidth="1"/>
    <col min="3" max="3" width="2.375" style="9" customWidth="1"/>
    <col min="4" max="4" width="20.625" customWidth="1"/>
    <col min="5" max="5" width="17.875" customWidth="1"/>
    <col min="6" max="6" width="1.875" style="9" customWidth="1"/>
    <col min="7" max="7" width="22" customWidth="1"/>
    <col min="8" max="8" width="14.875" customWidth="1"/>
    <col min="9" max="9" width="19.375" customWidth="1"/>
    <col min="10" max="10" width="1.87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29846658.84</v>
      </c>
      <c r="D3" s="1" t="s">
        <v>1</v>
      </c>
      <c r="E3" s="2">
        <v>37115898.799999997</v>
      </c>
      <c r="G3" s="1" t="s">
        <v>25</v>
      </c>
      <c r="I3" s="3"/>
    </row>
    <row r="4" spans="1:9" x14ac:dyDescent="0.15">
      <c r="A4" s="1" t="s">
        <v>2</v>
      </c>
      <c r="B4" s="2">
        <v>25748684.02</v>
      </c>
      <c r="D4" s="1" t="s">
        <v>11</v>
      </c>
      <c r="E4" s="2">
        <v>12915205.199999999</v>
      </c>
      <c r="G4" s="1"/>
      <c r="H4" s="1" t="s">
        <v>41</v>
      </c>
      <c r="I4" s="3">
        <v>12</v>
      </c>
    </row>
    <row r="5" spans="1:9" x14ac:dyDescent="0.15">
      <c r="A5" s="1" t="s">
        <v>3</v>
      </c>
      <c r="B5" s="2">
        <v>61595729.520000003</v>
      </c>
      <c r="D5" s="1" t="s">
        <v>12</v>
      </c>
      <c r="E5" s="2">
        <v>24200693.600000001</v>
      </c>
      <c r="G5" s="1"/>
      <c r="H5" s="1" t="s">
        <v>44</v>
      </c>
      <c r="I5" s="3">
        <v>14</v>
      </c>
    </row>
    <row r="6" spans="1:9" x14ac:dyDescent="0.15">
      <c r="A6" s="1" t="s">
        <v>11</v>
      </c>
      <c r="B6" s="2">
        <v>35847045.5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1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15">
      <c r="A8" s="1" t="s">
        <v>5</v>
      </c>
      <c r="B8" s="2">
        <v>53000000</v>
      </c>
      <c r="D8" s="1" t="s">
        <v>8</v>
      </c>
      <c r="E8" s="2">
        <v>1552.5</v>
      </c>
      <c r="G8" s="1"/>
      <c r="H8" s="1" t="s">
        <v>42</v>
      </c>
      <c r="I8" s="3">
        <v>44</v>
      </c>
    </row>
    <row r="9" spans="1:9" x14ac:dyDescent="0.15">
      <c r="A9" s="1" t="s">
        <v>6</v>
      </c>
      <c r="B9" s="2">
        <v>386.66</v>
      </c>
      <c r="D9" s="1" t="s">
        <v>13</v>
      </c>
      <c r="E9" s="3">
        <v>1034</v>
      </c>
      <c r="G9" s="1"/>
      <c r="H9" s="1" t="s">
        <v>43</v>
      </c>
      <c r="I9" s="3"/>
    </row>
    <row r="10" spans="1:9" x14ac:dyDescent="0.15">
      <c r="A10" s="1" t="s">
        <v>7</v>
      </c>
      <c r="B10" s="2">
        <v>6000000</v>
      </c>
      <c r="G10" s="1" t="s">
        <v>36</v>
      </c>
      <c r="I10" s="2"/>
    </row>
    <row r="11" spans="1:9" x14ac:dyDescent="0.15">
      <c r="A11" s="1" t="s">
        <v>47</v>
      </c>
      <c r="B11" s="2">
        <v>7647007.2000000002</v>
      </c>
      <c r="G11" s="1"/>
      <c r="H11" s="1" t="s">
        <v>30</v>
      </c>
      <c r="I11" s="2">
        <v>28250040</v>
      </c>
    </row>
    <row r="12" spans="1:9" x14ac:dyDescent="0.15">
      <c r="A12" s="1" t="s">
        <v>8</v>
      </c>
      <c r="B12" s="2">
        <v>344.16</v>
      </c>
      <c r="G12" s="1"/>
      <c r="H12" s="1" t="s">
        <v>31</v>
      </c>
      <c r="I12" s="2">
        <v>0</v>
      </c>
    </row>
    <row r="13" spans="1:9" x14ac:dyDescent="0.15">
      <c r="G13" s="1"/>
      <c r="H13" s="1" t="s">
        <v>32</v>
      </c>
      <c r="I13" s="2">
        <f>I11+I12</f>
        <v>28250040</v>
      </c>
    </row>
    <row r="14" spans="1:9" x14ac:dyDescent="0.15">
      <c r="A14" s="1"/>
      <c r="G14" s="1" t="s">
        <v>5</v>
      </c>
      <c r="H14" s="2"/>
      <c r="I14" s="2">
        <v>15000000</v>
      </c>
    </row>
    <row r="15" spans="1:9" x14ac:dyDescent="0.15">
      <c r="A15" s="1"/>
      <c r="G15" s="1" t="s">
        <v>26</v>
      </c>
      <c r="H15" s="2"/>
      <c r="I15" s="2">
        <v>9714144.1300000008</v>
      </c>
    </row>
    <row r="16" spans="1:9" x14ac:dyDescent="0.15">
      <c r="A16" s="1"/>
      <c r="G16" s="1" t="s">
        <v>12</v>
      </c>
      <c r="H16" s="2"/>
      <c r="I16" s="2">
        <v>5650008</v>
      </c>
    </row>
    <row r="17" spans="1:9" x14ac:dyDescent="0.15">
      <c r="G17" s="1" t="s">
        <v>24</v>
      </c>
      <c r="H17" s="2"/>
      <c r="I17" s="2">
        <v>364152.13</v>
      </c>
    </row>
    <row r="18" spans="1:9" x14ac:dyDescent="0.15">
      <c r="G18" s="1" t="s">
        <v>33</v>
      </c>
      <c r="I18" s="2"/>
    </row>
    <row r="19" spans="1:9" x14ac:dyDescent="0.15">
      <c r="G19" s="1"/>
      <c r="H19" s="1" t="s">
        <v>38</v>
      </c>
      <c r="I19" s="2">
        <v>11224.48</v>
      </c>
    </row>
    <row r="20" spans="1:9" x14ac:dyDescent="0.15">
      <c r="G20" s="1"/>
      <c r="H20" s="1" t="s">
        <v>39</v>
      </c>
      <c r="I20" s="2">
        <v>4099.87</v>
      </c>
    </row>
    <row r="21" spans="1:9" x14ac:dyDescent="0.15">
      <c r="G21" s="1"/>
      <c r="H21" s="1" t="s">
        <v>19</v>
      </c>
      <c r="I21" s="2">
        <f>SUM(I19:I20)</f>
        <v>15324.349999999999</v>
      </c>
    </row>
    <row r="22" spans="1:9" x14ac:dyDescent="0.15">
      <c r="G22" s="1"/>
      <c r="H22" s="1"/>
      <c r="I22" s="2"/>
    </row>
    <row r="23" spans="1:9" x14ac:dyDescent="0.15">
      <c r="A23" s="8" t="s">
        <v>69</v>
      </c>
    </row>
    <row r="24" spans="1:9" x14ac:dyDescent="0.15">
      <c r="A24" s="1" t="s">
        <v>70</v>
      </c>
      <c r="B24" s="2">
        <f>B8+E7+I14</f>
        <v>108000000</v>
      </c>
      <c r="G24" s="1"/>
      <c r="H24" s="1"/>
      <c r="I24" s="2"/>
    </row>
    <row r="25" spans="1:9" x14ac:dyDescent="0.15">
      <c r="A25" s="1" t="s">
        <v>71</v>
      </c>
      <c r="B25" s="2">
        <f>B4+E5+I16</f>
        <v>55599385.620000005</v>
      </c>
      <c r="G25" s="1"/>
      <c r="H25" s="1"/>
      <c r="I25" s="2"/>
    </row>
    <row r="26" spans="1:9" x14ac:dyDescent="0.15">
      <c r="G26" s="1"/>
      <c r="H26" s="1"/>
      <c r="I26" s="2"/>
    </row>
    <row r="27" spans="1:9" x14ac:dyDescent="0.15">
      <c r="G27" s="1"/>
      <c r="H27" s="1"/>
      <c r="I27" s="2"/>
    </row>
    <row r="28" spans="1:9" s="9" customFormat="1" x14ac:dyDescent="0.15"/>
    <row r="29" spans="1:9" ht="14.25" x14ac:dyDescent="0.15">
      <c r="A29" s="7" t="s">
        <v>65</v>
      </c>
    </row>
    <row r="31" spans="1:9" x14ac:dyDescent="0.15">
      <c r="A31" s="8" t="s">
        <v>49</v>
      </c>
    </row>
    <row r="32" spans="1:9" x14ac:dyDescent="0.15">
      <c r="A32" s="1" t="s">
        <v>16</v>
      </c>
      <c r="B32">
        <v>2382</v>
      </c>
    </row>
    <row r="33" spans="1:2" x14ac:dyDescent="0.15">
      <c r="A33" s="1" t="s">
        <v>17</v>
      </c>
      <c r="B33">
        <v>3489</v>
      </c>
    </row>
    <row r="34" spans="1:2" x14ac:dyDescent="0.15">
      <c r="A34" s="1" t="s">
        <v>18</v>
      </c>
      <c r="B34">
        <v>6563</v>
      </c>
    </row>
    <row r="35" spans="1:2" x14ac:dyDescent="0.15">
      <c r="A35" s="1" t="s">
        <v>68</v>
      </c>
      <c r="B35">
        <v>1531</v>
      </c>
    </row>
    <row r="36" spans="1:2" x14ac:dyDescent="0.15">
      <c r="A36" s="1" t="s">
        <v>19</v>
      </c>
      <c r="B36">
        <f>SUM(B32:B35)</f>
        <v>13965</v>
      </c>
    </row>
    <row r="39" spans="1:2" x14ac:dyDescent="0.15">
      <c r="A39" s="8" t="s">
        <v>73</v>
      </c>
    </row>
    <row r="40" spans="1:2" x14ac:dyDescent="0.15">
      <c r="A40" s="1" t="s">
        <v>74</v>
      </c>
      <c r="B40" s="5">
        <v>547687</v>
      </c>
    </row>
    <row r="41" spans="1:2" x14ac:dyDescent="0.15">
      <c r="A41" s="1" t="s">
        <v>75</v>
      </c>
      <c r="B41" s="5">
        <v>443107</v>
      </c>
    </row>
    <row r="42" spans="1:2" x14ac:dyDescent="0.15">
      <c r="A42" s="1" t="s">
        <v>76</v>
      </c>
      <c r="B42" s="5">
        <v>10898</v>
      </c>
    </row>
    <row r="43" spans="1:2" x14ac:dyDescent="0.15">
      <c r="A43" s="1" t="s">
        <v>77</v>
      </c>
      <c r="B43" s="5">
        <v>2024</v>
      </c>
    </row>
    <row r="44" spans="1:2" x14ac:dyDescent="0.15">
      <c r="A44" s="1" t="s">
        <v>78</v>
      </c>
      <c r="B44" s="5">
        <v>-1101583</v>
      </c>
    </row>
    <row r="45" spans="1:2" x14ac:dyDescent="0.15">
      <c r="A45" s="1" t="s">
        <v>79</v>
      </c>
      <c r="B45" s="5">
        <v>26898013</v>
      </c>
    </row>
    <row r="46" spans="1:2" x14ac:dyDescent="0.15">
      <c r="A46" s="1" t="s">
        <v>80</v>
      </c>
      <c r="B46" s="5">
        <v>4898</v>
      </c>
    </row>
    <row r="47" spans="1:2" x14ac:dyDescent="0.15">
      <c r="A47" s="1" t="s">
        <v>81</v>
      </c>
      <c r="B47" s="5">
        <v>-5624</v>
      </c>
    </row>
    <row r="50" s="9" customFormat="1" x14ac:dyDescent="0.15"/>
  </sheetData>
  <phoneticPr fontId="1" type="noConversion"/>
  <pageMargins left="0.7" right="0.7" top="0.75" bottom="0.75" header="0.3" footer="0.3"/>
  <pageSetup paperSize="9" orientation="landscape" r:id="rId1"/>
</worksheet>
</file>

<file path=xl/worksheets/sheet3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2"/>
  <dimension ref="A1:J50"/>
  <sheetViews>
    <sheetView zoomScale="85" zoomScaleNormal="85" workbookViewId="0">
      <selection activeCell="E7" sqref="E7"/>
    </sheetView>
  </sheetViews>
  <sheetFormatPr defaultRowHeight="13.5" x14ac:dyDescent="0.15"/>
  <cols>
    <col min="1" max="1" width="21.75" customWidth="1"/>
    <col min="2" max="2" width="22.125" customWidth="1"/>
    <col min="3" max="3" width="2.375" style="9" customWidth="1"/>
    <col min="4" max="4" width="20.625" customWidth="1"/>
    <col min="5" max="5" width="17.875" customWidth="1"/>
    <col min="6" max="6" width="1.875" style="9" customWidth="1"/>
    <col min="7" max="7" width="22" customWidth="1"/>
    <col min="8" max="8" width="14.875" customWidth="1"/>
    <col min="9" max="9" width="19.375" customWidth="1"/>
    <col min="10" max="10" width="1.87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34168274.200000003</v>
      </c>
      <c r="D3" s="1" t="s">
        <v>1</v>
      </c>
      <c r="E3" s="2">
        <v>37189458.299999997</v>
      </c>
      <c r="G3" s="1" t="s">
        <v>25</v>
      </c>
      <c r="I3" s="3"/>
    </row>
    <row r="4" spans="1:9" x14ac:dyDescent="0.15">
      <c r="A4" s="1" t="s">
        <v>2</v>
      </c>
      <c r="B4" s="2">
        <v>27310422.670000002</v>
      </c>
      <c r="D4" s="1" t="s">
        <v>11</v>
      </c>
      <c r="E4" s="2">
        <v>12984017.300000001</v>
      </c>
      <c r="G4" s="1"/>
      <c r="H4" s="1" t="s">
        <v>41</v>
      </c>
      <c r="I4" s="3">
        <v>13</v>
      </c>
    </row>
    <row r="5" spans="1:9" x14ac:dyDescent="0.15">
      <c r="A5" s="1" t="s">
        <v>3</v>
      </c>
      <c r="B5" s="2">
        <v>61478696.869999997</v>
      </c>
      <c r="D5" s="1" t="s">
        <v>12</v>
      </c>
      <c r="E5" s="2">
        <v>24205441</v>
      </c>
      <c r="G5" s="1"/>
      <c r="H5" s="1" t="s">
        <v>44</v>
      </c>
      <c r="I5" s="3">
        <v>14</v>
      </c>
    </row>
    <row r="6" spans="1:9" x14ac:dyDescent="0.15">
      <c r="A6" s="1" t="s">
        <v>11</v>
      </c>
      <c r="B6" s="2">
        <v>34168274.200000003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1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15">
      <c r="A8" s="1" t="s">
        <v>5</v>
      </c>
      <c r="B8" s="2">
        <v>53000000</v>
      </c>
      <c r="D8" s="1" t="s">
        <v>8</v>
      </c>
      <c r="E8" s="2">
        <v>4464.3</v>
      </c>
      <c r="G8" s="1"/>
      <c r="H8" s="1" t="s">
        <v>42</v>
      </c>
      <c r="I8" s="3">
        <v>45</v>
      </c>
    </row>
    <row r="9" spans="1:9" x14ac:dyDescent="0.15">
      <c r="A9" s="1" t="s">
        <v>6</v>
      </c>
      <c r="B9" s="2">
        <v>0</v>
      </c>
      <c r="D9" s="1" t="s">
        <v>13</v>
      </c>
      <c r="E9" s="3">
        <v>2765</v>
      </c>
      <c r="G9" s="1"/>
      <c r="H9" s="1" t="s">
        <v>43</v>
      </c>
      <c r="I9" s="3">
        <v>0</v>
      </c>
    </row>
    <row r="10" spans="1:9" x14ac:dyDescent="0.15">
      <c r="A10" s="1" t="s">
        <v>7</v>
      </c>
      <c r="B10" s="2">
        <v>0</v>
      </c>
      <c r="G10" s="1" t="s">
        <v>36</v>
      </c>
      <c r="I10" s="2"/>
    </row>
    <row r="11" spans="1:9" x14ac:dyDescent="0.15">
      <c r="A11" s="1" t="s">
        <v>47</v>
      </c>
      <c r="B11" s="2">
        <v>18831707.699999999</v>
      </c>
      <c r="G11" s="1"/>
      <c r="H11" s="1" t="s">
        <v>30</v>
      </c>
      <c r="I11" s="2">
        <v>28829820</v>
      </c>
    </row>
    <row r="12" spans="1:9" x14ac:dyDescent="0.15">
      <c r="A12" s="1" t="s">
        <v>8</v>
      </c>
      <c r="B12" s="2">
        <v>847.47</v>
      </c>
      <c r="G12" s="1"/>
      <c r="H12" s="1" t="s">
        <v>31</v>
      </c>
      <c r="I12" s="2">
        <v>0</v>
      </c>
    </row>
    <row r="13" spans="1:9" x14ac:dyDescent="0.15">
      <c r="G13" s="1"/>
      <c r="H13" s="1" t="s">
        <v>32</v>
      </c>
      <c r="I13" s="2">
        <v>28829820</v>
      </c>
    </row>
    <row r="14" spans="1:9" x14ac:dyDescent="0.15">
      <c r="A14" s="1"/>
      <c r="G14" s="1" t="s">
        <v>5</v>
      </c>
      <c r="H14" s="2"/>
      <c r="I14" s="2">
        <v>15000000</v>
      </c>
    </row>
    <row r="15" spans="1:9" x14ac:dyDescent="0.15">
      <c r="A15" s="1"/>
      <c r="G15" s="1" t="s">
        <v>26</v>
      </c>
      <c r="H15" s="2"/>
      <c r="I15" s="2">
        <v>9532684.3599999994</v>
      </c>
    </row>
    <row r="16" spans="1:9" x14ac:dyDescent="0.15">
      <c r="A16" s="1"/>
      <c r="G16" s="1" t="s">
        <v>12</v>
      </c>
      <c r="H16" s="2"/>
      <c r="I16" s="2">
        <v>5765964</v>
      </c>
    </row>
    <row r="17" spans="1:9" x14ac:dyDescent="0.15">
      <c r="G17" s="1" t="s">
        <v>24</v>
      </c>
      <c r="H17" s="2"/>
      <c r="I17" s="2">
        <v>298648.36</v>
      </c>
    </row>
    <row r="18" spans="1:9" x14ac:dyDescent="0.15">
      <c r="G18" s="1" t="s">
        <v>33</v>
      </c>
      <c r="I18" s="2"/>
    </row>
    <row r="19" spans="1:9" x14ac:dyDescent="0.15">
      <c r="G19" s="1"/>
      <c r="H19" s="1" t="s">
        <v>38</v>
      </c>
      <c r="I19" s="2">
        <v>11159.95</v>
      </c>
    </row>
    <row r="20" spans="1:9" x14ac:dyDescent="0.15">
      <c r="G20" s="1"/>
      <c r="H20" s="1" t="s">
        <v>39</v>
      </c>
      <c r="I20" s="2">
        <v>4084.64</v>
      </c>
    </row>
    <row r="21" spans="1:9" x14ac:dyDescent="0.15">
      <c r="G21" s="1"/>
      <c r="H21" s="1" t="s">
        <v>19</v>
      </c>
      <c r="I21" s="2">
        <f>SUM(I19:I20)</f>
        <v>15244.59</v>
      </c>
    </row>
    <row r="22" spans="1:9" x14ac:dyDescent="0.15">
      <c r="G22" s="1"/>
      <c r="H22" s="1"/>
      <c r="I22" s="2"/>
    </row>
    <row r="23" spans="1:9" x14ac:dyDescent="0.15">
      <c r="A23" s="8" t="s">
        <v>69</v>
      </c>
    </row>
    <row r="24" spans="1:9" x14ac:dyDescent="0.15">
      <c r="A24" s="1" t="s">
        <v>70</v>
      </c>
      <c r="B24" s="2">
        <f>B8+E7+I14</f>
        <v>108000000</v>
      </c>
      <c r="G24" s="1"/>
      <c r="H24" s="1"/>
      <c r="I24" s="2"/>
    </row>
    <row r="25" spans="1:9" x14ac:dyDescent="0.15">
      <c r="A25" s="1" t="s">
        <v>71</v>
      </c>
      <c r="B25" s="2">
        <f>B4+E5+I16</f>
        <v>57281827.670000002</v>
      </c>
      <c r="G25" s="1"/>
      <c r="H25" s="1"/>
      <c r="I25" s="2"/>
    </row>
    <row r="26" spans="1:9" x14ac:dyDescent="0.15">
      <c r="G26" s="1"/>
      <c r="H26" s="1"/>
      <c r="I26" s="2"/>
    </row>
    <row r="27" spans="1:9" x14ac:dyDescent="0.15">
      <c r="G27" s="1"/>
      <c r="H27" s="1"/>
      <c r="I27" s="2"/>
    </row>
    <row r="28" spans="1:9" s="9" customFormat="1" x14ac:dyDescent="0.15"/>
    <row r="29" spans="1:9" ht="14.25" x14ac:dyDescent="0.15">
      <c r="A29" s="7" t="s">
        <v>65</v>
      </c>
    </row>
    <row r="31" spans="1:9" x14ac:dyDescent="0.15">
      <c r="A31" s="8" t="s">
        <v>49</v>
      </c>
    </row>
    <row r="32" spans="1:9" x14ac:dyDescent="0.15">
      <c r="A32" s="1" t="s">
        <v>16</v>
      </c>
      <c r="B32">
        <v>2308</v>
      </c>
    </row>
    <row r="33" spans="1:2" x14ac:dyDescent="0.15">
      <c r="A33" s="1" t="s">
        <v>17</v>
      </c>
      <c r="B33">
        <v>3618</v>
      </c>
    </row>
    <row r="34" spans="1:2" x14ac:dyDescent="0.15">
      <c r="A34" s="1" t="s">
        <v>18</v>
      </c>
      <c r="B34">
        <v>6569</v>
      </c>
    </row>
    <row r="35" spans="1:2" x14ac:dyDescent="0.15">
      <c r="A35" s="1" t="s">
        <v>68</v>
      </c>
      <c r="B35">
        <v>1434</v>
      </c>
    </row>
    <row r="36" spans="1:2" x14ac:dyDescent="0.15">
      <c r="A36" s="1" t="s">
        <v>19</v>
      </c>
      <c r="B36">
        <f>SUM(B32:B35)</f>
        <v>13929</v>
      </c>
    </row>
    <row r="39" spans="1:2" x14ac:dyDescent="0.15">
      <c r="A39" s="8" t="s">
        <v>73</v>
      </c>
    </row>
    <row r="40" spans="1:2" x14ac:dyDescent="0.15">
      <c r="A40" s="1" t="s">
        <v>74</v>
      </c>
      <c r="B40" s="5">
        <v>536847</v>
      </c>
    </row>
    <row r="41" spans="1:2" x14ac:dyDescent="0.15">
      <c r="A41" s="1" t="s">
        <v>75</v>
      </c>
      <c r="B41" s="5">
        <v>441083</v>
      </c>
    </row>
    <row r="42" spans="1:2" x14ac:dyDescent="0.15">
      <c r="A42" s="1" t="s">
        <v>76</v>
      </c>
      <c r="B42" s="5">
        <v>-14913</v>
      </c>
    </row>
    <row r="43" spans="1:2" x14ac:dyDescent="0.15">
      <c r="A43" s="1" t="s">
        <v>77</v>
      </c>
      <c r="B43" s="5">
        <v>8589</v>
      </c>
    </row>
    <row r="44" spans="1:2" x14ac:dyDescent="0.15">
      <c r="A44" s="1" t="s">
        <v>78</v>
      </c>
      <c r="B44" s="5">
        <v>-1049101</v>
      </c>
    </row>
    <row r="45" spans="1:2" x14ac:dyDescent="0.15">
      <c r="A45" s="1" t="s">
        <v>79</v>
      </c>
      <c r="B45" s="5">
        <v>21777085</v>
      </c>
    </row>
    <row r="46" spans="1:2" x14ac:dyDescent="0.15">
      <c r="A46" s="1" t="s">
        <v>80</v>
      </c>
      <c r="B46" s="5">
        <v>7549</v>
      </c>
    </row>
    <row r="47" spans="1:2" x14ac:dyDescent="0.15">
      <c r="A47" s="1" t="s">
        <v>81</v>
      </c>
      <c r="B47" s="5">
        <v>-6182</v>
      </c>
    </row>
    <row r="50" s="9" customFormat="1" x14ac:dyDescent="0.15"/>
  </sheetData>
  <phoneticPr fontId="1" type="noConversion"/>
  <pageMargins left="0.7" right="0.7" top="0.75" bottom="0.75" header="0.3" footer="0.3"/>
  <pageSetup paperSize="9" orientation="landscape" r:id="rId1"/>
</worksheet>
</file>

<file path=xl/worksheets/sheet3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3"/>
  <dimension ref="A1:J50"/>
  <sheetViews>
    <sheetView topLeftCell="C1" workbookViewId="0">
      <selection activeCell="E7" sqref="E7"/>
    </sheetView>
  </sheetViews>
  <sheetFormatPr defaultRowHeight="13.5" x14ac:dyDescent="0.15"/>
  <cols>
    <col min="1" max="1" width="21.75" customWidth="1"/>
    <col min="2" max="2" width="19.25" customWidth="1"/>
    <col min="3" max="3" width="1.875" style="9" customWidth="1"/>
    <col min="4" max="4" width="20.625" customWidth="1"/>
    <col min="5" max="5" width="17.875" customWidth="1"/>
    <col min="6" max="6" width="1.875" style="9" customWidth="1"/>
    <col min="7" max="7" width="22" customWidth="1"/>
    <col min="8" max="8" width="14.875" customWidth="1"/>
    <col min="9" max="9" width="19.375" customWidth="1"/>
    <col min="10" max="10" width="1.87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20514356.420000002</v>
      </c>
      <c r="D3" s="1" t="s">
        <v>1</v>
      </c>
      <c r="E3" s="2">
        <v>37557320.600000001</v>
      </c>
      <c r="G3" s="1" t="s">
        <v>25</v>
      </c>
      <c r="I3" s="3"/>
    </row>
    <row r="4" spans="1:9" x14ac:dyDescent="0.15">
      <c r="A4" s="1" t="s">
        <v>2</v>
      </c>
      <c r="B4" s="2">
        <v>40799079.920000002</v>
      </c>
      <c r="D4" s="1" t="s">
        <v>11</v>
      </c>
      <c r="E4" s="2">
        <v>13592724.199999999</v>
      </c>
      <c r="G4" s="1"/>
      <c r="H4" s="1" t="s">
        <v>41</v>
      </c>
      <c r="I4" s="3">
        <v>16</v>
      </c>
    </row>
    <row r="5" spans="1:9" x14ac:dyDescent="0.15">
      <c r="A5" s="1" t="s">
        <v>3</v>
      </c>
      <c r="B5" s="2">
        <v>61313436.340000004</v>
      </c>
      <c r="D5" s="1" t="s">
        <v>12</v>
      </c>
      <c r="E5" s="2">
        <v>23964596.399999999</v>
      </c>
      <c r="G5" s="1"/>
      <c r="H5" s="1" t="s">
        <v>44</v>
      </c>
      <c r="I5" s="3">
        <v>13</v>
      </c>
    </row>
    <row r="6" spans="1:9" x14ac:dyDescent="0.15">
      <c r="A6" s="1" t="s">
        <v>11</v>
      </c>
      <c r="B6" s="2">
        <v>20514356.420000002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1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15">
      <c r="A8" s="1" t="s">
        <v>5</v>
      </c>
      <c r="B8" s="2">
        <v>53000000</v>
      </c>
      <c r="D8" s="1" t="s">
        <v>8</v>
      </c>
      <c r="E8" s="2">
        <v>3153.3</v>
      </c>
      <c r="H8" s="1" t="s">
        <v>67</v>
      </c>
      <c r="I8" s="3">
        <v>1</v>
      </c>
    </row>
    <row r="9" spans="1:9" x14ac:dyDescent="0.15">
      <c r="A9" s="1" t="s">
        <v>6</v>
      </c>
      <c r="B9" s="2">
        <v>0</v>
      </c>
      <c r="D9" s="1" t="s">
        <v>13</v>
      </c>
      <c r="E9" s="2">
        <v>2052</v>
      </c>
      <c r="G9" s="1"/>
      <c r="H9" s="1" t="s">
        <v>42</v>
      </c>
      <c r="I9" s="3">
        <v>47</v>
      </c>
    </row>
    <row r="10" spans="1:9" x14ac:dyDescent="0.1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15">
      <c r="A11" s="1" t="s">
        <v>47</v>
      </c>
      <c r="B11" s="2">
        <v>12845008.800000001</v>
      </c>
      <c r="G11" s="1" t="s">
        <v>36</v>
      </c>
      <c r="I11" s="2"/>
    </row>
    <row r="12" spans="1:9" x14ac:dyDescent="0.15">
      <c r="A12" s="1" t="s">
        <v>8</v>
      </c>
      <c r="B12" s="2">
        <v>578.16</v>
      </c>
      <c r="G12" s="1"/>
      <c r="H12" s="1" t="s">
        <v>30</v>
      </c>
      <c r="I12" s="2">
        <v>29948520</v>
      </c>
    </row>
    <row r="13" spans="1:9" x14ac:dyDescent="0.15">
      <c r="G13" s="1"/>
      <c r="H13" s="1" t="s">
        <v>31</v>
      </c>
      <c r="I13" s="2">
        <v>634380</v>
      </c>
    </row>
    <row r="14" spans="1:9" x14ac:dyDescent="0.15">
      <c r="A14" s="1"/>
      <c r="G14" s="1"/>
      <c r="H14" s="1" t="s">
        <v>32</v>
      </c>
      <c r="I14" s="2">
        <f>I12-I13</f>
        <v>29314140</v>
      </c>
    </row>
    <row r="15" spans="1:9" x14ac:dyDescent="0.15">
      <c r="A15" s="1"/>
      <c r="G15" s="1" t="s">
        <v>5</v>
      </c>
      <c r="H15" s="2"/>
      <c r="I15" s="2">
        <v>15000000</v>
      </c>
    </row>
    <row r="16" spans="1:9" x14ac:dyDescent="0.15">
      <c r="A16" s="1"/>
      <c r="G16" s="1" t="s">
        <v>26</v>
      </c>
      <c r="H16" s="2"/>
      <c r="I16" s="2">
        <v>9137180.9900000002</v>
      </c>
    </row>
    <row r="17" spans="1:9" x14ac:dyDescent="0.15">
      <c r="G17" s="1" t="s">
        <v>12</v>
      </c>
      <c r="H17" s="2"/>
      <c r="I17" s="2">
        <v>5989704</v>
      </c>
    </row>
    <row r="18" spans="1:9" x14ac:dyDescent="0.15">
      <c r="G18" s="1" t="s">
        <v>24</v>
      </c>
      <c r="H18" s="2"/>
      <c r="I18" s="2">
        <v>126884.99</v>
      </c>
    </row>
    <row r="19" spans="1:9" x14ac:dyDescent="0.15">
      <c r="G19" s="1" t="s">
        <v>33</v>
      </c>
      <c r="I19" s="2"/>
    </row>
    <row r="20" spans="1:9" x14ac:dyDescent="0.15">
      <c r="G20" s="1"/>
      <c r="H20" s="1" t="s">
        <v>38</v>
      </c>
      <c r="I20" s="2">
        <v>10839.47</v>
      </c>
    </row>
    <row r="21" spans="1:9" x14ac:dyDescent="0.15">
      <c r="G21" s="1"/>
      <c r="H21" s="1" t="s">
        <v>39</v>
      </c>
      <c r="I21" s="2">
        <v>4009.01</v>
      </c>
    </row>
    <row r="22" spans="1:9" x14ac:dyDescent="0.15">
      <c r="G22" s="1"/>
      <c r="H22" s="1" t="s">
        <v>19</v>
      </c>
      <c r="I22" s="2">
        <f>SUM(I20:I21)</f>
        <v>14848.48</v>
      </c>
    </row>
    <row r="23" spans="1:9" x14ac:dyDescent="0.15">
      <c r="A23" s="8" t="s">
        <v>69</v>
      </c>
      <c r="G23" s="1"/>
      <c r="H23" s="1"/>
      <c r="I23" s="2"/>
    </row>
    <row r="24" spans="1:9" x14ac:dyDescent="0.1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15">
      <c r="A25" s="1" t="s">
        <v>71</v>
      </c>
      <c r="B25" s="2">
        <f>B4+E5+I17</f>
        <v>70753380.319999993</v>
      </c>
      <c r="G25" s="1"/>
      <c r="H25" s="1"/>
      <c r="I25" s="2"/>
    </row>
    <row r="26" spans="1:9" x14ac:dyDescent="0.15">
      <c r="G26" s="1"/>
      <c r="H26" s="1"/>
      <c r="I26" s="2"/>
    </row>
    <row r="27" spans="1:9" x14ac:dyDescent="0.15">
      <c r="G27" s="1"/>
      <c r="H27" s="1"/>
      <c r="I27" s="2"/>
    </row>
    <row r="28" spans="1:9" s="9" customFormat="1" x14ac:dyDescent="0.15"/>
    <row r="29" spans="1:9" ht="14.25" x14ac:dyDescent="0.15">
      <c r="A29" s="7" t="s">
        <v>65</v>
      </c>
    </row>
    <row r="31" spans="1:9" x14ac:dyDescent="0.15">
      <c r="A31" s="8" t="s">
        <v>49</v>
      </c>
    </row>
    <row r="32" spans="1:9" x14ac:dyDescent="0.15">
      <c r="A32" s="1" t="s">
        <v>16</v>
      </c>
      <c r="B32">
        <v>2737</v>
      </c>
    </row>
    <row r="33" spans="1:2" x14ac:dyDescent="0.15">
      <c r="A33" s="1" t="s">
        <v>17</v>
      </c>
      <c r="B33">
        <v>3364</v>
      </c>
    </row>
    <row r="34" spans="1:2" x14ac:dyDescent="0.15">
      <c r="A34" s="1" t="s">
        <v>18</v>
      </c>
      <c r="B34">
        <v>6403</v>
      </c>
    </row>
    <row r="35" spans="1:2" x14ac:dyDescent="0.15">
      <c r="A35" s="1" t="s">
        <v>68</v>
      </c>
      <c r="B35">
        <v>1096</v>
      </c>
    </row>
    <row r="36" spans="1:2" x14ac:dyDescent="0.15">
      <c r="A36" s="1" t="s">
        <v>19</v>
      </c>
      <c r="B36">
        <f>SUM(B32:B35)</f>
        <v>13600</v>
      </c>
    </row>
    <row r="39" spans="1:2" x14ac:dyDescent="0.15">
      <c r="A39" s="8" t="s">
        <v>73</v>
      </c>
    </row>
    <row r="40" spans="1:2" x14ac:dyDescent="0.15">
      <c r="A40" s="1" t="s">
        <v>74</v>
      </c>
      <c r="B40" s="2">
        <v>552535</v>
      </c>
    </row>
    <row r="41" spans="1:2" x14ac:dyDescent="0.15">
      <c r="A41" s="1" t="s">
        <v>75</v>
      </c>
      <c r="B41" s="2">
        <v>432494</v>
      </c>
    </row>
    <row r="42" spans="1:2" x14ac:dyDescent="0.15">
      <c r="A42" s="1" t="s">
        <v>76</v>
      </c>
      <c r="B42" s="2">
        <v>19172</v>
      </c>
    </row>
    <row r="43" spans="1:2" x14ac:dyDescent="0.15">
      <c r="A43" s="1" t="s">
        <v>77</v>
      </c>
      <c r="B43" s="2">
        <v>8093</v>
      </c>
    </row>
    <row r="44" spans="1:2" x14ac:dyDescent="0.15">
      <c r="A44" s="1" t="s">
        <v>78</v>
      </c>
      <c r="B44" s="2">
        <v>398953</v>
      </c>
    </row>
    <row r="45" spans="1:2" x14ac:dyDescent="0.15">
      <c r="A45" s="1" t="s">
        <v>79</v>
      </c>
      <c r="B45" s="10">
        <v>20243040</v>
      </c>
    </row>
    <row r="46" spans="1:2" x14ac:dyDescent="0.15">
      <c r="A46" s="1" t="s">
        <v>80</v>
      </c>
      <c r="B46" s="2">
        <v>6061</v>
      </c>
    </row>
    <row r="47" spans="1:2" x14ac:dyDescent="0.15">
      <c r="A47" s="1" t="s">
        <v>81</v>
      </c>
      <c r="B47" s="2">
        <v>-4911</v>
      </c>
    </row>
    <row r="50" s="9" customFormat="1" x14ac:dyDescent="0.15"/>
  </sheetData>
  <phoneticPr fontId="1" type="noConversion"/>
  <pageMargins left="0.7" right="0.7" top="0.75" bottom="0.75" header="0.3" footer="0.3"/>
  <pageSetup paperSize="9" orientation="landscape" r:id="rId1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16" sqref="B16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2.1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9833151.6500000004</v>
      </c>
      <c r="D3" s="1" t="s">
        <v>1</v>
      </c>
      <c r="E3" s="18">
        <v>50187453.229999997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114062619.95</v>
      </c>
      <c r="D4" s="1" t="s">
        <v>11</v>
      </c>
      <c r="E4" s="38">
        <v>19737747.359999999</v>
      </c>
      <c r="H4" s="1" t="s">
        <v>370</v>
      </c>
      <c r="I4" s="13">
        <v>102</v>
      </c>
      <c r="J4" s="13">
        <v>-18</v>
      </c>
    </row>
    <row r="5" spans="1:10" x14ac:dyDescent="0.15">
      <c r="A5" s="1" t="s">
        <v>3</v>
      </c>
      <c r="B5" s="2">
        <v>226931195.96000001</v>
      </c>
      <c r="D5" s="1" t="s">
        <v>12</v>
      </c>
      <c r="E5" s="2">
        <v>30449705.870000001</v>
      </c>
      <c r="H5" s="1" t="s">
        <v>372</v>
      </c>
      <c r="I5" s="13"/>
      <c r="J5" s="13"/>
    </row>
    <row r="6" spans="1:10" x14ac:dyDescent="0.15">
      <c r="A6" s="1" t="s">
        <v>11</v>
      </c>
      <c r="B6" s="37">
        <v>112868576.01000001</v>
      </c>
      <c r="D6" s="1" t="s">
        <v>4</v>
      </c>
      <c r="E6" s="2">
        <v>11000000</v>
      </c>
      <c r="H6" s="1" t="s">
        <v>323</v>
      </c>
      <c r="I6" s="13"/>
      <c r="J6" s="13">
        <v>-15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14</v>
      </c>
      <c r="J7" s="13"/>
    </row>
    <row r="8" spans="1:10" x14ac:dyDescent="0.15">
      <c r="A8" s="1" t="s">
        <v>5</v>
      </c>
      <c r="B8" s="2">
        <v>189980000</v>
      </c>
      <c r="D8" s="1" t="s">
        <v>86</v>
      </c>
      <c r="E8" s="18">
        <v>521.6</v>
      </c>
      <c r="G8" s="1"/>
      <c r="H8" s="1"/>
    </row>
    <row r="9" spans="1:10" x14ac:dyDescent="0.15">
      <c r="A9" s="1" t="s">
        <v>82</v>
      </c>
      <c r="B9" s="2">
        <v>35424.36</v>
      </c>
      <c r="D9" s="1" t="s">
        <v>88</v>
      </c>
      <c r="E9" s="3">
        <v>548</v>
      </c>
      <c r="H9" s="1"/>
    </row>
    <row r="10" spans="1:10" x14ac:dyDescent="0.15">
      <c r="A10" s="1" t="s">
        <v>83</v>
      </c>
      <c r="B10" s="2">
        <v>83000000</v>
      </c>
      <c r="D10" s="1" t="s">
        <v>85</v>
      </c>
      <c r="E10" s="2">
        <f>'20180101'!E10+'20180102'!E8</f>
        <v>755017.09999999951</v>
      </c>
      <c r="G10" s="1"/>
      <c r="H10" s="1" t="s">
        <v>42</v>
      </c>
      <c r="I10" s="3">
        <f>SUMIF(I4:I9,"&gt;=0")</f>
        <v>116</v>
      </c>
    </row>
    <row r="11" spans="1:10" x14ac:dyDescent="0.15">
      <c r="A11" s="1" t="s">
        <v>84</v>
      </c>
      <c r="B11" s="2">
        <f>'20180101'!B11+'20180102'!B9</f>
        <v>1634891.2400000002</v>
      </c>
      <c r="E11" s="2"/>
      <c r="G11" s="1"/>
      <c r="H11" s="1" t="s">
        <v>43</v>
      </c>
      <c r="I11" s="3">
        <f>SUM(J4:J9)</f>
        <v>-33</v>
      </c>
    </row>
    <row r="12" spans="1:10" x14ac:dyDescent="0.15">
      <c r="A12" s="1" t="s">
        <v>86</v>
      </c>
      <c r="B12" s="18">
        <v>867.29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'20180101'!B13+'20180102'!B12</f>
        <v>269357.22000000003</v>
      </c>
      <c r="E13" s="2"/>
      <c r="G13" s="1"/>
      <c r="H13" s="1" t="s">
        <v>30</v>
      </c>
      <c r="I13" s="15">
        <v>100023720</v>
      </c>
    </row>
    <row r="14" spans="1:10" x14ac:dyDescent="0.15">
      <c r="A14" s="1" t="s">
        <v>333</v>
      </c>
      <c r="B14" s="3"/>
      <c r="G14" s="1"/>
      <c r="H14" s="1" t="s">
        <v>31</v>
      </c>
      <c r="I14" s="15">
        <v>-28516680</v>
      </c>
    </row>
    <row r="15" spans="1:10" x14ac:dyDescent="0.15">
      <c r="A15" s="1" t="s">
        <v>380</v>
      </c>
      <c r="B15" s="2">
        <f>B12+'20180101'!B15</f>
        <v>867.29</v>
      </c>
      <c r="G15" s="1"/>
      <c r="H15" s="1" t="s">
        <v>32</v>
      </c>
      <c r="I15" s="15">
        <f>I14+I13</f>
        <v>71507040</v>
      </c>
    </row>
    <row r="16" spans="1:10" x14ac:dyDescent="0.15">
      <c r="A16" s="1" t="s">
        <v>392</v>
      </c>
      <c r="B16" s="2">
        <f>B11-'20180101'!B11</f>
        <v>35424.360000000102</v>
      </c>
      <c r="G16" s="1" t="s">
        <v>5</v>
      </c>
      <c r="H16" s="2"/>
      <c r="I16" s="15">
        <v>10000000</v>
      </c>
    </row>
    <row r="17" spans="1:22" x14ac:dyDescent="0.15">
      <c r="A17" s="6"/>
      <c r="B17" s="2"/>
      <c r="G17" s="1" t="s">
        <v>26</v>
      </c>
      <c r="H17" s="2"/>
      <c r="I17" s="15">
        <v>7367557.2300000004</v>
      </c>
    </row>
    <row r="18" spans="1:22" x14ac:dyDescent="0.15">
      <c r="G18" s="1" t="s">
        <v>12</v>
      </c>
      <c r="H18" s="2"/>
      <c r="I18" s="15">
        <v>14989860</v>
      </c>
    </row>
    <row r="19" spans="1:22" x14ac:dyDescent="0.15">
      <c r="A19" s="2"/>
      <c r="G19" s="1" t="s">
        <v>24</v>
      </c>
      <c r="H19" s="2"/>
      <c r="I19" s="15">
        <f>I18+I17-I16</f>
        <v>12357417.23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437797.98</v>
      </c>
      <c r="N21" s="2"/>
    </row>
    <row r="22" spans="1:22" x14ac:dyDescent="0.15">
      <c r="G22" s="1"/>
      <c r="H22" s="1" t="s">
        <v>39</v>
      </c>
      <c r="I22" s="15">
        <v>102882.21</v>
      </c>
    </row>
    <row r="23" spans="1:22" x14ac:dyDescent="0.15">
      <c r="G23" s="1"/>
      <c r="H23" s="1" t="s">
        <v>106</v>
      </c>
      <c r="I23" s="15">
        <v>24054.85</v>
      </c>
      <c r="N23" s="2"/>
    </row>
    <row r="24" spans="1:22" x14ac:dyDescent="0.15">
      <c r="A24" s="8" t="s">
        <v>69</v>
      </c>
      <c r="H24" s="1" t="s">
        <v>107</v>
      </c>
      <c r="I24" s="15">
        <v>11184</v>
      </c>
    </row>
    <row r="25" spans="1:22" x14ac:dyDescent="0.15">
      <c r="A25" s="1" t="s">
        <v>70</v>
      </c>
      <c r="B25" s="2">
        <f>B8+E7+I16+B44</f>
        <v>280980000</v>
      </c>
      <c r="H25" s="1" t="s">
        <v>19</v>
      </c>
      <c r="I25" s="15">
        <f>SUM(I21:I24)</f>
        <v>575919.03999999992</v>
      </c>
    </row>
    <row r="26" spans="1:22" x14ac:dyDescent="0.15">
      <c r="A26" s="1" t="s">
        <v>71</v>
      </c>
      <c r="B26" s="2">
        <f>B4+E5+I18</f>
        <v>159502185.81999999</v>
      </c>
      <c r="G26" s="1"/>
      <c r="H26" s="1" t="s">
        <v>355</v>
      </c>
      <c r="I26" s="2"/>
    </row>
    <row r="27" spans="1:22" x14ac:dyDescent="0.15">
      <c r="A27" s="1" t="s">
        <v>90</v>
      </c>
      <c r="B27" s="2">
        <f>$B$13+$E$10+$I$25</f>
        <v>1600293.3599999994</v>
      </c>
    </row>
    <row r="28" spans="1:22" x14ac:dyDescent="0.15">
      <c r="A28" s="1" t="s">
        <v>356</v>
      </c>
      <c r="B28" s="2">
        <f>B12+E8+I26</f>
        <v>1388.8899999999999</v>
      </c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378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18</v>
      </c>
      <c r="B33" s="36">
        <v>3432</v>
      </c>
      <c r="D33" s="1" t="s">
        <v>78</v>
      </c>
      <c r="E33" s="2">
        <v>-1794108</v>
      </c>
      <c r="G33" s="16" t="s">
        <v>296</v>
      </c>
      <c r="H33" s="2">
        <f>E39</f>
        <v>17039598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138</v>
      </c>
      <c r="B34" s="36">
        <v>455</v>
      </c>
      <c r="D34" s="1" t="s">
        <v>182</v>
      </c>
      <c r="E34" s="10">
        <v>-672695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6">
        <v>6372</v>
      </c>
      <c r="D35" s="1" t="s">
        <v>80</v>
      </c>
      <c r="E35" s="10">
        <v>-49539</v>
      </c>
      <c r="G35" s="40" t="s">
        <v>298</v>
      </c>
      <c r="H35" s="41">
        <f>H33+H34</f>
        <v>17044755.605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6">
        <v>2829</v>
      </c>
      <c r="D36" s="1" t="s">
        <v>81</v>
      </c>
      <c r="E36" s="2">
        <v>5623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13088</v>
      </c>
      <c r="D37"/>
      <c r="E37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8" t="s">
        <v>379</v>
      </c>
    </row>
    <row r="39" spans="1:23" x14ac:dyDescent="0.15">
      <c r="A39" s="1" t="s">
        <v>103</v>
      </c>
      <c r="B39" s="3"/>
      <c r="D39" s="1" t="s">
        <v>74</v>
      </c>
      <c r="E39" s="2">
        <v>17039598</v>
      </c>
    </row>
    <row r="40" spans="1:23" s="9" customFormat="1" x14ac:dyDescent="0.15">
      <c r="A40"/>
      <c r="B40"/>
      <c r="D40" s="1" t="s">
        <v>75</v>
      </c>
      <c r="E40" s="2">
        <v>16868052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 s="1" t="s">
        <v>76</v>
      </c>
      <c r="E41" s="2">
        <v>160523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1" t="s">
        <v>77</v>
      </c>
      <c r="E42" s="2">
        <v>280938</v>
      </c>
    </row>
    <row r="43" spans="1:23" x14ac:dyDescent="0.15">
      <c r="A43" s="8" t="s">
        <v>233</v>
      </c>
      <c r="D43" s="1" t="s">
        <v>375</v>
      </c>
      <c r="E43" s="2"/>
    </row>
    <row r="44" spans="1:23" x14ac:dyDescent="0.15">
      <c r="A44" s="16" t="s">
        <v>5</v>
      </c>
      <c r="B44" s="2">
        <v>1000000</v>
      </c>
      <c r="C44" s="2"/>
      <c r="D44" s="1" t="s">
        <v>376</v>
      </c>
      <c r="E44" s="10"/>
    </row>
    <row r="45" spans="1:23" x14ac:dyDescent="0.15">
      <c r="A45" s="16" t="s">
        <v>234</v>
      </c>
      <c r="B45" s="2">
        <v>1005157.605</v>
      </c>
      <c r="C45" s="2"/>
      <c r="D45" s="1" t="s">
        <v>377</v>
      </c>
      <c r="E45" s="12"/>
    </row>
    <row r="46" spans="1:23" x14ac:dyDescent="0.15">
      <c r="A46" s="16" t="s">
        <v>12</v>
      </c>
      <c r="B46" s="2">
        <v>0</v>
      </c>
      <c r="C46" s="26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F48" s="36"/>
      <c r="G48" s="12"/>
      <c r="H48" s="14"/>
      <c r="I48" s="30"/>
    </row>
    <row r="49" spans="1:9" x14ac:dyDescent="0.15">
      <c r="A49" s="12"/>
      <c r="B49" s="36"/>
      <c r="C49" s="36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4"/>
  <dimension ref="A1:J50"/>
  <sheetViews>
    <sheetView workbookViewId="0">
      <selection activeCell="E25" sqref="E25"/>
    </sheetView>
  </sheetViews>
  <sheetFormatPr defaultRowHeight="13.5" x14ac:dyDescent="0.15"/>
  <cols>
    <col min="1" max="1" width="21.75" customWidth="1"/>
    <col min="2" max="2" width="19.25" customWidth="1"/>
    <col min="3" max="3" width="1.875" style="9" customWidth="1"/>
    <col min="4" max="4" width="20.625" customWidth="1"/>
    <col min="5" max="5" width="17.875" customWidth="1"/>
    <col min="6" max="6" width="1.875" style="9" customWidth="1"/>
    <col min="7" max="7" width="22" customWidth="1"/>
    <col min="8" max="8" width="14.875" customWidth="1"/>
    <col min="9" max="9" width="19.375" customWidth="1"/>
    <col min="10" max="10" width="1.87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19817632.98</v>
      </c>
      <c r="D3" s="1" t="s">
        <v>1</v>
      </c>
      <c r="E3" s="2">
        <v>37457740.899999999</v>
      </c>
      <c r="G3" s="1" t="s">
        <v>25</v>
      </c>
      <c r="I3" s="3"/>
    </row>
    <row r="4" spans="1:9" x14ac:dyDescent="0.15">
      <c r="A4" s="1" t="s">
        <v>2</v>
      </c>
      <c r="B4" s="2">
        <v>41529565.93</v>
      </c>
      <c r="D4" s="1" t="s">
        <v>11</v>
      </c>
      <c r="E4" s="2">
        <v>13470892.1</v>
      </c>
      <c r="G4" s="1"/>
      <c r="H4" s="1" t="s">
        <v>41</v>
      </c>
      <c r="I4" s="3">
        <v>12</v>
      </c>
    </row>
    <row r="5" spans="1:9" x14ac:dyDescent="0.15">
      <c r="A5" s="1" t="s">
        <v>3</v>
      </c>
      <c r="B5" s="2">
        <v>61347198.909999996</v>
      </c>
      <c r="D5" s="1" t="s">
        <v>12</v>
      </c>
      <c r="E5" s="2">
        <v>23986848.800000001</v>
      </c>
      <c r="G5" s="1"/>
      <c r="H5" s="1" t="s">
        <v>44</v>
      </c>
      <c r="I5" s="3">
        <v>11</v>
      </c>
    </row>
    <row r="6" spans="1:9" x14ac:dyDescent="0.15">
      <c r="A6" s="1" t="s">
        <v>11</v>
      </c>
      <c r="B6" s="2">
        <v>19817632.98</v>
      </c>
      <c r="D6" s="1" t="s">
        <v>4</v>
      </c>
      <c r="E6" s="2">
        <v>8000000</v>
      </c>
      <c r="G6" s="1"/>
      <c r="H6" s="1" t="s">
        <v>45</v>
      </c>
      <c r="I6" s="3">
        <v>10</v>
      </c>
    </row>
    <row r="7" spans="1:9" x14ac:dyDescent="0.1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0</v>
      </c>
    </row>
    <row r="8" spans="1:9" x14ac:dyDescent="0.15">
      <c r="A8" s="1" t="s">
        <v>5</v>
      </c>
      <c r="B8" s="2">
        <v>53000000</v>
      </c>
      <c r="D8" s="1" t="s">
        <v>8</v>
      </c>
      <c r="E8" s="2">
        <v>1768.7</v>
      </c>
      <c r="H8" s="1" t="s">
        <v>67</v>
      </c>
      <c r="I8" s="3">
        <v>0</v>
      </c>
    </row>
    <row r="9" spans="1:9" x14ac:dyDescent="0.15">
      <c r="A9" s="1" t="s">
        <v>6</v>
      </c>
      <c r="B9" s="2">
        <v>0</v>
      </c>
      <c r="D9" s="1" t="s">
        <v>13</v>
      </c>
      <c r="E9" s="2">
        <v>1264</v>
      </c>
      <c r="G9" s="1"/>
      <c r="H9" s="1" t="s">
        <v>42</v>
      </c>
      <c r="I9" s="3">
        <v>33</v>
      </c>
    </row>
    <row r="10" spans="1:9" x14ac:dyDescent="0.15">
      <c r="A10" s="1" t="s">
        <v>7</v>
      </c>
      <c r="B10" s="2">
        <v>0</v>
      </c>
      <c r="G10" s="1"/>
      <c r="H10" s="1" t="s">
        <v>43</v>
      </c>
      <c r="I10" s="3">
        <v>0</v>
      </c>
    </row>
    <row r="11" spans="1:9" x14ac:dyDescent="0.15">
      <c r="A11" s="1" t="s">
        <v>47</v>
      </c>
      <c r="B11" s="2">
        <v>11519385</v>
      </c>
      <c r="G11" s="1" t="s">
        <v>36</v>
      </c>
      <c r="I11" s="2"/>
    </row>
    <row r="12" spans="1:9" x14ac:dyDescent="0.15">
      <c r="A12" s="1" t="s">
        <v>8</v>
      </c>
      <c r="B12" s="2">
        <v>518.35</v>
      </c>
      <c r="G12" s="1"/>
      <c r="H12" s="1" t="s">
        <v>30</v>
      </c>
      <c r="I12" s="2">
        <v>21059100</v>
      </c>
    </row>
    <row r="13" spans="1:9" x14ac:dyDescent="0.15">
      <c r="G13" s="1"/>
      <c r="H13" s="1" t="s">
        <v>31</v>
      </c>
      <c r="I13" s="2">
        <v>0</v>
      </c>
    </row>
    <row r="14" spans="1:9" x14ac:dyDescent="0.15">
      <c r="A14" s="1"/>
      <c r="G14" s="1"/>
      <c r="H14" s="1" t="s">
        <v>32</v>
      </c>
      <c r="I14" s="2">
        <f>I12-I13</f>
        <v>21059100</v>
      </c>
    </row>
    <row r="15" spans="1:9" x14ac:dyDescent="0.15">
      <c r="A15" s="1"/>
      <c r="G15" s="1" t="s">
        <v>5</v>
      </c>
      <c r="H15" s="2"/>
      <c r="I15" s="2">
        <v>15000000</v>
      </c>
    </row>
    <row r="16" spans="1:9" x14ac:dyDescent="0.15">
      <c r="A16" s="1"/>
      <c r="G16" s="1" t="s">
        <v>26</v>
      </c>
      <c r="H16" s="2"/>
      <c r="I16" s="2">
        <v>10915650.75</v>
      </c>
    </row>
    <row r="17" spans="1:9" x14ac:dyDescent="0.15">
      <c r="G17" s="1" t="s">
        <v>12</v>
      </c>
      <c r="H17" s="2"/>
      <c r="I17" s="2">
        <v>4211820</v>
      </c>
    </row>
    <row r="18" spans="1:9" x14ac:dyDescent="0.15">
      <c r="G18" s="1" t="s">
        <v>24</v>
      </c>
      <c r="H18" s="2"/>
      <c r="I18" s="2">
        <v>127470.75</v>
      </c>
    </row>
    <row r="19" spans="1:9" x14ac:dyDescent="0.15">
      <c r="G19" s="1" t="s">
        <v>33</v>
      </c>
      <c r="I19" s="2"/>
    </row>
    <row r="20" spans="1:9" x14ac:dyDescent="0.15">
      <c r="G20" s="1"/>
      <c r="H20" s="1" t="s">
        <v>38</v>
      </c>
      <c r="I20" s="2">
        <v>9887.09</v>
      </c>
    </row>
    <row r="21" spans="1:9" x14ac:dyDescent="0.15">
      <c r="G21" s="1"/>
      <c r="H21" s="1" t="s">
        <v>39</v>
      </c>
      <c r="I21" s="2">
        <v>3784.25</v>
      </c>
    </row>
    <row r="22" spans="1:9" x14ac:dyDescent="0.15">
      <c r="G22" s="1"/>
      <c r="H22" s="1" t="s">
        <v>19</v>
      </c>
      <c r="I22" s="2">
        <f>I20+I21</f>
        <v>13671.34</v>
      </c>
    </row>
    <row r="23" spans="1:9" x14ac:dyDescent="0.15">
      <c r="A23" s="8" t="s">
        <v>69</v>
      </c>
      <c r="G23" s="1"/>
      <c r="H23" s="1"/>
      <c r="I23" s="2"/>
    </row>
    <row r="24" spans="1:9" x14ac:dyDescent="0.1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15">
      <c r="A25" s="1" t="s">
        <v>71</v>
      </c>
      <c r="B25" s="2">
        <f>B4+E5+I17</f>
        <v>69728234.730000004</v>
      </c>
      <c r="G25" s="1"/>
      <c r="H25" s="1"/>
      <c r="I25" s="2"/>
    </row>
    <row r="26" spans="1:9" x14ac:dyDescent="0.15">
      <c r="G26" s="1"/>
      <c r="H26" s="1"/>
      <c r="I26" s="2"/>
    </row>
    <row r="27" spans="1:9" x14ac:dyDescent="0.15">
      <c r="G27" s="1"/>
      <c r="H27" s="1"/>
      <c r="I27" s="2"/>
    </row>
    <row r="28" spans="1:9" s="9" customFormat="1" x14ac:dyDescent="0.15"/>
    <row r="29" spans="1:9" ht="14.25" x14ac:dyDescent="0.15">
      <c r="A29" s="7" t="s">
        <v>65</v>
      </c>
    </row>
    <row r="31" spans="1:9" x14ac:dyDescent="0.15">
      <c r="A31" s="8" t="s">
        <v>49</v>
      </c>
    </row>
    <row r="32" spans="1:9" x14ac:dyDescent="0.15">
      <c r="A32" s="1" t="s">
        <v>16</v>
      </c>
      <c r="B32">
        <v>2854</v>
      </c>
    </row>
    <row r="33" spans="1:2" x14ac:dyDescent="0.15">
      <c r="A33" s="1" t="s">
        <v>17</v>
      </c>
      <c r="B33">
        <v>3394</v>
      </c>
    </row>
    <row r="34" spans="1:2" x14ac:dyDescent="0.15">
      <c r="A34" s="1" t="s">
        <v>18</v>
      </c>
      <c r="B34">
        <v>6465</v>
      </c>
    </row>
    <row r="35" spans="1:2" x14ac:dyDescent="0.15">
      <c r="A35" s="1" t="s">
        <v>68</v>
      </c>
      <c r="B35">
        <v>961</v>
      </c>
    </row>
    <row r="36" spans="1:2" x14ac:dyDescent="0.15">
      <c r="A36" s="1" t="s">
        <v>19</v>
      </c>
      <c r="B36">
        <f>SUM(B32:B35)</f>
        <v>13674</v>
      </c>
    </row>
    <row r="39" spans="1:2" x14ac:dyDescent="0.15">
      <c r="A39" s="8" t="s">
        <v>73</v>
      </c>
    </row>
    <row r="40" spans="1:2" x14ac:dyDescent="0.15">
      <c r="A40" s="1" t="s">
        <v>74</v>
      </c>
      <c r="B40" s="2">
        <v>533658</v>
      </c>
    </row>
    <row r="41" spans="1:2" x14ac:dyDescent="0.15">
      <c r="A41" s="1" t="s">
        <v>75</v>
      </c>
      <c r="B41" s="2">
        <v>424401</v>
      </c>
    </row>
    <row r="42" spans="1:2" x14ac:dyDescent="0.15">
      <c r="A42" s="1" t="s">
        <v>76</v>
      </c>
      <c r="B42" s="2">
        <v>1993</v>
      </c>
    </row>
    <row r="43" spans="1:2" x14ac:dyDescent="0.15">
      <c r="A43" s="1" t="s">
        <v>77</v>
      </c>
      <c r="B43" s="2">
        <v>-7020</v>
      </c>
    </row>
    <row r="44" spans="1:2" x14ac:dyDescent="0.15">
      <c r="A44" s="1" t="s">
        <v>78</v>
      </c>
      <c r="B44" s="2">
        <v>-1097705</v>
      </c>
    </row>
    <row r="45" spans="1:2" x14ac:dyDescent="0.15">
      <c r="A45" s="1" t="s">
        <v>79</v>
      </c>
      <c r="B45" s="10">
        <v>16818071</v>
      </c>
    </row>
    <row r="46" spans="1:2" x14ac:dyDescent="0.15">
      <c r="A46" s="1" t="s">
        <v>80</v>
      </c>
      <c r="B46" s="2">
        <v>10635</v>
      </c>
    </row>
    <row r="47" spans="1:2" x14ac:dyDescent="0.15">
      <c r="A47" s="1" t="s">
        <v>81</v>
      </c>
      <c r="B47" s="2">
        <v>-4565</v>
      </c>
    </row>
    <row r="50" s="9" customFormat="1" x14ac:dyDescent="0.15"/>
  </sheetData>
  <phoneticPr fontId="1" type="noConversion"/>
  <pageMargins left="0.7" right="0.7" top="0.75" bottom="0.75" header="0.3" footer="0.3"/>
  <pageSetup paperSize="9" orientation="landscape" r:id="rId1"/>
</worksheet>
</file>

<file path=xl/worksheets/sheet3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5"/>
  <dimension ref="A1:J50"/>
  <sheetViews>
    <sheetView workbookViewId="0">
      <selection activeCell="E7" sqref="E7"/>
    </sheetView>
  </sheetViews>
  <sheetFormatPr defaultRowHeight="13.5" x14ac:dyDescent="0.15"/>
  <cols>
    <col min="1" max="1" width="21.75" customWidth="1"/>
    <col min="2" max="2" width="19.25" customWidth="1"/>
    <col min="3" max="3" width="1.875" style="9" customWidth="1"/>
    <col min="4" max="4" width="20.625" customWidth="1"/>
    <col min="5" max="5" width="17.875" customWidth="1"/>
    <col min="6" max="6" width="1.875" style="9" customWidth="1"/>
    <col min="7" max="7" width="22" customWidth="1"/>
    <col min="8" max="8" width="14.875" customWidth="1"/>
    <col min="9" max="9" width="19.375" customWidth="1"/>
    <col min="10" max="10" width="1.87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66</v>
      </c>
      <c r="I2" s="2"/>
    </row>
    <row r="3" spans="1:9" x14ac:dyDescent="0.15">
      <c r="A3" s="1" t="s">
        <v>1</v>
      </c>
      <c r="B3" s="2">
        <v>27628698.329999998</v>
      </c>
      <c r="D3" s="1" t="s">
        <v>1</v>
      </c>
      <c r="E3" s="2">
        <v>37451356.600000001</v>
      </c>
      <c r="G3" s="1" t="s">
        <v>25</v>
      </c>
      <c r="I3" s="3"/>
    </row>
    <row r="4" spans="1:9" x14ac:dyDescent="0.15">
      <c r="A4" s="1" t="s">
        <v>2</v>
      </c>
      <c r="B4" s="2">
        <v>33750103.140000001</v>
      </c>
      <c r="D4" s="1" t="s">
        <v>11</v>
      </c>
      <c r="E4" s="2">
        <v>13752781.6</v>
      </c>
      <c r="G4" s="1"/>
      <c r="H4" s="1" t="s">
        <v>41</v>
      </c>
      <c r="I4" s="3">
        <v>12</v>
      </c>
    </row>
    <row r="5" spans="1:9" x14ac:dyDescent="0.15">
      <c r="A5" s="1" t="s">
        <v>3</v>
      </c>
      <c r="B5" s="2">
        <v>61378801.469999999</v>
      </c>
      <c r="D5" s="1" t="s">
        <v>12</v>
      </c>
      <c r="E5" s="2">
        <v>23698575</v>
      </c>
      <c r="G5" s="1"/>
      <c r="H5" s="1" t="s">
        <v>44</v>
      </c>
      <c r="I5" s="3">
        <v>10</v>
      </c>
    </row>
    <row r="6" spans="1:9" x14ac:dyDescent="0.15">
      <c r="A6" s="1" t="s">
        <v>11</v>
      </c>
      <c r="B6" s="2">
        <v>27628698.329999998</v>
      </c>
      <c r="D6" s="1" t="s">
        <v>4</v>
      </c>
      <c r="E6" s="2">
        <v>8000000</v>
      </c>
      <c r="G6" s="1"/>
      <c r="H6" s="1" t="s">
        <v>45</v>
      </c>
      <c r="I6" s="3">
        <v>14</v>
      </c>
    </row>
    <row r="7" spans="1:9" x14ac:dyDescent="0.1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15">
      <c r="A8" s="1" t="s">
        <v>5</v>
      </c>
      <c r="B8" s="2">
        <v>53000000</v>
      </c>
      <c r="D8" s="1" t="s">
        <v>8</v>
      </c>
      <c r="E8" s="2">
        <v>1913.6</v>
      </c>
      <c r="H8" s="1" t="s">
        <v>67</v>
      </c>
      <c r="I8" s="3">
        <v>3</v>
      </c>
    </row>
    <row r="9" spans="1:9" x14ac:dyDescent="0.15">
      <c r="A9" s="1" t="s">
        <v>6</v>
      </c>
      <c r="B9" s="2">
        <v>0</v>
      </c>
      <c r="D9" s="1" t="s">
        <v>13</v>
      </c>
      <c r="E9" s="2">
        <v>1231</v>
      </c>
      <c r="G9" s="1"/>
      <c r="H9" s="1" t="s">
        <v>42</v>
      </c>
      <c r="I9" s="3">
        <v>39</v>
      </c>
    </row>
    <row r="10" spans="1:9" x14ac:dyDescent="0.1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15">
      <c r="A11" s="1" t="s">
        <v>47</v>
      </c>
      <c r="B11" s="2">
        <v>12042365.1</v>
      </c>
      <c r="G11" s="1" t="s">
        <v>36</v>
      </c>
      <c r="I11" s="2"/>
    </row>
    <row r="12" spans="1:9" x14ac:dyDescent="0.15">
      <c r="A12" s="1" t="s">
        <v>8</v>
      </c>
      <c r="B12" s="2">
        <v>541.92999999999995</v>
      </c>
      <c r="G12" s="1"/>
      <c r="H12" s="1" t="s">
        <v>30</v>
      </c>
      <c r="I12" s="2">
        <v>24869280</v>
      </c>
    </row>
    <row r="13" spans="1:9" x14ac:dyDescent="0.15">
      <c r="G13" s="1"/>
      <c r="H13" s="1" t="s">
        <v>31</v>
      </c>
      <c r="I13" s="2">
        <v>634620</v>
      </c>
    </row>
    <row r="14" spans="1:9" x14ac:dyDescent="0.15">
      <c r="A14" s="1"/>
      <c r="G14" s="1"/>
      <c r="H14" s="1" t="s">
        <v>32</v>
      </c>
      <c r="I14" s="2">
        <v>24234660</v>
      </c>
    </row>
    <row r="15" spans="1:9" x14ac:dyDescent="0.15">
      <c r="A15" s="1"/>
      <c r="G15" s="1" t="s">
        <v>5</v>
      </c>
      <c r="H15" s="2"/>
      <c r="I15" s="2">
        <v>15000000</v>
      </c>
    </row>
    <row r="16" spans="1:9" x14ac:dyDescent="0.15">
      <c r="A16" s="1"/>
      <c r="G16" s="1" t="s">
        <v>26</v>
      </c>
      <c r="H16" s="2"/>
      <c r="I16" s="2">
        <v>10161431.01</v>
      </c>
    </row>
    <row r="17" spans="1:9" x14ac:dyDescent="0.15">
      <c r="G17" s="1" t="s">
        <v>12</v>
      </c>
      <c r="H17" s="2"/>
      <c r="I17" s="2">
        <v>4973856</v>
      </c>
    </row>
    <row r="18" spans="1:9" x14ac:dyDescent="0.15">
      <c r="G18" s="1" t="s">
        <v>24</v>
      </c>
      <c r="H18" s="2"/>
      <c r="I18" s="2">
        <v>135287.01</v>
      </c>
    </row>
    <row r="19" spans="1:9" x14ac:dyDescent="0.15">
      <c r="G19" s="1" t="s">
        <v>33</v>
      </c>
      <c r="I19" s="2"/>
    </row>
    <row r="20" spans="1:9" x14ac:dyDescent="0.15">
      <c r="G20" s="1"/>
      <c r="H20" s="1" t="s">
        <v>38</v>
      </c>
      <c r="I20" s="2">
        <v>9059.67</v>
      </c>
    </row>
    <row r="21" spans="1:9" x14ac:dyDescent="0.15">
      <c r="G21" s="1"/>
      <c r="H21" s="1" t="s">
        <v>39</v>
      </c>
      <c r="I21" s="2">
        <v>3588.99</v>
      </c>
    </row>
    <row r="22" spans="1:9" x14ac:dyDescent="0.15">
      <c r="G22" s="1"/>
      <c r="H22" s="1" t="s">
        <v>19</v>
      </c>
      <c r="I22" s="2">
        <v>12648.66</v>
      </c>
    </row>
    <row r="23" spans="1:9" x14ac:dyDescent="0.15">
      <c r="A23" s="8" t="s">
        <v>69</v>
      </c>
      <c r="G23" s="1"/>
      <c r="H23" s="1"/>
      <c r="I23" s="2"/>
    </row>
    <row r="24" spans="1:9" x14ac:dyDescent="0.1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15">
      <c r="A25" s="1" t="s">
        <v>71</v>
      </c>
      <c r="B25" s="2">
        <f>B4+E5+I17</f>
        <v>62422534.140000001</v>
      </c>
      <c r="G25" s="1"/>
      <c r="H25" s="1"/>
      <c r="I25" s="2"/>
    </row>
    <row r="26" spans="1:9" x14ac:dyDescent="0.15">
      <c r="G26" s="1"/>
      <c r="H26" s="1"/>
      <c r="I26" s="2"/>
    </row>
    <row r="27" spans="1:9" x14ac:dyDescent="0.15">
      <c r="G27" s="1"/>
      <c r="H27" s="1"/>
      <c r="I27" s="2"/>
    </row>
    <row r="28" spans="1:9" s="9" customFormat="1" x14ac:dyDescent="0.15"/>
    <row r="29" spans="1:9" ht="14.25" x14ac:dyDescent="0.15">
      <c r="A29" s="7" t="s">
        <v>65</v>
      </c>
    </row>
    <row r="31" spans="1:9" x14ac:dyDescent="0.15">
      <c r="A31" s="8" t="s">
        <v>72</v>
      </c>
    </row>
    <row r="32" spans="1:9" x14ac:dyDescent="0.15">
      <c r="A32" s="1" t="s">
        <v>16</v>
      </c>
      <c r="B32">
        <v>2589</v>
      </c>
    </row>
    <row r="33" spans="1:2" x14ac:dyDescent="0.15">
      <c r="A33" s="1" t="s">
        <v>17</v>
      </c>
      <c r="B33">
        <v>3533</v>
      </c>
    </row>
    <row r="34" spans="1:2" x14ac:dyDescent="0.15">
      <c r="A34" s="1" t="s">
        <v>18</v>
      </c>
      <c r="B34">
        <v>6492</v>
      </c>
    </row>
    <row r="35" spans="1:2" x14ac:dyDescent="0.15">
      <c r="A35" s="1" t="s">
        <v>68</v>
      </c>
      <c r="B35">
        <v>814</v>
      </c>
    </row>
    <row r="36" spans="1:2" x14ac:dyDescent="0.15">
      <c r="A36" s="1" t="s">
        <v>19</v>
      </c>
      <c r="B36">
        <v>13428</v>
      </c>
    </row>
    <row r="39" spans="1:2" x14ac:dyDescent="0.15">
      <c r="A39" s="8" t="s">
        <v>73</v>
      </c>
    </row>
    <row r="40" spans="1:2" x14ac:dyDescent="0.15">
      <c r="A40" s="1" t="s">
        <v>74</v>
      </c>
      <c r="B40" s="2">
        <v>532102</v>
      </c>
    </row>
    <row r="41" spans="1:2" x14ac:dyDescent="0.15">
      <c r="A41" s="1" t="s">
        <v>75</v>
      </c>
      <c r="B41" s="2">
        <v>431421</v>
      </c>
    </row>
    <row r="42" spans="1:2" x14ac:dyDescent="0.15">
      <c r="A42" s="1" t="s">
        <v>76</v>
      </c>
      <c r="B42" s="2">
        <v>26574</v>
      </c>
    </row>
    <row r="43" spans="1:2" x14ac:dyDescent="0.15">
      <c r="A43" s="1" t="s">
        <v>77</v>
      </c>
      <c r="B43" s="2">
        <v>13622</v>
      </c>
    </row>
    <row r="44" spans="1:2" x14ac:dyDescent="0.15">
      <c r="A44" s="1" t="s">
        <v>78</v>
      </c>
      <c r="B44" s="2">
        <v>-267584</v>
      </c>
    </row>
    <row r="45" spans="1:2" x14ac:dyDescent="0.15">
      <c r="A45" s="1" t="s">
        <v>79</v>
      </c>
      <c r="B45" s="10">
        <v>9541182</v>
      </c>
    </row>
    <row r="46" spans="1:2" x14ac:dyDescent="0.15">
      <c r="A46" s="1" t="s">
        <v>80</v>
      </c>
      <c r="B46" s="2">
        <v>13032</v>
      </c>
    </row>
    <row r="47" spans="1:2" x14ac:dyDescent="0.15">
      <c r="A47" s="1" t="s">
        <v>81</v>
      </c>
      <c r="B47" s="2">
        <v>-3439</v>
      </c>
    </row>
    <row r="50" s="9" customFormat="1" x14ac:dyDescent="0.15"/>
  </sheetData>
  <phoneticPr fontId="1" type="noConversion"/>
  <pageMargins left="0.7" right="0.7" top="0.75" bottom="0.75" header="0.3" footer="0.3"/>
  <pageSetup paperSize="9" orientation="landscape" r:id="rId1"/>
</worksheet>
</file>

<file path=xl/worksheets/sheet3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6"/>
  <dimension ref="A1:J50"/>
  <sheetViews>
    <sheetView workbookViewId="0">
      <selection activeCell="E7" sqref="E7"/>
    </sheetView>
  </sheetViews>
  <sheetFormatPr defaultRowHeight="13.5" x14ac:dyDescent="0.15"/>
  <cols>
    <col min="1" max="1" width="21.75" customWidth="1"/>
    <col min="2" max="2" width="19.25" customWidth="1"/>
    <col min="3" max="3" width="1.875" style="9" customWidth="1"/>
    <col min="4" max="4" width="20.625" customWidth="1"/>
    <col min="5" max="5" width="17.875" customWidth="1"/>
    <col min="6" max="6" width="1.875" style="9" customWidth="1"/>
    <col min="7" max="7" width="22" customWidth="1"/>
    <col min="8" max="8" width="14.875" customWidth="1"/>
    <col min="9" max="9" width="19.375" customWidth="1"/>
    <col min="10" max="10" width="1.87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66</v>
      </c>
      <c r="I2" s="2"/>
    </row>
    <row r="3" spans="1:9" x14ac:dyDescent="0.15">
      <c r="A3" s="1" t="s">
        <v>1</v>
      </c>
      <c r="B3" s="2">
        <v>37846365.759999998</v>
      </c>
      <c r="D3" s="1" t="s">
        <v>1</v>
      </c>
      <c r="E3" s="2">
        <v>37381031.200000003</v>
      </c>
      <c r="G3" s="1" t="s">
        <v>25</v>
      </c>
      <c r="I3" s="3"/>
    </row>
    <row r="4" spans="1:9" x14ac:dyDescent="0.15">
      <c r="A4" s="1" t="s">
        <v>2</v>
      </c>
      <c r="B4" s="2">
        <v>26524117.140000001</v>
      </c>
      <c r="D4" s="1" t="s">
        <v>11</v>
      </c>
      <c r="E4" s="2">
        <v>13926651.199999999</v>
      </c>
      <c r="G4" s="1"/>
      <c r="H4" s="1" t="s">
        <v>41</v>
      </c>
      <c r="I4" s="3">
        <v>10</v>
      </c>
    </row>
    <row r="5" spans="1:9" x14ac:dyDescent="0.15">
      <c r="A5" s="1" t="s">
        <v>3</v>
      </c>
      <c r="B5" s="2">
        <v>61370482.920000002</v>
      </c>
      <c r="D5" s="1" t="s">
        <v>12</v>
      </c>
      <c r="E5" s="2">
        <v>23454380</v>
      </c>
      <c r="G5" s="1"/>
      <c r="H5" s="1" t="s">
        <v>44</v>
      </c>
      <c r="I5" s="3">
        <v>10</v>
      </c>
    </row>
    <row r="6" spans="1:9" x14ac:dyDescent="0.15">
      <c r="A6" s="1" t="s">
        <v>11</v>
      </c>
      <c r="B6" s="2">
        <v>37846365.759999998</v>
      </c>
      <c r="D6" s="1" t="s">
        <v>4</v>
      </c>
      <c r="E6" s="2">
        <v>8000000</v>
      </c>
      <c r="G6" s="1"/>
      <c r="H6" s="1" t="s">
        <v>45</v>
      </c>
      <c r="I6" s="3">
        <v>15</v>
      </c>
    </row>
    <row r="7" spans="1:9" x14ac:dyDescent="0.1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15">
      <c r="A8" s="1" t="s">
        <v>5</v>
      </c>
      <c r="B8" s="2">
        <v>53000000</v>
      </c>
      <c r="D8" s="1" t="s">
        <v>8</v>
      </c>
      <c r="E8" s="2">
        <v>2127.5</v>
      </c>
      <c r="H8" s="1" t="s">
        <v>67</v>
      </c>
      <c r="I8" s="3">
        <v>5</v>
      </c>
    </row>
    <row r="9" spans="1:9" x14ac:dyDescent="0.15">
      <c r="A9" s="1" t="s">
        <v>6</v>
      </c>
      <c r="B9" s="2">
        <v>0</v>
      </c>
      <c r="D9" s="1" t="s">
        <v>13</v>
      </c>
      <c r="E9" s="2">
        <v>1597</v>
      </c>
      <c r="G9" s="1"/>
      <c r="H9" s="1" t="s">
        <v>42</v>
      </c>
      <c r="I9" s="3">
        <v>40</v>
      </c>
    </row>
    <row r="10" spans="1:9" x14ac:dyDescent="0.1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15">
      <c r="A11" s="1" t="s">
        <v>47</v>
      </c>
      <c r="B11" s="2">
        <v>11014155.17</v>
      </c>
      <c r="G11" s="1" t="s">
        <v>36</v>
      </c>
      <c r="I11" s="2"/>
    </row>
    <row r="12" spans="1:9" x14ac:dyDescent="0.15">
      <c r="A12" s="1" t="s">
        <v>8</v>
      </c>
      <c r="B12" s="2">
        <v>495.62</v>
      </c>
      <c r="G12" s="1"/>
      <c r="H12" s="1" t="s">
        <v>30</v>
      </c>
      <c r="I12" s="2">
        <v>25502400</v>
      </c>
    </row>
    <row r="13" spans="1:9" x14ac:dyDescent="0.15">
      <c r="G13" s="1"/>
      <c r="H13" s="1" t="s">
        <v>31</v>
      </c>
      <c r="I13" s="2">
        <v>634980</v>
      </c>
    </row>
    <row r="14" spans="1:9" x14ac:dyDescent="0.15">
      <c r="A14" s="1"/>
      <c r="G14" s="1"/>
      <c r="H14" s="1" t="s">
        <v>32</v>
      </c>
      <c r="I14" s="2">
        <v>24867420</v>
      </c>
    </row>
    <row r="15" spans="1:9" x14ac:dyDescent="0.15">
      <c r="A15" s="1"/>
      <c r="G15" s="1" t="s">
        <v>5</v>
      </c>
      <c r="H15" s="2"/>
      <c r="I15" s="2">
        <v>15000000</v>
      </c>
    </row>
    <row r="16" spans="1:9" x14ac:dyDescent="0.15">
      <c r="A16" s="1"/>
      <c r="G16" s="1" t="s">
        <v>26</v>
      </c>
      <c r="H16" s="2"/>
      <c r="I16" s="2">
        <v>10049103.199999999</v>
      </c>
    </row>
    <row r="17" spans="1:9" x14ac:dyDescent="0.15">
      <c r="G17" s="1" t="s">
        <v>12</v>
      </c>
      <c r="H17" s="2"/>
      <c r="I17" s="2">
        <v>5100480</v>
      </c>
    </row>
    <row r="18" spans="1:9" x14ac:dyDescent="0.15">
      <c r="G18" s="1" t="s">
        <v>24</v>
      </c>
      <c r="H18" s="2"/>
      <c r="I18" s="2">
        <v>149583.20000000001</v>
      </c>
    </row>
    <row r="19" spans="1:9" x14ac:dyDescent="0.15">
      <c r="G19" s="1" t="s">
        <v>33</v>
      </c>
      <c r="I19" s="2"/>
    </row>
    <row r="20" spans="1:9" x14ac:dyDescent="0.15">
      <c r="G20" s="1"/>
      <c r="H20" s="1" t="s">
        <v>38</v>
      </c>
      <c r="I20" s="2">
        <v>8486.83</v>
      </c>
    </row>
    <row r="21" spans="1:9" x14ac:dyDescent="0.15">
      <c r="G21" s="1"/>
      <c r="H21" s="1" t="s">
        <v>39</v>
      </c>
      <c r="I21" s="2">
        <v>3453.8</v>
      </c>
    </row>
    <row r="22" spans="1:9" x14ac:dyDescent="0.15">
      <c r="G22" s="1"/>
      <c r="H22" s="1" t="s">
        <v>19</v>
      </c>
      <c r="I22" s="2">
        <v>11940.63</v>
      </c>
    </row>
    <row r="23" spans="1:9" x14ac:dyDescent="0.15">
      <c r="A23" s="8" t="s">
        <v>69</v>
      </c>
      <c r="G23" s="1"/>
      <c r="H23" s="1"/>
      <c r="I23" s="2"/>
    </row>
    <row r="24" spans="1:9" x14ac:dyDescent="0.1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15">
      <c r="A25" s="1" t="s">
        <v>71</v>
      </c>
      <c r="B25" s="2">
        <f>B4+E5+I17</f>
        <v>55078977.140000001</v>
      </c>
      <c r="G25" s="1"/>
      <c r="H25" s="1"/>
      <c r="I25" s="2"/>
    </row>
    <row r="26" spans="1:9" x14ac:dyDescent="0.15">
      <c r="G26" s="1"/>
      <c r="H26" s="1"/>
      <c r="I26" s="2"/>
    </row>
    <row r="27" spans="1:9" x14ac:dyDescent="0.15">
      <c r="G27" s="1"/>
      <c r="H27" s="1"/>
      <c r="I27" s="2"/>
    </row>
    <row r="28" spans="1:9" s="9" customFormat="1" x14ac:dyDescent="0.15"/>
    <row r="29" spans="1:9" ht="14.25" x14ac:dyDescent="0.15">
      <c r="A29" s="7" t="s">
        <v>65</v>
      </c>
    </row>
    <row r="31" spans="1:9" x14ac:dyDescent="0.15">
      <c r="A31" s="8" t="s">
        <v>72</v>
      </c>
    </row>
    <row r="32" spans="1:9" x14ac:dyDescent="0.15">
      <c r="A32" s="1" t="s">
        <v>16</v>
      </c>
      <c r="B32">
        <v>2316</v>
      </c>
    </row>
    <row r="33" spans="1:2" x14ac:dyDescent="0.15">
      <c r="A33" s="1" t="s">
        <v>17</v>
      </c>
      <c r="B33">
        <v>3662</v>
      </c>
    </row>
    <row r="34" spans="1:2" x14ac:dyDescent="0.15">
      <c r="A34" s="1" t="s">
        <v>18</v>
      </c>
      <c r="B34">
        <v>6606</v>
      </c>
    </row>
    <row r="35" spans="1:2" x14ac:dyDescent="0.15">
      <c r="A35" s="1" t="s">
        <v>68</v>
      </c>
      <c r="B35">
        <v>679</v>
      </c>
    </row>
    <row r="36" spans="1:2" x14ac:dyDescent="0.15">
      <c r="A36" s="1" t="s">
        <v>19</v>
      </c>
      <c r="B36">
        <v>13263</v>
      </c>
    </row>
    <row r="39" spans="1:2" x14ac:dyDescent="0.15">
      <c r="A39" s="8" t="s">
        <v>73</v>
      </c>
    </row>
    <row r="40" spans="1:2" x14ac:dyDescent="0.15">
      <c r="A40" s="1" t="s">
        <v>74</v>
      </c>
      <c r="B40" s="2">
        <v>505701</v>
      </c>
    </row>
    <row r="41" spans="1:2" x14ac:dyDescent="0.15">
      <c r="A41" s="1" t="s">
        <v>75</v>
      </c>
      <c r="B41" s="2">
        <v>417799</v>
      </c>
    </row>
    <row r="42" spans="1:2" x14ac:dyDescent="0.15">
      <c r="A42" s="1" t="s">
        <v>76</v>
      </c>
      <c r="B42" s="2">
        <v>-65966</v>
      </c>
    </row>
    <row r="43" spans="1:2" x14ac:dyDescent="0.15">
      <c r="A43" s="1" t="s">
        <v>77</v>
      </c>
      <c r="B43" s="2">
        <v>-91431</v>
      </c>
    </row>
    <row r="44" spans="1:2" x14ac:dyDescent="0.15">
      <c r="A44" s="1" t="s">
        <v>78</v>
      </c>
      <c r="B44" s="2">
        <v>-811297</v>
      </c>
    </row>
    <row r="45" spans="1:2" x14ac:dyDescent="0.15">
      <c r="A45" s="1" t="s">
        <v>79</v>
      </c>
      <c r="B45" s="10">
        <v>9640133</v>
      </c>
    </row>
    <row r="46" spans="1:2" x14ac:dyDescent="0.15">
      <c r="A46" s="1" t="s">
        <v>80</v>
      </c>
      <c r="B46" s="2">
        <v>15154</v>
      </c>
    </row>
    <row r="47" spans="1:2" x14ac:dyDescent="0.15">
      <c r="A47" s="1" t="s">
        <v>81</v>
      </c>
      <c r="B47" s="2">
        <v>-3505</v>
      </c>
    </row>
    <row r="50" s="9" customFormat="1" x14ac:dyDescent="0.15"/>
  </sheetData>
  <phoneticPr fontId="1" type="noConversion"/>
  <pageMargins left="0.7" right="0.7" top="0.75" bottom="0.75" header="0.3" footer="0.3"/>
  <pageSetup paperSize="9" orientation="landscape" r:id="rId1"/>
</worksheet>
</file>

<file path=xl/worksheets/sheet3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/>
  <dimension ref="A1:J50"/>
  <sheetViews>
    <sheetView zoomScaleNormal="100" workbookViewId="0">
      <selection activeCell="B15" sqref="B15"/>
    </sheetView>
  </sheetViews>
  <sheetFormatPr defaultRowHeight="13.5" x14ac:dyDescent="0.15"/>
  <cols>
    <col min="1" max="1" width="21.75" customWidth="1"/>
    <col min="2" max="2" width="19.25" customWidth="1"/>
    <col min="3" max="3" width="1.875" style="9" customWidth="1"/>
    <col min="4" max="4" width="20.625" customWidth="1"/>
    <col min="5" max="5" width="17.875" customWidth="1"/>
    <col min="6" max="6" width="1.875" style="9" customWidth="1"/>
    <col min="7" max="7" width="22" customWidth="1"/>
    <col min="8" max="8" width="14.875" customWidth="1"/>
    <col min="9" max="9" width="19.375" customWidth="1"/>
    <col min="10" max="10" width="1.87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66</v>
      </c>
      <c r="I2" s="2"/>
    </row>
    <row r="3" spans="1:9" x14ac:dyDescent="0.15">
      <c r="A3" s="1" t="s">
        <v>1</v>
      </c>
      <c r="B3" s="2">
        <v>31445188.809999999</v>
      </c>
      <c r="D3" s="1" t="s">
        <v>1</v>
      </c>
      <c r="E3" s="2">
        <v>37373239.700000003</v>
      </c>
      <c r="G3" s="1" t="s">
        <v>25</v>
      </c>
      <c r="I3" s="3"/>
    </row>
    <row r="4" spans="1:9" x14ac:dyDescent="0.15">
      <c r="A4" s="1" t="s">
        <v>2</v>
      </c>
      <c r="B4" s="2">
        <v>24039115.109999999</v>
      </c>
      <c r="D4" s="1" t="s">
        <v>11</v>
      </c>
      <c r="E4" s="2">
        <v>14210212.699999999</v>
      </c>
      <c r="G4" s="1"/>
      <c r="H4" s="1" t="s">
        <v>41</v>
      </c>
      <c r="I4" s="3">
        <v>4</v>
      </c>
    </row>
    <row r="5" spans="1:9" x14ac:dyDescent="0.15">
      <c r="A5" s="1" t="s">
        <v>3</v>
      </c>
      <c r="B5" s="2">
        <v>61484780.590000004</v>
      </c>
      <c r="D5" s="1" t="s">
        <v>12</v>
      </c>
      <c r="E5" s="2">
        <v>23163027</v>
      </c>
      <c r="G5" s="1"/>
      <c r="H5" s="1" t="s">
        <v>44</v>
      </c>
      <c r="I5" s="3">
        <v>10</v>
      </c>
    </row>
    <row r="6" spans="1:9" x14ac:dyDescent="0.15">
      <c r="A6" s="1" t="s">
        <v>11</v>
      </c>
      <c r="B6" s="2">
        <v>37445665.479999997</v>
      </c>
      <c r="D6" s="1" t="s">
        <v>4</v>
      </c>
      <c r="E6" s="2">
        <v>8000000</v>
      </c>
      <c r="G6" s="1"/>
      <c r="H6" s="1" t="s">
        <v>45</v>
      </c>
      <c r="I6" s="3">
        <v>15</v>
      </c>
    </row>
    <row r="7" spans="1:9" x14ac:dyDescent="0.1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2</v>
      </c>
    </row>
    <row r="8" spans="1:9" x14ac:dyDescent="0.15">
      <c r="A8" s="1" t="s">
        <v>5</v>
      </c>
      <c r="B8" s="2">
        <v>53000000</v>
      </c>
      <c r="D8" s="1" t="s">
        <v>8</v>
      </c>
      <c r="E8" s="2">
        <v>2633.5</v>
      </c>
      <c r="H8" s="1" t="s">
        <v>67</v>
      </c>
      <c r="I8" s="3">
        <v>1</v>
      </c>
    </row>
    <row r="9" spans="1:9" x14ac:dyDescent="0.15">
      <c r="A9" s="1" t="s">
        <v>6</v>
      </c>
      <c r="B9" s="2">
        <v>476.67</v>
      </c>
      <c r="D9" s="1" t="s">
        <v>13</v>
      </c>
      <c r="E9" s="2">
        <v>1950</v>
      </c>
      <c r="G9" s="1"/>
      <c r="H9" s="1" t="s">
        <v>42</v>
      </c>
      <c r="I9" s="3">
        <v>30</v>
      </c>
    </row>
    <row r="10" spans="1:9" x14ac:dyDescent="0.15">
      <c r="A10" s="1" t="s">
        <v>7</v>
      </c>
      <c r="B10" s="2">
        <v>6000000</v>
      </c>
      <c r="G10" s="1"/>
      <c r="H10" s="1" t="s">
        <v>43</v>
      </c>
      <c r="I10" s="3">
        <v>2</v>
      </c>
    </row>
    <row r="11" spans="1:9" x14ac:dyDescent="0.15">
      <c r="A11" s="1" t="s">
        <v>47</v>
      </c>
      <c r="B11" s="2">
        <v>19134285.77</v>
      </c>
      <c r="G11" s="1" t="s">
        <v>36</v>
      </c>
      <c r="I11" s="2"/>
    </row>
    <row r="12" spans="1:9" x14ac:dyDescent="0.15">
      <c r="A12" s="1" t="s">
        <v>8</v>
      </c>
      <c r="B12" s="2">
        <v>456.02</v>
      </c>
      <c r="G12" s="1"/>
      <c r="H12" s="1" t="s">
        <v>30</v>
      </c>
      <c r="I12" s="2">
        <v>19199820</v>
      </c>
    </row>
    <row r="13" spans="1:9" x14ac:dyDescent="0.15">
      <c r="G13" s="1"/>
      <c r="H13" s="1" t="s">
        <v>31</v>
      </c>
      <c r="I13" s="2">
        <v>-1274640</v>
      </c>
    </row>
    <row r="14" spans="1:9" x14ac:dyDescent="0.15">
      <c r="A14" s="1"/>
      <c r="G14" s="1"/>
      <c r="H14" s="1" t="s">
        <v>32</v>
      </c>
      <c r="I14" s="2">
        <f>I12+I13</f>
        <v>17925180</v>
      </c>
    </row>
    <row r="15" spans="1:9" x14ac:dyDescent="0.15">
      <c r="A15" s="1"/>
      <c r="B15" s="2"/>
      <c r="G15" s="1" t="s">
        <v>5</v>
      </c>
      <c r="H15" s="2"/>
      <c r="I15" s="2">
        <v>15000000</v>
      </c>
    </row>
    <row r="16" spans="1:9" x14ac:dyDescent="0.15">
      <c r="A16" s="1"/>
      <c r="G16" s="1" t="s">
        <v>26</v>
      </c>
      <c r="H16" s="2"/>
      <c r="I16" s="2">
        <v>11366395.65</v>
      </c>
    </row>
    <row r="17" spans="1:9" x14ac:dyDescent="0.15">
      <c r="G17" s="1" t="s">
        <v>12</v>
      </c>
      <c r="H17" s="2"/>
      <c r="I17" s="2">
        <v>3839964</v>
      </c>
    </row>
    <row r="18" spans="1:9" x14ac:dyDescent="0.15">
      <c r="G18" s="1" t="s">
        <v>24</v>
      </c>
      <c r="H18" s="2"/>
      <c r="I18" s="2">
        <v>206359.65</v>
      </c>
    </row>
    <row r="19" spans="1:9" x14ac:dyDescent="0.15">
      <c r="G19" s="1" t="s">
        <v>33</v>
      </c>
      <c r="I19" s="2"/>
    </row>
    <row r="20" spans="1:9" x14ac:dyDescent="0.15">
      <c r="G20" s="1"/>
      <c r="H20" s="1" t="s">
        <v>38</v>
      </c>
      <c r="I20" s="2">
        <v>7658.68</v>
      </c>
    </row>
    <row r="21" spans="1:9" x14ac:dyDescent="0.15">
      <c r="G21" s="1"/>
      <c r="H21" s="1" t="s">
        <v>39</v>
      </c>
      <c r="I21" s="2">
        <v>3258.35</v>
      </c>
    </row>
    <row r="22" spans="1:9" x14ac:dyDescent="0.15">
      <c r="G22" s="1"/>
      <c r="H22" s="1" t="s">
        <v>19</v>
      </c>
      <c r="I22" s="2">
        <v>10917.03</v>
      </c>
    </row>
    <row r="23" spans="1:9" x14ac:dyDescent="0.15">
      <c r="A23" s="8" t="s">
        <v>69</v>
      </c>
      <c r="G23" s="1"/>
      <c r="H23" s="1"/>
      <c r="I23" s="2"/>
    </row>
    <row r="24" spans="1:9" x14ac:dyDescent="0.1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15">
      <c r="A25" s="1" t="s">
        <v>71</v>
      </c>
      <c r="B25" s="2">
        <f>B4+E5+I17</f>
        <v>51042106.109999999</v>
      </c>
      <c r="G25" s="1"/>
      <c r="H25" s="1"/>
      <c r="I25" s="2"/>
    </row>
    <row r="26" spans="1:9" x14ac:dyDescent="0.15">
      <c r="G26" s="1"/>
      <c r="H26" s="1"/>
      <c r="I26" s="2"/>
    </row>
    <row r="27" spans="1:9" x14ac:dyDescent="0.15">
      <c r="G27" s="1"/>
      <c r="H27" s="1"/>
      <c r="I27" s="2"/>
    </row>
    <row r="28" spans="1:9" s="9" customFormat="1" x14ac:dyDescent="0.15"/>
    <row r="29" spans="1:9" ht="14.25" x14ac:dyDescent="0.15">
      <c r="A29" s="7" t="s">
        <v>65</v>
      </c>
    </row>
    <row r="31" spans="1:9" x14ac:dyDescent="0.15">
      <c r="A31" s="8" t="s">
        <v>72</v>
      </c>
    </row>
    <row r="32" spans="1:9" x14ac:dyDescent="0.15">
      <c r="A32" s="1" t="s">
        <v>16</v>
      </c>
      <c r="B32">
        <v>2093</v>
      </c>
    </row>
    <row r="33" spans="1:2" x14ac:dyDescent="0.15">
      <c r="A33" s="1" t="s">
        <v>17</v>
      </c>
      <c r="B33">
        <v>3591</v>
      </c>
    </row>
    <row r="34" spans="1:2" x14ac:dyDescent="0.15">
      <c r="A34" s="1" t="s">
        <v>18</v>
      </c>
      <c r="B34">
        <v>6689</v>
      </c>
    </row>
    <row r="35" spans="1:2" x14ac:dyDescent="0.15">
      <c r="A35" s="1" t="s">
        <v>68</v>
      </c>
      <c r="B35">
        <v>455</v>
      </c>
    </row>
    <row r="36" spans="1:2" x14ac:dyDescent="0.15">
      <c r="A36" s="1" t="s">
        <v>19</v>
      </c>
      <c r="B36">
        <v>12828</v>
      </c>
    </row>
    <row r="39" spans="1:2" x14ac:dyDescent="0.15">
      <c r="A39" s="8" t="s">
        <v>73</v>
      </c>
    </row>
    <row r="40" spans="1:2" x14ac:dyDescent="0.15">
      <c r="A40" s="1" t="s">
        <v>74</v>
      </c>
      <c r="B40" s="2">
        <v>572232</v>
      </c>
    </row>
    <row r="41" spans="1:2" x14ac:dyDescent="0.15">
      <c r="A41" s="1" t="s">
        <v>75</v>
      </c>
      <c r="B41" s="2">
        <v>509229</v>
      </c>
    </row>
    <row r="42" spans="1:2" x14ac:dyDescent="0.15">
      <c r="A42" s="1" t="s">
        <v>76</v>
      </c>
      <c r="B42" s="2">
        <v>4054</v>
      </c>
    </row>
    <row r="43" spans="1:2" x14ac:dyDescent="0.15">
      <c r="A43" s="1" t="s">
        <v>77</v>
      </c>
      <c r="B43" s="2">
        <v>33500</v>
      </c>
    </row>
    <row r="44" spans="1:2" x14ac:dyDescent="0.15">
      <c r="A44" s="1" t="s">
        <v>78</v>
      </c>
      <c r="B44" s="2">
        <v>-1087596</v>
      </c>
    </row>
    <row r="45" spans="1:2" x14ac:dyDescent="0.15">
      <c r="A45" s="1" t="s">
        <v>79</v>
      </c>
      <c r="B45" s="10">
        <v>6925267</v>
      </c>
    </row>
    <row r="46" spans="1:2" x14ac:dyDescent="0.15">
      <c r="A46" s="1" t="s">
        <v>80</v>
      </c>
      <c r="B46" s="2">
        <v>8138</v>
      </c>
    </row>
    <row r="47" spans="1:2" x14ac:dyDescent="0.15">
      <c r="A47" s="1" t="s">
        <v>81</v>
      </c>
      <c r="B47" s="2">
        <v>-4262</v>
      </c>
    </row>
    <row r="50" s="9" customFormat="1" x14ac:dyDescent="0.15"/>
  </sheetData>
  <phoneticPr fontId="1" type="noConversion"/>
  <pageMargins left="0.7" right="0.7" top="0.75" bottom="0.75" header="0.3" footer="0.3"/>
  <pageSetup paperSize="9" orientation="landscape" r:id="rId1"/>
</worksheet>
</file>

<file path=xl/worksheets/sheet3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8"/>
  <dimension ref="A1:I47"/>
  <sheetViews>
    <sheetView workbookViewId="0">
      <selection activeCell="G2" sqref="G2"/>
    </sheetView>
  </sheetViews>
  <sheetFormatPr defaultRowHeight="13.5" x14ac:dyDescent="0.15"/>
  <cols>
    <col min="1" max="1" width="13.375" customWidth="1"/>
    <col min="2" max="2" width="19.25" customWidth="1"/>
    <col min="3" max="3" width="18.375" bestFit="1" customWidth="1"/>
    <col min="4" max="4" width="14.5" customWidth="1"/>
    <col min="5" max="5" width="18" customWidth="1"/>
    <col min="6" max="6" width="8" customWidth="1"/>
    <col min="7" max="7" width="9.5" bestFit="1" customWidth="1"/>
    <col min="8" max="8" width="20.5" customWidth="1"/>
    <col min="9" max="9" width="20.625" customWidth="1"/>
  </cols>
  <sheetData>
    <row r="1" spans="1:9" x14ac:dyDescent="0.15">
      <c r="A1" s="1" t="s">
        <v>0</v>
      </c>
      <c r="D1" s="1" t="s">
        <v>9</v>
      </c>
      <c r="G1" s="1" t="s">
        <v>21</v>
      </c>
      <c r="I1" s="2"/>
    </row>
    <row r="2" spans="1:9" x14ac:dyDescent="0.15">
      <c r="G2" s="1" t="s">
        <v>25</v>
      </c>
      <c r="I2" s="3"/>
    </row>
    <row r="3" spans="1:9" x14ac:dyDescent="0.15">
      <c r="A3" s="1" t="s">
        <v>1</v>
      </c>
      <c r="B3" s="2">
        <v>29690186.280000001</v>
      </c>
      <c r="D3" s="1" t="s">
        <v>1</v>
      </c>
      <c r="E3" s="2">
        <v>37090528.200000003</v>
      </c>
      <c r="G3" s="1"/>
      <c r="H3" s="1" t="s">
        <v>41</v>
      </c>
      <c r="I3" s="3">
        <v>0</v>
      </c>
    </row>
    <row r="4" spans="1:9" x14ac:dyDescent="0.15">
      <c r="A4" s="1" t="s">
        <v>2</v>
      </c>
      <c r="B4" s="2">
        <v>22891181.68</v>
      </c>
      <c r="D4" s="1" t="s">
        <v>11</v>
      </c>
      <c r="E4" s="2">
        <v>15011778.4</v>
      </c>
      <c r="G4" s="1"/>
      <c r="H4" s="1" t="s">
        <v>44</v>
      </c>
      <c r="I4" s="3">
        <v>7</v>
      </c>
    </row>
    <row r="5" spans="1:9" x14ac:dyDescent="0.15">
      <c r="A5" s="1" t="s">
        <v>3</v>
      </c>
      <c r="B5" s="2">
        <v>61582586.719999999</v>
      </c>
      <c r="D5" s="1" t="s">
        <v>12</v>
      </c>
      <c r="E5" s="2">
        <v>22078749.800000001</v>
      </c>
      <c r="G5" s="1"/>
      <c r="H5" s="1" t="s">
        <v>45</v>
      </c>
      <c r="I5" s="3">
        <v>15</v>
      </c>
    </row>
    <row r="6" spans="1:9" x14ac:dyDescent="0.15">
      <c r="A6" s="1" t="s">
        <v>11</v>
      </c>
      <c r="B6" s="2">
        <v>38691405.039999999</v>
      </c>
      <c r="D6" s="1" t="s">
        <v>4</v>
      </c>
      <c r="E6" s="2">
        <v>8000000</v>
      </c>
      <c r="G6" s="1"/>
      <c r="H6" s="1" t="s">
        <v>45</v>
      </c>
      <c r="I6" s="3">
        <v>-2</v>
      </c>
    </row>
    <row r="7" spans="1:9" x14ac:dyDescent="0.1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42</v>
      </c>
      <c r="I7" s="3">
        <v>22</v>
      </c>
    </row>
    <row r="8" spans="1:9" x14ac:dyDescent="0.15">
      <c r="A8" s="1" t="s">
        <v>5</v>
      </c>
      <c r="B8" s="2">
        <v>53000000</v>
      </c>
      <c r="D8" s="1" t="s">
        <v>8</v>
      </c>
      <c r="E8" s="2">
        <v>3019.9</v>
      </c>
      <c r="G8" s="1"/>
      <c r="H8" s="1" t="s">
        <v>43</v>
      </c>
      <c r="I8" s="3">
        <v>2</v>
      </c>
    </row>
    <row r="9" spans="1:9" x14ac:dyDescent="0.15">
      <c r="A9" s="1" t="s">
        <v>6</v>
      </c>
      <c r="B9" s="2">
        <v>1218.76</v>
      </c>
      <c r="D9" s="1" t="s">
        <v>13</v>
      </c>
      <c r="E9" s="3">
        <v>1893</v>
      </c>
      <c r="G9" s="1" t="s">
        <v>36</v>
      </c>
      <c r="I9" s="2"/>
    </row>
    <row r="10" spans="1:9" x14ac:dyDescent="0.15">
      <c r="A10" s="1" t="s">
        <v>7</v>
      </c>
      <c r="B10" s="2">
        <v>9000000</v>
      </c>
      <c r="G10" s="1"/>
      <c r="H10" s="1" t="s">
        <v>30</v>
      </c>
      <c r="I10" s="2">
        <v>14106600</v>
      </c>
    </row>
    <row r="11" spans="1:9" x14ac:dyDescent="0.15">
      <c r="A11" s="1" t="s">
        <v>47</v>
      </c>
      <c r="B11" s="2">
        <v>7945481.0999999996</v>
      </c>
      <c r="G11" s="1"/>
      <c r="H11" s="1" t="s">
        <v>31</v>
      </c>
      <c r="I11" s="2">
        <v>1278600</v>
      </c>
    </row>
    <row r="12" spans="1:9" x14ac:dyDescent="0.15">
      <c r="A12" s="1" t="s">
        <v>8</v>
      </c>
      <c r="B12" s="2">
        <v>357.63</v>
      </c>
      <c r="G12" s="1"/>
      <c r="H12" s="1" t="s">
        <v>32</v>
      </c>
      <c r="I12" s="2">
        <v>12828000</v>
      </c>
    </row>
    <row r="13" spans="1:9" x14ac:dyDescent="0.15">
      <c r="A13" s="1"/>
      <c r="C13" s="2"/>
      <c r="G13" s="1" t="s">
        <v>5</v>
      </c>
      <c r="H13" s="2"/>
      <c r="I13" s="2">
        <v>15000000</v>
      </c>
    </row>
    <row r="14" spans="1:9" x14ac:dyDescent="0.15">
      <c r="A14" s="1"/>
      <c r="C14" s="2"/>
      <c r="G14" s="1" t="s">
        <v>26</v>
      </c>
      <c r="H14" s="2"/>
      <c r="I14" s="2">
        <v>12434182.109999999</v>
      </c>
    </row>
    <row r="15" spans="1:9" x14ac:dyDescent="0.15">
      <c r="A15" s="1" t="s">
        <v>49</v>
      </c>
      <c r="C15" s="2"/>
      <c r="E15" s="2"/>
      <c r="G15" s="1" t="s">
        <v>12</v>
      </c>
      <c r="H15" s="2"/>
      <c r="I15" s="2">
        <v>2821320</v>
      </c>
    </row>
    <row r="16" spans="1:9" x14ac:dyDescent="0.15">
      <c r="A16" s="1" t="s">
        <v>15</v>
      </c>
      <c r="C16" s="3">
        <v>1883</v>
      </c>
      <c r="E16" s="2"/>
      <c r="G16" s="1" t="s">
        <v>24</v>
      </c>
      <c r="H16" s="2"/>
      <c r="I16" s="2">
        <v>255502.11</v>
      </c>
    </row>
    <row r="17" spans="1:9" x14ac:dyDescent="0.15">
      <c r="A17" s="1" t="s">
        <v>16</v>
      </c>
      <c r="C17" s="3">
        <v>3503</v>
      </c>
      <c r="G17" s="1" t="s">
        <v>33</v>
      </c>
      <c r="I17" s="2"/>
    </row>
    <row r="18" spans="1:9" x14ac:dyDescent="0.15">
      <c r="A18" s="1" t="s">
        <v>17</v>
      </c>
      <c r="C18" s="3">
        <v>6449</v>
      </c>
      <c r="G18" s="1"/>
      <c r="H18" s="1" t="s">
        <v>38</v>
      </c>
      <c r="I18" s="2">
        <v>7144.07</v>
      </c>
    </row>
    <row r="19" spans="1:9" x14ac:dyDescent="0.15">
      <c r="A19" s="1" t="s">
        <v>18</v>
      </c>
      <c r="C19" s="3">
        <v>201</v>
      </c>
      <c r="G19" s="1"/>
      <c r="H19" s="1" t="s">
        <v>39</v>
      </c>
      <c r="I19" s="2">
        <v>3136.89</v>
      </c>
    </row>
    <row r="20" spans="1:9" x14ac:dyDescent="0.15">
      <c r="A20" s="1" t="s">
        <v>19</v>
      </c>
      <c r="C20" s="3">
        <v>12036</v>
      </c>
      <c r="G20" s="1"/>
      <c r="H20" s="1" t="s">
        <v>19</v>
      </c>
      <c r="I20" s="2">
        <v>10280.959999999999</v>
      </c>
    </row>
    <row r="21" spans="1:9" x14ac:dyDescent="0.15">
      <c r="A21" s="1"/>
      <c r="C21" s="2"/>
    </row>
    <row r="22" spans="1:9" x14ac:dyDescent="0.15">
      <c r="A22" s="1"/>
      <c r="C22" s="2"/>
    </row>
    <row r="43" spans="1:3" x14ac:dyDescent="0.15">
      <c r="A43" s="1"/>
      <c r="C43" s="2"/>
    </row>
    <row r="44" spans="1:3" x14ac:dyDescent="0.15">
      <c r="A44" s="1"/>
      <c r="C44" s="2"/>
    </row>
    <row r="47" spans="1:3" x14ac:dyDescent="0.15">
      <c r="A47" s="1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/>
  <dimension ref="A1:I61"/>
  <sheetViews>
    <sheetView topLeftCell="A4" workbookViewId="0">
      <selection activeCell="G1" sqref="G1:I20"/>
    </sheetView>
  </sheetViews>
  <sheetFormatPr defaultRowHeight="13.5" x14ac:dyDescent="0.15"/>
  <cols>
    <col min="1" max="1" width="13.375" customWidth="1"/>
    <col min="2" max="2" width="19.25" customWidth="1"/>
    <col min="3" max="3" width="18.375" bestFit="1" customWidth="1"/>
    <col min="4" max="4" width="22.375" customWidth="1"/>
    <col min="5" max="5" width="18" customWidth="1"/>
    <col min="6" max="6" width="6.375" customWidth="1"/>
    <col min="7" max="7" width="9.5" bestFit="1" customWidth="1"/>
    <col min="8" max="8" width="20.5" customWidth="1"/>
    <col min="9" max="9" width="17.25" customWidth="1"/>
  </cols>
  <sheetData>
    <row r="1" spans="1:9" x14ac:dyDescent="0.15">
      <c r="A1" s="1" t="s">
        <v>0</v>
      </c>
      <c r="D1" s="1" t="s">
        <v>9</v>
      </c>
      <c r="G1" s="1" t="s">
        <v>21</v>
      </c>
      <c r="I1" s="2"/>
    </row>
    <row r="2" spans="1:9" x14ac:dyDescent="0.15">
      <c r="G2" s="1" t="s">
        <v>25</v>
      </c>
      <c r="I2" s="3"/>
    </row>
    <row r="3" spans="1:9" x14ac:dyDescent="0.15">
      <c r="A3" s="1" t="s">
        <v>1</v>
      </c>
      <c r="B3" s="2">
        <v>34328532.020000003</v>
      </c>
      <c r="D3" s="1" t="s">
        <v>10</v>
      </c>
      <c r="E3" s="2">
        <v>37619719.299999997</v>
      </c>
      <c r="G3" s="1"/>
      <c r="H3" s="1" t="s">
        <v>41</v>
      </c>
      <c r="I3" s="3">
        <v>3</v>
      </c>
    </row>
    <row r="4" spans="1:9" x14ac:dyDescent="0.15">
      <c r="A4" s="1" t="s">
        <v>2</v>
      </c>
      <c r="B4" s="2">
        <v>28991505.940000001</v>
      </c>
      <c r="D4" s="1" t="s">
        <v>11</v>
      </c>
      <c r="E4" s="2">
        <v>14745686.800000001</v>
      </c>
      <c r="G4" s="1"/>
      <c r="H4" s="1" t="s">
        <v>44</v>
      </c>
      <c r="I4" s="3">
        <v>11</v>
      </c>
    </row>
    <row r="5" spans="1:9" x14ac:dyDescent="0.15">
      <c r="A5" s="1" t="s">
        <v>3</v>
      </c>
      <c r="B5" s="2">
        <v>63320037.960000001</v>
      </c>
      <c r="D5" s="1" t="s">
        <v>12</v>
      </c>
      <c r="E5" s="2">
        <v>22874032.5</v>
      </c>
      <c r="G5" s="1"/>
      <c r="H5" s="1" t="s">
        <v>45</v>
      </c>
      <c r="I5" s="3">
        <v>24</v>
      </c>
    </row>
    <row r="6" spans="1:9" x14ac:dyDescent="0.15">
      <c r="A6" s="1" t="s">
        <v>11</v>
      </c>
      <c r="B6" s="2">
        <v>34328532.020000003</v>
      </c>
      <c r="D6" s="1" t="s">
        <v>4</v>
      </c>
      <c r="E6" s="2">
        <v>8000000</v>
      </c>
      <c r="G6" s="1"/>
      <c r="H6" s="1" t="s">
        <v>45</v>
      </c>
      <c r="I6" s="3">
        <v>-2</v>
      </c>
    </row>
    <row r="7" spans="1:9" x14ac:dyDescent="0.1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42</v>
      </c>
      <c r="I7" s="3">
        <v>38</v>
      </c>
    </row>
    <row r="8" spans="1:9" x14ac:dyDescent="0.15">
      <c r="A8" s="1" t="s">
        <v>5</v>
      </c>
      <c r="B8" s="2">
        <v>63000000</v>
      </c>
      <c r="D8" s="1" t="s">
        <v>8</v>
      </c>
      <c r="E8" s="2">
        <v>7677.4</v>
      </c>
      <c r="G8" s="1"/>
      <c r="H8" s="1" t="s">
        <v>43</v>
      </c>
      <c r="I8" s="3">
        <v>-2</v>
      </c>
    </row>
    <row r="9" spans="1:9" x14ac:dyDescent="0.15">
      <c r="A9" s="1" t="s">
        <v>6</v>
      </c>
      <c r="B9" s="2">
        <v>0</v>
      </c>
      <c r="D9" s="1" t="s">
        <v>13</v>
      </c>
      <c r="E9" s="3">
        <v>3640</v>
      </c>
      <c r="G9" s="1" t="s">
        <v>36</v>
      </c>
      <c r="I9" s="2"/>
    </row>
    <row r="10" spans="1:9" x14ac:dyDescent="0.15">
      <c r="A10" s="1" t="s">
        <v>7</v>
      </c>
      <c r="B10" s="2">
        <v>0</v>
      </c>
      <c r="G10" s="1"/>
      <c r="H10" s="1" t="s">
        <v>30</v>
      </c>
      <c r="I10" s="2">
        <v>24169140</v>
      </c>
    </row>
    <row r="11" spans="1:9" x14ac:dyDescent="0.15">
      <c r="A11" s="1" t="s">
        <v>47</v>
      </c>
      <c r="B11" s="2">
        <v>19968113.989999998</v>
      </c>
      <c r="G11" s="1"/>
      <c r="H11" s="1" t="s">
        <v>31</v>
      </c>
      <c r="I11" s="2">
        <v>1266840</v>
      </c>
    </row>
    <row r="12" spans="1:9" x14ac:dyDescent="0.15">
      <c r="A12" s="1" t="s">
        <v>8</v>
      </c>
      <c r="B12" s="2">
        <v>898.6</v>
      </c>
      <c r="G12" s="1"/>
      <c r="H12" s="1" t="s">
        <v>32</v>
      </c>
      <c r="I12" s="2">
        <v>22902300</v>
      </c>
    </row>
    <row r="13" spans="1:9" x14ac:dyDescent="0.15">
      <c r="A13" s="1"/>
      <c r="C13" s="2"/>
      <c r="G13" s="1" t="s">
        <v>5</v>
      </c>
      <c r="H13" s="2"/>
      <c r="I13" s="2">
        <v>15000000</v>
      </c>
    </row>
    <row r="14" spans="1:9" x14ac:dyDescent="0.15">
      <c r="A14" s="1"/>
      <c r="C14" s="2"/>
      <c r="G14" s="1" t="s">
        <v>26</v>
      </c>
      <c r="H14" s="2"/>
      <c r="I14" s="2">
        <v>10233457.310000001</v>
      </c>
    </row>
    <row r="15" spans="1:9" x14ac:dyDescent="0.15">
      <c r="A15" s="1" t="s">
        <v>49</v>
      </c>
      <c r="C15" s="2"/>
      <c r="E15" s="2"/>
      <c r="G15" s="1" t="s">
        <v>12</v>
      </c>
      <c r="H15" s="2"/>
      <c r="I15" s="2">
        <v>4833828</v>
      </c>
    </row>
    <row r="16" spans="1:9" x14ac:dyDescent="0.15">
      <c r="A16" s="1" t="s">
        <v>15</v>
      </c>
      <c r="B16">
        <v>0</v>
      </c>
      <c r="C16" s="2"/>
      <c r="E16" s="2"/>
      <c r="G16" s="1" t="s">
        <v>24</v>
      </c>
      <c r="H16" s="2"/>
      <c r="I16" s="2" t="s">
        <v>63</v>
      </c>
    </row>
    <row r="17" spans="1:9" x14ac:dyDescent="0.15">
      <c r="A17" s="1" t="s">
        <v>16</v>
      </c>
      <c r="B17">
        <v>2193</v>
      </c>
      <c r="C17" s="2"/>
      <c r="G17" s="1" t="s">
        <v>33</v>
      </c>
      <c r="I17" s="2"/>
    </row>
    <row r="18" spans="1:9" x14ac:dyDescent="0.15">
      <c r="A18" s="1" t="s">
        <v>17</v>
      </c>
      <c r="B18">
        <v>3453</v>
      </c>
      <c r="C18" s="2"/>
      <c r="G18" s="1"/>
      <c r="H18" s="1" t="s">
        <v>38</v>
      </c>
      <c r="I18" s="2">
        <v>6117.79</v>
      </c>
    </row>
    <row r="19" spans="1:9" x14ac:dyDescent="0.15">
      <c r="A19" s="1" t="s">
        <v>18</v>
      </c>
      <c r="B19">
        <v>6370</v>
      </c>
      <c r="C19" s="2"/>
      <c r="G19" s="1"/>
      <c r="H19" s="1" t="s">
        <v>39</v>
      </c>
      <c r="I19" s="2">
        <v>2894.69</v>
      </c>
    </row>
    <row r="20" spans="1:9" x14ac:dyDescent="0.15">
      <c r="A20" s="1" t="s">
        <v>19</v>
      </c>
      <c r="B20">
        <v>11953</v>
      </c>
      <c r="C20" s="2"/>
      <c r="G20" s="1"/>
      <c r="H20" s="1" t="s">
        <v>19</v>
      </c>
      <c r="I20" s="2">
        <v>9012.48</v>
      </c>
    </row>
    <row r="21" spans="1:9" x14ac:dyDescent="0.15">
      <c r="A21" s="1"/>
      <c r="C21" s="2"/>
    </row>
    <row r="22" spans="1:9" x14ac:dyDescent="0.15">
      <c r="A22" s="1"/>
      <c r="C22" s="2"/>
    </row>
    <row r="23" spans="1:9" x14ac:dyDescent="0.15">
      <c r="A23" s="1" t="s">
        <v>50</v>
      </c>
      <c r="C23" s="2"/>
    </row>
    <row r="24" spans="1:9" x14ac:dyDescent="0.15">
      <c r="A24" s="1" t="s">
        <v>51</v>
      </c>
      <c r="B24" s="1" t="s">
        <v>52</v>
      </c>
      <c r="C24" s="6" t="s">
        <v>53</v>
      </c>
      <c r="D24" s="1" t="s">
        <v>54</v>
      </c>
      <c r="E24" s="1" t="s">
        <v>55</v>
      </c>
      <c r="F24" s="1" t="s">
        <v>56</v>
      </c>
    </row>
    <row r="25" spans="1:9" x14ac:dyDescent="0.15">
      <c r="A25" s="4">
        <v>10000631</v>
      </c>
      <c r="B25" t="s">
        <v>57</v>
      </c>
      <c r="C25" s="4">
        <v>116</v>
      </c>
      <c r="D25" s="4">
        <v>1.95</v>
      </c>
      <c r="E25" s="5">
        <v>1160000</v>
      </c>
      <c r="F25" s="2">
        <v>-2262000</v>
      </c>
    </row>
    <row r="26" spans="1:9" x14ac:dyDescent="0.15">
      <c r="A26" s="4">
        <v>10000632</v>
      </c>
      <c r="B26" t="s">
        <v>58</v>
      </c>
      <c r="C26" s="4">
        <v>37</v>
      </c>
      <c r="D26" s="4">
        <v>2</v>
      </c>
      <c r="E26" s="5">
        <v>370000</v>
      </c>
      <c r="F26" s="2">
        <v>-740000</v>
      </c>
    </row>
    <row r="27" spans="1:9" x14ac:dyDescent="0.15">
      <c r="A27" s="4">
        <v>10000633</v>
      </c>
      <c r="B27" t="s">
        <v>59</v>
      </c>
      <c r="C27" s="4">
        <v>21</v>
      </c>
      <c r="D27" s="4">
        <v>2.0499999999999998</v>
      </c>
      <c r="E27" s="5">
        <v>210000</v>
      </c>
      <c r="F27" s="2">
        <v>-430500</v>
      </c>
    </row>
    <row r="28" spans="1:9" x14ac:dyDescent="0.15">
      <c r="A28" s="4">
        <v>10000634</v>
      </c>
      <c r="B28" t="s">
        <v>60</v>
      </c>
      <c r="C28" s="4">
        <v>37</v>
      </c>
      <c r="D28" s="4">
        <v>2.1</v>
      </c>
      <c r="E28" s="5">
        <v>370000</v>
      </c>
      <c r="F28" s="2">
        <v>-777000</v>
      </c>
    </row>
    <row r="29" spans="1:9" x14ac:dyDescent="0.15">
      <c r="A29" s="4">
        <v>10000635</v>
      </c>
      <c r="B29" t="s">
        <v>61</v>
      </c>
      <c r="C29" s="4">
        <v>111</v>
      </c>
      <c r="D29" s="4">
        <v>2.15</v>
      </c>
      <c r="E29" s="5">
        <v>1110000</v>
      </c>
      <c r="F29" s="2">
        <v>-2386500</v>
      </c>
    </row>
    <row r="30" spans="1:9" x14ac:dyDescent="0.15">
      <c r="A30" s="4">
        <v>10000641</v>
      </c>
      <c r="B30" t="s">
        <v>62</v>
      </c>
      <c r="C30" s="4">
        <v>30</v>
      </c>
      <c r="D30" s="4">
        <v>2.2000000000000002</v>
      </c>
      <c r="E30" s="5">
        <v>300000</v>
      </c>
      <c r="F30" s="2">
        <v>-660000</v>
      </c>
    </row>
    <row r="31" spans="1:9" x14ac:dyDescent="0.15">
      <c r="A31" s="1" t="s">
        <v>19</v>
      </c>
      <c r="C31" s="4">
        <v>352</v>
      </c>
      <c r="E31" s="5">
        <v>3520000</v>
      </c>
      <c r="F31" s="2">
        <v>-7256000</v>
      </c>
    </row>
    <row r="32" spans="1:9" x14ac:dyDescent="0.15">
      <c r="A32" s="1"/>
      <c r="C32" s="2"/>
    </row>
    <row r="33" spans="1:3" x14ac:dyDescent="0.15">
      <c r="A33" s="1"/>
      <c r="C33" s="2"/>
    </row>
    <row r="34" spans="1:3" x14ac:dyDescent="0.15">
      <c r="A34" s="1"/>
      <c r="C34" s="2"/>
    </row>
    <row r="35" spans="1:3" x14ac:dyDescent="0.15">
      <c r="A35" s="1"/>
      <c r="C35" s="2"/>
    </row>
    <row r="36" spans="1:3" x14ac:dyDescent="0.15">
      <c r="A36" s="1"/>
      <c r="C36" s="2"/>
    </row>
    <row r="57" spans="1:3" x14ac:dyDescent="0.15">
      <c r="A57" s="1"/>
      <c r="C57" s="2"/>
    </row>
    <row r="58" spans="1:3" x14ac:dyDescent="0.15">
      <c r="A58" s="1"/>
      <c r="C58" s="2"/>
    </row>
    <row r="61" spans="1:3" x14ac:dyDescent="0.15">
      <c r="A61" s="1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0"/>
  <dimension ref="A1:I46"/>
  <sheetViews>
    <sheetView workbookViewId="0">
      <selection activeCell="G1" sqref="G1:I20"/>
    </sheetView>
  </sheetViews>
  <sheetFormatPr defaultRowHeight="13.5" x14ac:dyDescent="0.15"/>
  <cols>
    <col min="1" max="1" width="13.375" customWidth="1"/>
    <col min="2" max="2" width="19.25" customWidth="1"/>
    <col min="3" max="3" width="18.375" bestFit="1" customWidth="1"/>
    <col min="4" max="4" width="19.375" customWidth="1"/>
    <col min="5" max="5" width="18.75" customWidth="1"/>
    <col min="6" max="6" width="4.875" customWidth="1"/>
    <col min="7" max="7" width="10.125" customWidth="1"/>
    <col min="8" max="8" width="20.5" customWidth="1"/>
  </cols>
  <sheetData>
    <row r="1" spans="1:9" x14ac:dyDescent="0.15">
      <c r="A1" s="1" t="s">
        <v>0</v>
      </c>
      <c r="D1" s="1" t="s">
        <v>9</v>
      </c>
      <c r="G1" s="1" t="s">
        <v>21</v>
      </c>
      <c r="I1" s="2"/>
    </row>
    <row r="2" spans="1:9" x14ac:dyDescent="0.15">
      <c r="G2" s="1" t="s">
        <v>25</v>
      </c>
      <c r="I2" s="3"/>
    </row>
    <row r="3" spans="1:9" x14ac:dyDescent="0.15">
      <c r="A3" s="1" t="s">
        <v>1</v>
      </c>
      <c r="B3" s="2">
        <v>35715526.289999999</v>
      </c>
      <c r="D3" s="1" t="s">
        <v>10</v>
      </c>
      <c r="E3" s="2">
        <v>34730917.700000003</v>
      </c>
      <c r="G3" s="1"/>
      <c r="H3" s="1" t="s">
        <v>48</v>
      </c>
      <c r="I3" s="3">
        <v>-1</v>
      </c>
    </row>
    <row r="4" spans="1:9" x14ac:dyDescent="0.15">
      <c r="A4" s="1" t="s">
        <v>2</v>
      </c>
      <c r="B4" s="2">
        <v>30075000.309999999</v>
      </c>
      <c r="D4" s="1" t="s">
        <v>11</v>
      </c>
      <c r="E4" s="2">
        <v>12179742.699999999</v>
      </c>
      <c r="G4" s="1"/>
      <c r="H4" s="1" t="s">
        <v>44</v>
      </c>
      <c r="I4" s="3">
        <v>11</v>
      </c>
    </row>
    <row r="5" spans="1:9" x14ac:dyDescent="0.15">
      <c r="A5" s="1" t="s">
        <v>3</v>
      </c>
      <c r="B5" s="2">
        <v>65790526.600000001</v>
      </c>
      <c r="D5" s="1" t="s">
        <v>12</v>
      </c>
      <c r="E5" s="2">
        <v>22551175</v>
      </c>
      <c r="G5" s="1"/>
      <c r="H5" s="1" t="s">
        <v>45</v>
      </c>
      <c r="I5" s="3">
        <v>28</v>
      </c>
    </row>
    <row r="6" spans="1:9" x14ac:dyDescent="0.15">
      <c r="A6" s="1" t="s">
        <v>11</v>
      </c>
      <c r="B6" s="2">
        <v>35715526.289999999</v>
      </c>
      <c r="D6" s="1" t="s">
        <v>4</v>
      </c>
      <c r="E6" s="2">
        <v>8000000</v>
      </c>
      <c r="G6" s="1"/>
      <c r="H6" s="1" t="s">
        <v>45</v>
      </c>
      <c r="I6" s="3">
        <v>-3</v>
      </c>
    </row>
    <row r="7" spans="1:9" x14ac:dyDescent="0.1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42</v>
      </c>
      <c r="I7" s="3">
        <v>39</v>
      </c>
    </row>
    <row r="8" spans="1:9" x14ac:dyDescent="0.15">
      <c r="A8" s="1" t="s">
        <v>5</v>
      </c>
      <c r="B8" s="2">
        <v>63000000</v>
      </c>
      <c r="D8" s="1" t="s">
        <v>8</v>
      </c>
      <c r="E8" s="2">
        <v>5179.6000000000004</v>
      </c>
      <c r="G8" s="1"/>
      <c r="H8" s="1" t="s">
        <v>43</v>
      </c>
      <c r="I8" s="3">
        <v>-4</v>
      </c>
    </row>
    <row r="9" spans="1:9" x14ac:dyDescent="0.15">
      <c r="A9" s="1" t="s">
        <v>6</v>
      </c>
      <c r="B9" s="2">
        <v>0</v>
      </c>
      <c r="D9" s="1" t="s">
        <v>13</v>
      </c>
      <c r="E9" s="3">
        <v>3259</v>
      </c>
      <c r="G9" s="1" t="s">
        <v>36</v>
      </c>
      <c r="I9" s="2"/>
    </row>
    <row r="10" spans="1:9" x14ac:dyDescent="0.15">
      <c r="A10" s="1" t="s">
        <v>7</v>
      </c>
      <c r="B10" s="2">
        <v>0</v>
      </c>
      <c r="G10" s="1"/>
      <c r="H10" s="1" t="s">
        <v>30</v>
      </c>
      <c r="I10" s="2">
        <v>25143660</v>
      </c>
    </row>
    <row r="11" spans="1:9" x14ac:dyDescent="0.15">
      <c r="A11" s="1" t="s">
        <v>47</v>
      </c>
      <c r="B11" s="2">
        <v>14873685.74</v>
      </c>
      <c r="G11" s="1"/>
      <c r="H11" s="1" t="s">
        <v>31</v>
      </c>
      <c r="I11" s="2">
        <v>2580720</v>
      </c>
    </row>
    <row r="12" spans="1:9" x14ac:dyDescent="0.15">
      <c r="A12" s="1" t="s">
        <v>8</v>
      </c>
      <c r="B12" s="2">
        <v>669.34</v>
      </c>
      <c r="G12" s="1"/>
      <c r="H12" s="1" t="s">
        <v>32</v>
      </c>
      <c r="I12" s="2">
        <v>22562940</v>
      </c>
    </row>
    <row r="13" spans="1:9" x14ac:dyDescent="0.15">
      <c r="A13" s="1"/>
      <c r="C13" s="2"/>
      <c r="G13" s="1" t="s">
        <v>5</v>
      </c>
      <c r="H13" s="2"/>
      <c r="I13" s="2">
        <v>15000000</v>
      </c>
    </row>
    <row r="14" spans="1:9" x14ac:dyDescent="0.15">
      <c r="A14" s="1"/>
      <c r="C14" s="2"/>
      <c r="G14" s="1" t="s">
        <v>26</v>
      </c>
      <c r="H14" s="2"/>
      <c r="I14" s="2">
        <v>10373710.68</v>
      </c>
    </row>
    <row r="15" spans="1:9" x14ac:dyDescent="0.15">
      <c r="A15" s="1"/>
      <c r="C15" s="2"/>
      <c r="G15" s="1" t="s">
        <v>12</v>
      </c>
      <c r="H15" s="2"/>
      <c r="I15" s="2">
        <v>5028732</v>
      </c>
    </row>
    <row r="16" spans="1:9" x14ac:dyDescent="0.15">
      <c r="G16" s="1" t="s">
        <v>24</v>
      </c>
      <c r="H16" s="2"/>
      <c r="I16" s="2">
        <v>402442.68</v>
      </c>
    </row>
    <row r="17" spans="7:9" x14ac:dyDescent="0.15">
      <c r="G17" s="1" t="s">
        <v>33</v>
      </c>
      <c r="I17" s="2"/>
    </row>
    <row r="18" spans="7:9" x14ac:dyDescent="0.15">
      <c r="G18" s="1"/>
      <c r="H18" s="1" t="s">
        <v>38</v>
      </c>
      <c r="I18" s="2">
        <v>5416.67</v>
      </c>
    </row>
    <row r="19" spans="7:9" x14ac:dyDescent="0.15">
      <c r="G19" s="1"/>
      <c r="H19" s="1" t="s">
        <v>39</v>
      </c>
      <c r="I19" s="2">
        <v>1278.32</v>
      </c>
    </row>
    <row r="20" spans="7:9" x14ac:dyDescent="0.15">
      <c r="G20" s="1"/>
      <c r="H20" s="1" t="s">
        <v>19</v>
      </c>
      <c r="I20" s="2">
        <v>6694.99</v>
      </c>
    </row>
    <row r="36" spans="1:3" x14ac:dyDescent="0.15">
      <c r="A36" s="1"/>
      <c r="C36" s="2"/>
    </row>
    <row r="37" spans="1:3" x14ac:dyDescent="0.15">
      <c r="A37" s="1"/>
      <c r="C37" s="2"/>
    </row>
    <row r="40" spans="1:3" x14ac:dyDescent="0.15">
      <c r="A40" s="1" t="s">
        <v>14</v>
      </c>
    </row>
    <row r="42" spans="1:3" x14ac:dyDescent="0.15">
      <c r="A42" s="1" t="s">
        <v>15</v>
      </c>
      <c r="B42">
        <v>1072</v>
      </c>
    </row>
    <row r="43" spans="1:3" x14ac:dyDescent="0.15">
      <c r="A43" s="1" t="s">
        <v>16</v>
      </c>
      <c r="B43">
        <v>1905</v>
      </c>
    </row>
    <row r="44" spans="1:3" x14ac:dyDescent="0.15">
      <c r="A44" s="1" t="s">
        <v>17</v>
      </c>
      <c r="B44">
        <v>3487</v>
      </c>
    </row>
    <row r="45" spans="1:3" x14ac:dyDescent="0.15">
      <c r="A45" s="1" t="s">
        <v>18</v>
      </c>
      <c r="B45">
        <v>5802</v>
      </c>
    </row>
    <row r="46" spans="1:3" x14ac:dyDescent="0.15">
      <c r="A46" s="1" t="s">
        <v>19</v>
      </c>
      <c r="B46">
        <v>12266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9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1"/>
  <dimension ref="A1:I44"/>
  <sheetViews>
    <sheetView workbookViewId="0">
      <selection activeCell="G1" sqref="G1:I19"/>
    </sheetView>
  </sheetViews>
  <sheetFormatPr defaultRowHeight="13.5" x14ac:dyDescent="0.15"/>
  <cols>
    <col min="1" max="1" width="13.375" customWidth="1"/>
    <col min="2" max="2" width="19.25" customWidth="1"/>
    <col min="3" max="3" width="18.375" bestFit="1" customWidth="1"/>
    <col min="4" max="4" width="16.75" customWidth="1"/>
    <col min="5" max="5" width="19.5" customWidth="1"/>
    <col min="6" max="6" width="6.5" customWidth="1"/>
    <col min="7" max="7" width="9.5" bestFit="1" customWidth="1"/>
    <col min="8" max="8" width="20.5" customWidth="1"/>
  </cols>
  <sheetData>
    <row r="1" spans="1:9" x14ac:dyDescent="0.15">
      <c r="A1" s="1" t="s">
        <v>0</v>
      </c>
      <c r="D1" s="1" t="s">
        <v>9</v>
      </c>
      <c r="G1" s="1" t="s">
        <v>21</v>
      </c>
      <c r="I1" s="2"/>
    </row>
    <row r="2" spans="1:9" x14ac:dyDescent="0.15">
      <c r="G2" s="1" t="s">
        <v>25</v>
      </c>
      <c r="I2" s="3"/>
    </row>
    <row r="3" spans="1:9" x14ac:dyDescent="0.15">
      <c r="A3" s="1" t="s">
        <v>1</v>
      </c>
      <c r="B3" s="2">
        <v>23720544.719999999</v>
      </c>
      <c r="D3" s="1" t="s">
        <v>10</v>
      </c>
      <c r="E3" s="2">
        <v>34824143.299999997</v>
      </c>
      <c r="G3" s="1"/>
      <c r="H3" s="1" t="s">
        <v>44</v>
      </c>
      <c r="I3" s="3">
        <v>11</v>
      </c>
    </row>
    <row r="4" spans="1:9" x14ac:dyDescent="0.15">
      <c r="A4" s="1" t="s">
        <v>2</v>
      </c>
      <c r="B4" s="2">
        <v>41640030.090000004</v>
      </c>
      <c r="D4" s="1" t="s">
        <v>11</v>
      </c>
      <c r="E4" s="2">
        <v>13379207.1</v>
      </c>
      <c r="G4" s="1"/>
      <c r="H4" s="1" t="s">
        <v>45</v>
      </c>
      <c r="I4" s="3">
        <v>35</v>
      </c>
    </row>
    <row r="5" spans="1:9" x14ac:dyDescent="0.15">
      <c r="A5" s="1" t="s">
        <v>3</v>
      </c>
      <c r="B5" s="2">
        <v>65360574.810000002</v>
      </c>
      <c r="D5" s="1" t="s">
        <v>12</v>
      </c>
      <c r="E5" s="2">
        <v>20844936.199999999</v>
      </c>
      <c r="G5" s="1"/>
      <c r="H5" s="1" t="s">
        <v>45</v>
      </c>
      <c r="I5" s="3">
        <v>-3</v>
      </c>
    </row>
    <row r="6" spans="1:9" x14ac:dyDescent="0.15">
      <c r="A6" s="1" t="s">
        <v>11</v>
      </c>
      <c r="B6" s="2">
        <v>23720544.719999999</v>
      </c>
      <c r="D6" s="1" t="s">
        <v>4</v>
      </c>
      <c r="E6" s="2">
        <v>8000000</v>
      </c>
      <c r="G6" s="1"/>
      <c r="H6" s="1" t="s">
        <v>42</v>
      </c>
      <c r="I6" s="3">
        <v>46</v>
      </c>
    </row>
    <row r="7" spans="1:9" x14ac:dyDescent="0.1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43</v>
      </c>
      <c r="I7" s="3">
        <v>-3</v>
      </c>
    </row>
    <row r="8" spans="1:9" x14ac:dyDescent="0.15">
      <c r="A8" s="1" t="s">
        <v>5</v>
      </c>
      <c r="B8" s="2">
        <v>63000000</v>
      </c>
      <c r="D8" s="1" t="s">
        <v>8</v>
      </c>
      <c r="E8" s="2">
        <v>2760</v>
      </c>
      <c r="G8" s="1" t="s">
        <v>36</v>
      </c>
      <c r="I8" s="2"/>
    </row>
    <row r="9" spans="1:9" x14ac:dyDescent="0.15">
      <c r="A9" s="1" t="s">
        <v>6</v>
      </c>
      <c r="B9" s="2">
        <v>0</v>
      </c>
      <c r="D9" s="1" t="s">
        <v>13</v>
      </c>
      <c r="E9" s="3">
        <v>1852</v>
      </c>
      <c r="G9" s="1"/>
      <c r="H9" s="1" t="s">
        <v>30</v>
      </c>
      <c r="I9" s="2">
        <v>29257800</v>
      </c>
    </row>
    <row r="10" spans="1:9" x14ac:dyDescent="0.15">
      <c r="A10" s="1" t="s">
        <v>7</v>
      </c>
      <c r="B10" s="2">
        <v>0</v>
      </c>
      <c r="G10" s="1"/>
      <c r="H10" s="1" t="s">
        <v>31</v>
      </c>
      <c r="I10" s="2">
        <v>1902780</v>
      </c>
    </row>
    <row r="11" spans="1:9" x14ac:dyDescent="0.15">
      <c r="A11" s="1" t="s">
        <v>8</v>
      </c>
      <c r="B11" s="2">
        <v>480.41</v>
      </c>
      <c r="G11" s="1"/>
      <c r="H11" s="1" t="s">
        <v>32</v>
      </c>
      <c r="I11" s="2">
        <v>27355020</v>
      </c>
    </row>
    <row r="12" spans="1:9" x14ac:dyDescent="0.15">
      <c r="A12" s="1"/>
      <c r="C12" s="2"/>
      <c r="G12" s="1" t="s">
        <v>5</v>
      </c>
      <c r="H12" s="2"/>
      <c r="I12" s="2">
        <v>15000000</v>
      </c>
    </row>
    <row r="13" spans="1:9" x14ac:dyDescent="0.15">
      <c r="A13" s="1"/>
      <c r="C13" s="2"/>
      <c r="G13" s="1" t="s">
        <v>26</v>
      </c>
      <c r="H13" s="2"/>
      <c r="I13" s="2">
        <v>9213595.4100000001</v>
      </c>
    </row>
    <row r="14" spans="1:9" x14ac:dyDescent="0.15">
      <c r="A14" s="1"/>
      <c r="C14" s="2"/>
      <c r="G14" s="1" t="s">
        <v>12</v>
      </c>
      <c r="H14" s="2"/>
      <c r="I14" s="2">
        <v>5851560</v>
      </c>
    </row>
    <row r="15" spans="1:9" x14ac:dyDescent="0.15">
      <c r="G15" s="1" t="s">
        <v>24</v>
      </c>
      <c r="H15" s="2"/>
      <c r="I15" s="2">
        <v>65155.41</v>
      </c>
    </row>
    <row r="16" spans="1:9" x14ac:dyDescent="0.15">
      <c r="G16" s="1" t="s">
        <v>33</v>
      </c>
      <c r="I16" s="2"/>
    </row>
    <row r="17" spans="7:9" x14ac:dyDescent="0.15">
      <c r="G17" s="1"/>
      <c r="H17" s="1" t="s">
        <v>38</v>
      </c>
      <c r="I17" s="2">
        <v>4773.7</v>
      </c>
    </row>
    <row r="18" spans="7:9" x14ac:dyDescent="0.15">
      <c r="G18" s="1"/>
      <c r="H18" s="1" t="s">
        <v>39</v>
      </c>
      <c r="I18" s="2">
        <v>1126.5899999999999</v>
      </c>
    </row>
    <row r="19" spans="7:9" x14ac:dyDescent="0.15">
      <c r="G19" s="1"/>
      <c r="H19" s="1" t="s">
        <v>19</v>
      </c>
      <c r="I19" s="2">
        <v>5900.29</v>
      </c>
    </row>
    <row r="34" spans="1:3" x14ac:dyDescent="0.15">
      <c r="A34" s="1"/>
      <c r="C34" s="2"/>
    </row>
    <row r="35" spans="1:3" x14ac:dyDescent="0.15">
      <c r="A35" s="1"/>
      <c r="C35" s="2"/>
    </row>
    <row r="38" spans="1:3" x14ac:dyDescent="0.15">
      <c r="A38" s="1" t="s">
        <v>14</v>
      </c>
    </row>
    <row r="40" spans="1:3" x14ac:dyDescent="0.15">
      <c r="A40" s="1" t="s">
        <v>15</v>
      </c>
      <c r="C40">
        <v>1699</v>
      </c>
    </row>
    <row r="41" spans="1:3" x14ac:dyDescent="0.15">
      <c r="A41" s="1" t="s">
        <v>16</v>
      </c>
      <c r="C41">
        <v>1200</v>
      </c>
    </row>
    <row r="42" spans="1:3" x14ac:dyDescent="0.15">
      <c r="A42" s="1" t="s">
        <v>17</v>
      </c>
      <c r="C42">
        <v>3398</v>
      </c>
    </row>
    <row r="43" spans="1:3" x14ac:dyDescent="0.15">
      <c r="A43" s="1" t="s">
        <v>18</v>
      </c>
      <c r="C43">
        <v>5488</v>
      </c>
    </row>
    <row r="44" spans="1:3" x14ac:dyDescent="0.15">
      <c r="A44" s="1" t="s">
        <v>19</v>
      </c>
      <c r="C44">
        <v>11785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2"/>
  <dimension ref="A1:I45"/>
  <sheetViews>
    <sheetView workbookViewId="0">
      <selection activeCell="E12" sqref="E12"/>
    </sheetView>
  </sheetViews>
  <sheetFormatPr defaultRowHeight="13.5" x14ac:dyDescent="0.15"/>
  <cols>
    <col min="1" max="1" width="13.375" customWidth="1"/>
    <col min="2" max="2" width="19.25" customWidth="1"/>
    <col min="3" max="3" width="18.375" bestFit="1" customWidth="1"/>
    <col min="4" max="4" width="16.25" customWidth="1"/>
    <col min="5" max="5" width="20.25" customWidth="1"/>
    <col min="6" max="6" width="19.75" customWidth="1"/>
    <col min="7" max="7" width="9.5" bestFit="1" customWidth="1"/>
    <col min="8" max="8" width="20.5" customWidth="1"/>
  </cols>
  <sheetData>
    <row r="1" spans="1:9" x14ac:dyDescent="0.15">
      <c r="A1" s="1" t="s">
        <v>0</v>
      </c>
      <c r="D1" s="1" t="s">
        <v>9</v>
      </c>
      <c r="G1" s="1" t="s">
        <v>21</v>
      </c>
      <c r="I1" s="2"/>
    </row>
    <row r="2" spans="1:9" x14ac:dyDescent="0.15">
      <c r="G2" s="1" t="s">
        <v>25</v>
      </c>
      <c r="I2" s="3"/>
    </row>
    <row r="3" spans="1:9" x14ac:dyDescent="0.15">
      <c r="A3" s="1" t="s">
        <v>1</v>
      </c>
      <c r="B3" s="2">
        <v>7235700.2300000004</v>
      </c>
      <c r="D3" s="1" t="s">
        <v>10</v>
      </c>
      <c r="E3" s="2">
        <v>30398356.300000001</v>
      </c>
      <c r="G3" s="1"/>
      <c r="H3" s="1" t="s">
        <v>41</v>
      </c>
      <c r="I3" s="3">
        <v>5</v>
      </c>
    </row>
    <row r="4" spans="1:9" x14ac:dyDescent="0.15">
      <c r="A4" s="1" t="s">
        <v>2</v>
      </c>
      <c r="B4" s="2">
        <v>48088451.399999999</v>
      </c>
      <c r="D4" s="1" t="s">
        <v>11</v>
      </c>
      <c r="E4" s="2">
        <v>8735404.3000000007</v>
      </c>
      <c r="G4" s="1"/>
      <c r="H4" s="1" t="s">
        <v>44</v>
      </c>
      <c r="I4" s="3">
        <v>11</v>
      </c>
    </row>
    <row r="5" spans="1:9" x14ac:dyDescent="0.15">
      <c r="A5" s="1" t="s">
        <v>3</v>
      </c>
      <c r="B5" s="2">
        <v>55324151.630000003</v>
      </c>
      <c r="D5" s="1" t="s">
        <v>12</v>
      </c>
      <c r="E5" s="2">
        <v>21662952</v>
      </c>
      <c r="G5" s="1"/>
      <c r="H5" s="1" t="s">
        <v>45</v>
      </c>
      <c r="I5" s="3">
        <v>36</v>
      </c>
    </row>
    <row r="6" spans="1:9" x14ac:dyDescent="0.15">
      <c r="A6" s="1" t="s">
        <v>11</v>
      </c>
      <c r="B6" s="2">
        <v>7235700.2300000004</v>
      </c>
      <c r="D6" s="1" t="s">
        <v>4</v>
      </c>
      <c r="E6" s="2">
        <v>8000000</v>
      </c>
      <c r="G6" s="1"/>
      <c r="H6" s="1" t="s">
        <v>45</v>
      </c>
      <c r="I6" s="3">
        <v>-3</v>
      </c>
    </row>
    <row r="7" spans="1:9" x14ac:dyDescent="0.15">
      <c r="A7" s="1" t="s">
        <v>4</v>
      </c>
      <c r="B7" s="2">
        <v>20000000</v>
      </c>
      <c r="D7" s="1" t="s">
        <v>5</v>
      </c>
      <c r="E7" s="2">
        <v>25000000</v>
      </c>
      <c r="G7" s="1"/>
      <c r="H7" s="1" t="s">
        <v>42</v>
      </c>
      <c r="I7" s="3">
        <v>52</v>
      </c>
    </row>
    <row r="8" spans="1:9" x14ac:dyDescent="0.15">
      <c r="A8" s="1" t="s">
        <v>5</v>
      </c>
      <c r="B8" s="2">
        <v>53000000</v>
      </c>
      <c r="D8" s="1" t="s">
        <v>8</v>
      </c>
      <c r="E8" s="2">
        <v>2168.9</v>
      </c>
      <c r="G8" s="1"/>
      <c r="H8" s="1" t="s">
        <v>43</v>
      </c>
      <c r="I8" s="3">
        <v>-3</v>
      </c>
    </row>
    <row r="9" spans="1:9" x14ac:dyDescent="0.15">
      <c r="A9" s="1" t="s">
        <v>6</v>
      </c>
      <c r="B9" s="2">
        <v>0</v>
      </c>
      <c r="D9" s="1" t="s">
        <v>13</v>
      </c>
      <c r="E9" s="3">
        <v>1387</v>
      </c>
      <c r="G9" s="1" t="s">
        <v>36</v>
      </c>
      <c r="I9" s="2"/>
    </row>
    <row r="10" spans="1:9" x14ac:dyDescent="0.15">
      <c r="A10" s="1" t="s">
        <v>7</v>
      </c>
      <c r="B10" s="2">
        <v>0</v>
      </c>
      <c r="G10" s="1"/>
      <c r="H10" s="1" t="s">
        <v>30</v>
      </c>
      <c r="I10" s="2">
        <v>33111660</v>
      </c>
    </row>
    <row r="11" spans="1:9" x14ac:dyDescent="0.15">
      <c r="A11" s="1" t="s">
        <v>8</v>
      </c>
      <c r="B11" s="2">
        <v>580.72</v>
      </c>
      <c r="G11" s="1"/>
      <c r="H11" s="1" t="s">
        <v>31</v>
      </c>
      <c r="I11" s="2">
        <v>1902960</v>
      </c>
    </row>
    <row r="12" spans="1:9" x14ac:dyDescent="0.15">
      <c r="A12" s="1"/>
      <c r="C12" s="2"/>
      <c r="G12" s="1"/>
      <c r="H12" s="1" t="s">
        <v>32</v>
      </c>
      <c r="I12" s="2">
        <v>31208700</v>
      </c>
    </row>
    <row r="13" spans="1:9" x14ac:dyDescent="0.15">
      <c r="A13" s="1"/>
      <c r="C13" s="2"/>
      <c r="G13" s="1" t="s">
        <v>5</v>
      </c>
      <c r="H13" s="2"/>
      <c r="I13" s="2">
        <v>10000000</v>
      </c>
    </row>
    <row r="14" spans="1:9" x14ac:dyDescent="0.15">
      <c r="A14" s="1"/>
      <c r="C14" s="2"/>
      <c r="G14" s="1" t="s">
        <v>26</v>
      </c>
      <c r="H14" s="2"/>
      <c r="I14" s="2">
        <v>3435235.55</v>
      </c>
    </row>
    <row r="15" spans="1:9" x14ac:dyDescent="0.15">
      <c r="G15" s="1" t="s">
        <v>12</v>
      </c>
      <c r="H15" s="2"/>
      <c r="I15" s="2">
        <v>6622332</v>
      </c>
    </row>
    <row r="16" spans="1:9" x14ac:dyDescent="0.15">
      <c r="G16" s="1" t="s">
        <v>24</v>
      </c>
      <c r="H16" s="2"/>
      <c r="I16" s="2">
        <v>57567.55</v>
      </c>
    </row>
    <row r="17" spans="7:9" x14ac:dyDescent="0.15">
      <c r="G17" s="1" t="s">
        <v>33</v>
      </c>
      <c r="I17" s="2"/>
    </row>
    <row r="18" spans="7:9" x14ac:dyDescent="0.15">
      <c r="G18" s="1"/>
      <c r="H18" s="1" t="s">
        <v>38</v>
      </c>
      <c r="I18" s="2">
        <v>4387.57</v>
      </c>
    </row>
    <row r="19" spans="7:9" x14ac:dyDescent="0.15">
      <c r="G19" s="1"/>
      <c r="H19" s="1" t="s">
        <v>39</v>
      </c>
      <c r="I19" s="2">
        <v>1035.45</v>
      </c>
    </row>
    <row r="20" spans="7:9" x14ac:dyDescent="0.15">
      <c r="G20" s="1"/>
      <c r="H20" s="1" t="s">
        <v>46</v>
      </c>
      <c r="I20" s="2">
        <v>5423.02</v>
      </c>
    </row>
    <row r="35" spans="1:3" x14ac:dyDescent="0.15">
      <c r="A35" s="1"/>
      <c r="C35" s="2"/>
    </row>
    <row r="36" spans="1:3" x14ac:dyDescent="0.15">
      <c r="A36" s="1"/>
      <c r="C36" s="2"/>
    </row>
    <row r="39" spans="1:3" x14ac:dyDescent="0.15">
      <c r="A39" s="1" t="s">
        <v>14</v>
      </c>
    </row>
    <row r="41" spans="1:3" x14ac:dyDescent="0.15">
      <c r="A41" s="1" t="s">
        <v>15</v>
      </c>
      <c r="C41">
        <v>1757</v>
      </c>
    </row>
    <row r="42" spans="1:3" x14ac:dyDescent="0.15">
      <c r="A42" s="1" t="s">
        <v>16</v>
      </c>
      <c r="C42">
        <v>1293</v>
      </c>
    </row>
    <row r="43" spans="1:3" x14ac:dyDescent="0.15">
      <c r="A43" s="1" t="s">
        <v>17</v>
      </c>
      <c r="C43">
        <v>3032</v>
      </c>
    </row>
    <row r="44" spans="1:3" x14ac:dyDescent="0.15">
      <c r="A44" s="1" t="s">
        <v>18</v>
      </c>
      <c r="C44">
        <v>5569</v>
      </c>
    </row>
    <row r="45" spans="1:3" x14ac:dyDescent="0.15">
      <c r="A45" s="1" t="s">
        <v>19</v>
      </c>
      <c r="C45">
        <v>11651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3"/>
  <dimension ref="A1:H43"/>
  <sheetViews>
    <sheetView topLeftCell="A16" workbookViewId="0">
      <selection activeCell="C24" sqref="C24"/>
    </sheetView>
  </sheetViews>
  <sheetFormatPr defaultRowHeight="13.5" x14ac:dyDescent="0.15"/>
  <cols>
    <col min="1" max="1" width="13.375" customWidth="1"/>
    <col min="2" max="2" width="19.25" customWidth="1"/>
    <col min="3" max="3" width="18.375" bestFit="1" customWidth="1"/>
    <col min="6" max="6" width="19.75" customWidth="1"/>
    <col min="7" max="7" width="9.5" bestFit="1" customWidth="1"/>
    <col min="8" max="8" width="20.5" customWidth="1"/>
  </cols>
  <sheetData>
    <row r="1" spans="1:8" x14ac:dyDescent="0.15">
      <c r="A1" s="1" t="s">
        <v>0</v>
      </c>
      <c r="F1" s="1" t="s">
        <v>9</v>
      </c>
    </row>
    <row r="3" spans="1:8" x14ac:dyDescent="0.15">
      <c r="A3" s="1" t="s">
        <v>1</v>
      </c>
      <c r="C3" s="2">
        <v>13114746.859999999</v>
      </c>
      <c r="F3" s="1" t="s">
        <v>10</v>
      </c>
      <c r="H3" s="2">
        <v>30070961.199999999</v>
      </c>
    </row>
    <row r="4" spans="1:8" x14ac:dyDescent="0.15">
      <c r="A4" s="1" t="s">
        <v>2</v>
      </c>
      <c r="C4" s="2">
        <v>42614422.920000002</v>
      </c>
      <c r="F4" s="1" t="s">
        <v>11</v>
      </c>
      <c r="H4" s="2">
        <v>8343289.2000000002</v>
      </c>
    </row>
    <row r="5" spans="1:8" x14ac:dyDescent="0.15">
      <c r="A5" s="1" t="s">
        <v>3</v>
      </c>
      <c r="C5" s="2">
        <v>55729169.780000001</v>
      </c>
      <c r="F5" s="1" t="s">
        <v>12</v>
      </c>
      <c r="H5" s="2">
        <v>21727672</v>
      </c>
    </row>
    <row r="6" spans="1:8" x14ac:dyDescent="0.15">
      <c r="A6" s="1" t="s">
        <v>11</v>
      </c>
      <c r="C6" s="2">
        <v>13114746.859999999</v>
      </c>
      <c r="F6" s="1" t="s">
        <v>4</v>
      </c>
      <c r="H6" s="2">
        <v>8000000</v>
      </c>
    </row>
    <row r="7" spans="1:8" x14ac:dyDescent="0.1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15">
      <c r="A8" s="1" t="s">
        <v>5</v>
      </c>
      <c r="C8" s="2">
        <v>53000000</v>
      </c>
      <c r="F8" s="1" t="s">
        <v>8</v>
      </c>
      <c r="H8" s="2">
        <v>3139.5</v>
      </c>
    </row>
    <row r="9" spans="1:8" x14ac:dyDescent="0.15">
      <c r="A9" s="1" t="s">
        <v>6</v>
      </c>
      <c r="C9" s="2">
        <v>0</v>
      </c>
      <c r="F9" s="1" t="s">
        <v>13</v>
      </c>
      <c r="H9" s="3">
        <v>1950</v>
      </c>
    </row>
    <row r="10" spans="1:8" x14ac:dyDescent="0.15">
      <c r="A10" s="1" t="s">
        <v>7</v>
      </c>
      <c r="C10" s="2">
        <v>0</v>
      </c>
    </row>
    <row r="11" spans="1:8" x14ac:dyDescent="0.15">
      <c r="A11" s="1" t="s">
        <v>8</v>
      </c>
      <c r="C11" s="2">
        <v>662.42</v>
      </c>
    </row>
    <row r="12" spans="1:8" x14ac:dyDescent="0.15">
      <c r="A12" s="1"/>
      <c r="C12" s="2"/>
    </row>
    <row r="13" spans="1:8" x14ac:dyDescent="0.15">
      <c r="A13" s="1"/>
      <c r="C13" s="2"/>
    </row>
    <row r="14" spans="1:8" x14ac:dyDescent="0.15">
      <c r="A14" s="1"/>
      <c r="C14" s="2"/>
    </row>
    <row r="15" spans="1:8" x14ac:dyDescent="0.15">
      <c r="A15" s="1" t="s">
        <v>21</v>
      </c>
      <c r="C15" s="2"/>
    </row>
    <row r="16" spans="1:8" x14ac:dyDescent="0.15">
      <c r="A16" s="1" t="s">
        <v>25</v>
      </c>
      <c r="C16" s="3"/>
    </row>
    <row r="17" spans="1:3" x14ac:dyDescent="0.15">
      <c r="A17" s="1"/>
      <c r="B17" s="1" t="s">
        <v>28</v>
      </c>
      <c r="C17" s="3">
        <v>45</v>
      </c>
    </row>
    <row r="18" spans="1:3" x14ac:dyDescent="0.15">
      <c r="A18" s="1"/>
      <c r="B18" t="s">
        <v>34</v>
      </c>
      <c r="C18" s="3">
        <v>8</v>
      </c>
    </row>
    <row r="19" spans="1:3" x14ac:dyDescent="0.15">
      <c r="A19" s="1"/>
      <c r="B19" t="s">
        <v>35</v>
      </c>
      <c r="C19" s="3">
        <v>37</v>
      </c>
    </row>
    <row r="20" spans="1:3" x14ac:dyDescent="0.15">
      <c r="A20" s="1"/>
      <c r="B20" s="1" t="s">
        <v>29</v>
      </c>
      <c r="C20" s="3">
        <v>0</v>
      </c>
    </row>
    <row r="21" spans="1:3" x14ac:dyDescent="0.15">
      <c r="A21" s="1" t="s">
        <v>36</v>
      </c>
      <c r="C21" s="2"/>
    </row>
    <row r="22" spans="1:3" x14ac:dyDescent="0.15">
      <c r="A22" s="1"/>
      <c r="B22" s="1" t="s">
        <v>30</v>
      </c>
      <c r="C22" s="2">
        <v>28814880</v>
      </c>
    </row>
    <row r="23" spans="1:3" x14ac:dyDescent="0.15">
      <c r="A23" s="1"/>
      <c r="B23" s="1" t="s">
        <v>31</v>
      </c>
      <c r="C23" s="2">
        <v>0</v>
      </c>
    </row>
    <row r="24" spans="1:3" x14ac:dyDescent="0.15">
      <c r="A24" s="1"/>
      <c r="B24" s="1" t="s">
        <v>32</v>
      </c>
      <c r="C24" s="2">
        <v>28814880</v>
      </c>
    </row>
    <row r="25" spans="1:3" x14ac:dyDescent="0.15">
      <c r="A25" s="1" t="s">
        <v>5</v>
      </c>
      <c r="B25" s="2"/>
      <c r="C25" s="2">
        <v>10000000</v>
      </c>
    </row>
    <row r="26" spans="1:3" x14ac:dyDescent="0.15">
      <c r="A26" s="1" t="s">
        <v>26</v>
      </c>
      <c r="B26" s="2"/>
      <c r="C26" s="2">
        <v>4511464.0199999996</v>
      </c>
    </row>
    <row r="27" spans="1:3" x14ac:dyDescent="0.15">
      <c r="A27" s="1" t="s">
        <v>12</v>
      </c>
      <c r="B27" s="2"/>
      <c r="C27" s="2">
        <v>5762976</v>
      </c>
    </row>
    <row r="28" spans="1:3" x14ac:dyDescent="0.15">
      <c r="A28" s="1" t="s">
        <v>24</v>
      </c>
      <c r="B28" s="2"/>
      <c r="C28" s="2">
        <v>274440.02</v>
      </c>
    </row>
    <row r="29" spans="1:3" x14ac:dyDescent="0.15">
      <c r="A29" s="1" t="s">
        <v>33</v>
      </c>
      <c r="C29" s="2"/>
    </row>
    <row r="30" spans="1:3" x14ac:dyDescent="0.15">
      <c r="A30" s="1"/>
      <c r="B30" s="1" t="s">
        <v>38</v>
      </c>
      <c r="C30" s="2">
        <v>3491.57</v>
      </c>
    </row>
    <row r="31" spans="1:3" x14ac:dyDescent="0.15">
      <c r="A31" s="1"/>
      <c r="B31" s="1" t="s">
        <v>39</v>
      </c>
      <c r="C31" s="2">
        <v>823.98</v>
      </c>
    </row>
    <row r="32" spans="1:3" x14ac:dyDescent="0.15">
      <c r="A32" s="1"/>
      <c r="C32" s="2"/>
    </row>
    <row r="33" spans="1:3" x14ac:dyDescent="0.15">
      <c r="A33" s="1"/>
      <c r="C33" s="2"/>
    </row>
    <row r="34" spans="1:3" x14ac:dyDescent="0.15">
      <c r="A34" s="1"/>
      <c r="C34" s="2"/>
    </row>
    <row r="37" spans="1:3" x14ac:dyDescent="0.15">
      <c r="A37" s="1" t="s">
        <v>14</v>
      </c>
    </row>
    <row r="39" spans="1:3" x14ac:dyDescent="0.15">
      <c r="A39" s="1" t="s">
        <v>15</v>
      </c>
      <c r="C39">
        <v>2205</v>
      </c>
    </row>
    <row r="40" spans="1:3" x14ac:dyDescent="0.15">
      <c r="A40" s="1" t="s">
        <v>16</v>
      </c>
      <c r="C40">
        <v>2175</v>
      </c>
    </row>
    <row r="41" spans="1:3" x14ac:dyDescent="0.15">
      <c r="A41" s="1" t="s">
        <v>17</v>
      </c>
      <c r="C41">
        <v>4723</v>
      </c>
    </row>
    <row r="42" spans="1:3" x14ac:dyDescent="0.15">
      <c r="A42" s="1" t="s">
        <v>18</v>
      </c>
      <c r="C42">
        <v>2227</v>
      </c>
    </row>
    <row r="43" spans="1:3" x14ac:dyDescent="0.15">
      <c r="A43" s="1" t="s">
        <v>19</v>
      </c>
      <c r="C43">
        <v>11330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16" sqref="B16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2.1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20312266.870000001</v>
      </c>
      <c r="D3" s="1" t="s">
        <v>1</v>
      </c>
      <c r="E3" s="18">
        <v>33148343.129999999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89462972.609999999</v>
      </c>
      <c r="D4" s="1" t="s">
        <v>11</v>
      </c>
      <c r="E4" s="38">
        <v>15178142.4</v>
      </c>
      <c r="H4" s="1" t="s">
        <v>323</v>
      </c>
      <c r="I4" s="13">
        <v>23</v>
      </c>
      <c r="J4" s="13">
        <v>-4</v>
      </c>
    </row>
    <row r="5" spans="1:10" x14ac:dyDescent="0.15">
      <c r="A5" s="1" t="s">
        <v>3</v>
      </c>
      <c r="B5" s="2">
        <f>B4+B3</f>
        <v>109775239.48</v>
      </c>
      <c r="D5" s="1" t="s">
        <v>12</v>
      </c>
      <c r="E5" s="2">
        <v>17939614.329999998</v>
      </c>
      <c r="H5" s="1" t="s">
        <v>389</v>
      </c>
      <c r="I5" s="13">
        <v>3</v>
      </c>
      <c r="J5" s="13">
        <v>-5</v>
      </c>
    </row>
    <row r="6" spans="1:10" x14ac:dyDescent="0.15">
      <c r="A6" s="1" t="s">
        <v>11</v>
      </c>
      <c r="B6" s="2">
        <v>160326003.16999999</v>
      </c>
      <c r="D6" s="1" t="s">
        <v>4</v>
      </c>
      <c r="E6" s="2">
        <v>22000000</v>
      </c>
      <c r="H6" s="1" t="s">
        <v>360</v>
      </c>
      <c r="I6" s="13">
        <v>2</v>
      </c>
      <c r="J6" s="13">
        <v>-1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80000000</v>
      </c>
      <c r="H7" s="1" t="s">
        <v>384</v>
      </c>
      <c r="I7" s="13">
        <v>11</v>
      </c>
      <c r="J7" s="13"/>
    </row>
    <row r="8" spans="1:10" x14ac:dyDescent="0.15">
      <c r="A8" s="1" t="s">
        <v>5</v>
      </c>
      <c r="B8" s="2">
        <v>201980000</v>
      </c>
      <c r="D8" s="1" t="s">
        <v>86</v>
      </c>
      <c r="E8" s="18">
        <v>2460.8000000000002</v>
      </c>
      <c r="G8" s="1"/>
      <c r="H8" s="1"/>
    </row>
    <row r="9" spans="1:10" x14ac:dyDescent="0.15">
      <c r="A9" s="1" t="s">
        <v>82</v>
      </c>
      <c r="B9" s="2">
        <v>13736.3</v>
      </c>
      <c r="D9" s="1" t="s">
        <v>88</v>
      </c>
      <c r="E9" s="3">
        <v>2701</v>
      </c>
      <c r="H9" s="1"/>
    </row>
    <row r="10" spans="1:10" x14ac:dyDescent="0.15">
      <c r="A10" s="1" t="s">
        <v>83</v>
      </c>
      <c r="B10" s="2">
        <v>140000000</v>
      </c>
      <c r="D10" s="1" t="s">
        <v>85</v>
      </c>
      <c r="E10" s="2">
        <f>'20180228'!E10+'20180301'!E8</f>
        <v>786217.09999999939</v>
      </c>
      <c r="G10" s="1"/>
      <c r="H10" s="1" t="s">
        <v>42</v>
      </c>
      <c r="I10" s="3">
        <f>SUMIF(I4:I9,"&gt;=0")</f>
        <v>39</v>
      </c>
    </row>
    <row r="11" spans="1:10" x14ac:dyDescent="0.15">
      <c r="A11" s="1" t="s">
        <v>84</v>
      </c>
      <c r="B11" s="2">
        <f>'20180228'!B11+'20180301'!B9</f>
        <v>1850391.1700000002</v>
      </c>
      <c r="D11" s="1" t="s">
        <v>381</v>
      </c>
      <c r="E11" s="2">
        <f>E8+'20180228'!E11</f>
        <v>31200</v>
      </c>
      <c r="G11" s="1"/>
      <c r="H11" s="1" t="s">
        <v>43</v>
      </c>
      <c r="I11" s="3">
        <f>SUMIF(I4:J7,"&lt;0")</f>
        <v>-10</v>
      </c>
    </row>
    <row r="12" spans="1:10" x14ac:dyDescent="0.15">
      <c r="A12" s="1" t="s">
        <v>86</v>
      </c>
      <c r="B12" s="18">
        <v>557.29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'20180228'!B13+'20180301'!B12</f>
        <v>283556.7699999999</v>
      </c>
      <c r="E13" s="2"/>
      <c r="G13" s="1"/>
      <c r="H13" s="1" t="s">
        <v>30</v>
      </c>
      <c r="I13" s="15">
        <v>33732480</v>
      </c>
    </row>
    <row r="14" spans="1:10" x14ac:dyDescent="0.15">
      <c r="A14" s="1" t="s">
        <v>333</v>
      </c>
      <c r="B14" s="3"/>
      <c r="G14" s="1"/>
      <c r="H14" s="1" t="s">
        <v>31</v>
      </c>
      <c r="I14" s="15">
        <v>-8651280</v>
      </c>
    </row>
    <row r="15" spans="1:10" x14ac:dyDescent="0.15">
      <c r="A15" s="1" t="s">
        <v>380</v>
      </c>
      <c r="B15" s="2">
        <f>B12+'20180228'!B15</f>
        <v>15066.839999999997</v>
      </c>
      <c r="G15" s="1"/>
      <c r="H15" s="1" t="s">
        <v>32</v>
      </c>
      <c r="I15" s="15">
        <f>I14+I13</f>
        <v>25081200</v>
      </c>
    </row>
    <row r="16" spans="1:10" x14ac:dyDescent="0.15">
      <c r="A16" s="1" t="s">
        <v>392</v>
      </c>
      <c r="B16" s="2">
        <f>B11-'20180101'!B11</f>
        <v>250924.29000000004</v>
      </c>
      <c r="G16" s="1" t="s">
        <v>5</v>
      </c>
      <c r="H16" s="2"/>
      <c r="I16" s="15">
        <v>-2000000</v>
      </c>
    </row>
    <row r="17" spans="1:14" x14ac:dyDescent="0.15">
      <c r="A17" s="6"/>
      <c r="B17" s="2"/>
      <c r="G17" s="1" t="s">
        <v>26</v>
      </c>
      <c r="H17" s="2"/>
      <c r="I17" s="15">
        <v>7022673.71</v>
      </c>
    </row>
    <row r="18" spans="1:14" x14ac:dyDescent="0.15">
      <c r="G18" s="1" t="s">
        <v>12</v>
      </c>
      <c r="H18" s="2"/>
      <c r="I18" s="15">
        <v>5059872</v>
      </c>
    </row>
    <row r="19" spans="1:14" x14ac:dyDescent="0.15">
      <c r="A19" s="2"/>
      <c r="G19" s="1" t="s">
        <v>24</v>
      </c>
      <c r="H19" s="2"/>
      <c r="I19" s="15">
        <f>I18+I17-I16</f>
        <v>14082545.710000001</v>
      </c>
    </row>
    <row r="20" spans="1:14" x14ac:dyDescent="0.15">
      <c r="D20" s="2"/>
      <c r="G20" s="1" t="s">
        <v>33</v>
      </c>
      <c r="I20" s="15"/>
    </row>
    <row r="21" spans="1:14" x14ac:dyDescent="0.15">
      <c r="G21" s="1"/>
      <c r="H21" s="1" t="s">
        <v>38</v>
      </c>
      <c r="I21" s="15"/>
      <c r="N21" s="2"/>
    </row>
    <row r="22" spans="1:14" x14ac:dyDescent="0.15">
      <c r="G22" s="1"/>
      <c r="H22" s="1" t="s">
        <v>39</v>
      </c>
      <c r="I22" s="15">
        <v>112854.9</v>
      </c>
    </row>
    <row r="23" spans="1:14" x14ac:dyDescent="0.15">
      <c r="G23" s="1"/>
      <c r="H23" s="1" t="s">
        <v>106</v>
      </c>
      <c r="I23" s="15">
        <v>24054.85</v>
      </c>
      <c r="N23" s="2"/>
    </row>
    <row r="24" spans="1:14" x14ac:dyDescent="0.15">
      <c r="A24" s="8" t="s">
        <v>69</v>
      </c>
      <c r="H24" s="1" t="s">
        <v>107</v>
      </c>
      <c r="I24" s="15">
        <v>11184</v>
      </c>
    </row>
    <row r="25" spans="1:14" x14ac:dyDescent="0.15">
      <c r="A25" s="1" t="s">
        <v>70</v>
      </c>
      <c r="B25" s="2">
        <f>B8+E7+I16+B45</f>
        <v>280980000</v>
      </c>
      <c r="H25" s="1" t="s">
        <v>19</v>
      </c>
      <c r="I25" s="15">
        <f>SUM(I21:I24)</f>
        <v>148093.75</v>
      </c>
    </row>
    <row r="26" spans="1:14" x14ac:dyDescent="0.15">
      <c r="A26" s="1" t="s">
        <v>71</v>
      </c>
      <c r="B26" s="2">
        <f>B4+E5+I18</f>
        <v>112462458.94</v>
      </c>
      <c r="G26" s="1"/>
      <c r="H26" s="1" t="s">
        <v>355</v>
      </c>
      <c r="I26" s="2">
        <v>975.3</v>
      </c>
    </row>
    <row r="27" spans="1:14" x14ac:dyDescent="0.15">
      <c r="A27" s="1" t="s">
        <v>90</v>
      </c>
      <c r="B27" s="2">
        <f>$B$13+$E$10+$I$25</f>
        <v>1217867.6199999992</v>
      </c>
      <c r="H27" s="1" t="s">
        <v>382</v>
      </c>
      <c r="I27" s="2">
        <f>I22-'20180102'!I22</f>
        <v>9972.6899999999878</v>
      </c>
    </row>
    <row r="28" spans="1:14" x14ac:dyDescent="0.15">
      <c r="A28" s="1" t="s">
        <v>356</v>
      </c>
      <c r="B28" s="2">
        <f>B12+E8+I26</f>
        <v>3993.3900000000003</v>
      </c>
    </row>
    <row r="29" spans="1:14" x14ac:dyDescent="0.15">
      <c r="A29" s="1" t="s">
        <v>383</v>
      </c>
      <c r="B29" s="2">
        <f>B15+E11+I27</f>
        <v>56239.529999999984</v>
      </c>
    </row>
    <row r="30" spans="1:14" x14ac:dyDescent="0.15">
      <c r="G30" s="1"/>
      <c r="H30" s="1"/>
      <c r="I30" s="2"/>
    </row>
    <row r="31" spans="1:14" s="9" customFormat="1" x14ac:dyDescent="0.15">
      <c r="J31"/>
    </row>
    <row r="32" spans="1:14" ht="14.25" x14ac:dyDescent="0.15">
      <c r="A32" s="7" t="s">
        <v>65</v>
      </c>
      <c r="G32" s="7" t="s">
        <v>295</v>
      </c>
    </row>
    <row r="33" spans="1:23" s="9" customFormat="1" x14ac:dyDescent="0.1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390</v>
      </c>
      <c r="B34" s="36">
        <v>5013</v>
      </c>
      <c r="D34" s="1" t="s">
        <v>78</v>
      </c>
      <c r="E34" s="2">
        <v>468146</v>
      </c>
      <c r="G34" s="16" t="s">
        <v>296</v>
      </c>
      <c r="H34" s="2">
        <f>E40</f>
        <v>1135769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391</v>
      </c>
      <c r="B35" s="36">
        <v>0</v>
      </c>
      <c r="D35" s="1" t="s">
        <v>182</v>
      </c>
      <c r="E35" s="10">
        <v>987316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387</v>
      </c>
      <c r="B36" s="36">
        <v>3791</v>
      </c>
      <c r="D36" s="1" t="s">
        <v>80</v>
      </c>
      <c r="E36" s="10">
        <v>50151</v>
      </c>
      <c r="G36" s="40" t="s">
        <v>298</v>
      </c>
      <c r="H36" s="41">
        <f>H34+H35</f>
        <v>1140926.605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334</v>
      </c>
      <c r="B37" s="36">
        <v>1058</v>
      </c>
      <c r="D37" s="1" t="s">
        <v>81</v>
      </c>
      <c r="E37" s="2">
        <v>-5412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15">
      <c r="A38" s="1" t="s">
        <v>19</v>
      </c>
      <c r="B38" s="36">
        <f>SUM(B34:B37)</f>
        <v>9862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15">
      <c r="A39" s="1" t="s">
        <v>102</v>
      </c>
      <c r="B39" s="3"/>
      <c r="D39" s="8" t="s">
        <v>379</v>
      </c>
    </row>
    <row r="40" spans="1:23" x14ac:dyDescent="0.15">
      <c r="A40" s="1" t="s">
        <v>103</v>
      </c>
      <c r="B40" s="3"/>
      <c r="D40" s="1" t="s">
        <v>74</v>
      </c>
      <c r="E40" s="2">
        <v>1135769</v>
      </c>
    </row>
    <row r="41" spans="1:23" s="9" customFormat="1" x14ac:dyDescent="0.15">
      <c r="A41"/>
      <c r="B41"/>
      <c r="D41" s="1" t="s">
        <v>75</v>
      </c>
      <c r="E41" s="2">
        <v>956371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 s="1" t="s">
        <v>76</v>
      </c>
      <c r="E42" s="2">
        <v>84622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15">
      <c r="D43" s="1" t="s">
        <v>77</v>
      </c>
      <c r="E43" s="2">
        <v>55232</v>
      </c>
    </row>
    <row r="44" spans="1:23" x14ac:dyDescent="0.15">
      <c r="A44" s="8" t="s">
        <v>233</v>
      </c>
      <c r="D44" s="1" t="s">
        <v>375</v>
      </c>
      <c r="E44" s="2">
        <v>51075</v>
      </c>
    </row>
    <row r="45" spans="1:23" x14ac:dyDescent="0.15">
      <c r="A45" s="16" t="s">
        <v>5</v>
      </c>
      <c r="B45" s="2">
        <v>1000000</v>
      </c>
      <c r="C45" s="2"/>
      <c r="D45" s="1" t="s">
        <v>376</v>
      </c>
      <c r="E45" s="10">
        <v>33548</v>
      </c>
    </row>
    <row r="46" spans="1:23" x14ac:dyDescent="0.15">
      <c r="A46" s="16" t="s">
        <v>234</v>
      </c>
      <c r="B46" s="2">
        <v>1005157.605</v>
      </c>
      <c r="C46" s="2"/>
      <c r="D46" s="1" t="s">
        <v>377</v>
      </c>
      <c r="E46" s="2">
        <f>E40</f>
        <v>1135769</v>
      </c>
    </row>
    <row r="47" spans="1:23" x14ac:dyDescent="0.1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1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1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1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G54" sqref="G54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2.1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/>
      <c r="D4" s="1" t="s">
        <v>11</v>
      </c>
      <c r="E4" s="38"/>
      <c r="H4" s="1" t="s">
        <v>370</v>
      </c>
      <c r="I4" s="13"/>
      <c r="J4" s="13"/>
    </row>
    <row r="5" spans="1:10" x14ac:dyDescent="0.15">
      <c r="A5" s="1" t="s">
        <v>3</v>
      </c>
      <c r="B5" s="2"/>
      <c r="D5" s="1" t="s">
        <v>12</v>
      </c>
      <c r="E5" s="2"/>
      <c r="H5" s="1" t="s">
        <v>372</v>
      </c>
      <c r="I5" s="13"/>
      <c r="J5" s="13"/>
    </row>
    <row r="6" spans="1:10" x14ac:dyDescent="0.1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1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15">
      <c r="A8" s="1" t="s">
        <v>5</v>
      </c>
      <c r="B8" s="2">
        <v>189980000</v>
      </c>
      <c r="D8" s="1" t="s">
        <v>86</v>
      </c>
      <c r="E8" s="18"/>
      <c r="G8" s="1"/>
      <c r="H8" s="1"/>
    </row>
    <row r="9" spans="1:10" x14ac:dyDescent="0.15">
      <c r="A9" s="1" t="s">
        <v>82</v>
      </c>
      <c r="B9" s="2"/>
      <c r="D9" s="1" t="s">
        <v>88</v>
      </c>
      <c r="E9" s="3"/>
      <c r="H9" s="1"/>
    </row>
    <row r="10" spans="1:10" x14ac:dyDescent="0.15">
      <c r="A10" s="1" t="s">
        <v>83</v>
      </c>
      <c r="B10" s="2"/>
      <c r="D10" s="1" t="s">
        <v>85</v>
      </c>
      <c r="E10" s="2">
        <f>'20171229'!E10+'20180101'!E8</f>
        <v>754495.49999999953</v>
      </c>
      <c r="G10" s="1"/>
      <c r="H10" s="1" t="s">
        <v>42</v>
      </c>
      <c r="I10" s="3">
        <f>SUMIF(I4:I9,"&gt;=0")</f>
        <v>0</v>
      </c>
    </row>
    <row r="11" spans="1:10" x14ac:dyDescent="0.15">
      <c r="A11" s="1" t="s">
        <v>84</v>
      </c>
      <c r="B11" s="2">
        <f>'20171229'!B11+'20180101'!B9</f>
        <v>1599466.8800000001</v>
      </c>
      <c r="E11" s="2"/>
      <c r="G11" s="1"/>
      <c r="H11" s="1" t="s">
        <v>43</v>
      </c>
      <c r="I11" s="3">
        <f>SUM(J4:J9)</f>
        <v>0</v>
      </c>
    </row>
    <row r="12" spans="1:10" x14ac:dyDescent="0.15">
      <c r="A12" s="1" t="s">
        <v>86</v>
      </c>
      <c r="B12" s="18"/>
      <c r="E12" s="2"/>
      <c r="G12" s="1" t="s">
        <v>36</v>
      </c>
      <c r="I12" s="2"/>
    </row>
    <row r="13" spans="1:10" x14ac:dyDescent="0.15">
      <c r="A13" s="1" t="s">
        <v>85</v>
      </c>
      <c r="B13" s="2">
        <f>'20171229'!B13+'20180101'!B12</f>
        <v>268489.93000000005</v>
      </c>
      <c r="E13" s="2"/>
      <c r="G13" s="1"/>
      <c r="H13" s="1" t="s">
        <v>30</v>
      </c>
      <c r="I13" s="15"/>
    </row>
    <row r="14" spans="1:10" x14ac:dyDescent="0.15">
      <c r="A14" s="1" t="s">
        <v>333</v>
      </c>
      <c r="B14" s="3"/>
      <c r="G14" s="1"/>
      <c r="H14" s="1" t="s">
        <v>31</v>
      </c>
      <c r="I14" s="15"/>
    </row>
    <row r="15" spans="1:10" x14ac:dyDescent="0.15">
      <c r="A15" s="1"/>
      <c r="B15" s="1"/>
      <c r="G15" s="1"/>
      <c r="H15" s="1" t="s">
        <v>32</v>
      </c>
      <c r="I15" s="15">
        <f>I14+I13</f>
        <v>0</v>
      </c>
    </row>
    <row r="16" spans="1:10" x14ac:dyDescent="0.15">
      <c r="B16" s="2"/>
      <c r="G16" s="1" t="s">
        <v>5</v>
      </c>
      <c r="H16" s="2"/>
      <c r="I16" s="15">
        <v>10000000</v>
      </c>
    </row>
    <row r="17" spans="1:22" x14ac:dyDescent="0.15">
      <c r="A17" s="6"/>
      <c r="B17" s="2"/>
      <c r="G17" s="1" t="s">
        <v>26</v>
      </c>
      <c r="H17" s="2"/>
      <c r="I17" s="15"/>
    </row>
    <row r="18" spans="1:22" x14ac:dyDescent="0.15">
      <c r="G18" s="1" t="s">
        <v>12</v>
      </c>
      <c r="H18" s="2"/>
      <c r="I18" s="15"/>
    </row>
    <row r="19" spans="1:22" x14ac:dyDescent="0.15">
      <c r="A19" s="2"/>
      <c r="G19" s="1" t="s">
        <v>24</v>
      </c>
      <c r="H19" s="2"/>
      <c r="I19" s="15">
        <f>I18+I17-I16</f>
        <v>-10000000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/>
      <c r="N21" s="2"/>
    </row>
    <row r="22" spans="1:22" x14ac:dyDescent="0.15">
      <c r="G22" s="1"/>
      <c r="H22" s="1" t="s">
        <v>39</v>
      </c>
      <c r="I22" s="15"/>
    </row>
    <row r="23" spans="1:22" x14ac:dyDescent="0.15">
      <c r="G23" s="1"/>
      <c r="H23" s="1" t="s">
        <v>106</v>
      </c>
      <c r="I23" s="15">
        <v>24054.85</v>
      </c>
      <c r="N23" s="2"/>
    </row>
    <row r="24" spans="1:22" x14ac:dyDescent="0.15">
      <c r="A24" s="8" t="s">
        <v>69</v>
      </c>
      <c r="H24" s="1" t="s">
        <v>107</v>
      </c>
      <c r="I24" s="15">
        <v>11184</v>
      </c>
    </row>
    <row r="25" spans="1:22" x14ac:dyDescent="0.15">
      <c r="A25" s="1" t="s">
        <v>70</v>
      </c>
      <c r="B25" s="2">
        <f>B8+E7+I16+B44</f>
        <v>280980000</v>
      </c>
      <c r="H25" s="1" t="s">
        <v>19</v>
      </c>
      <c r="I25" s="15">
        <f>SUM(I21:I24)</f>
        <v>35238.85</v>
      </c>
    </row>
    <row r="26" spans="1:22" x14ac:dyDescent="0.15">
      <c r="A26" s="1" t="s">
        <v>71</v>
      </c>
      <c r="B26" s="2">
        <f>B4+E5+I18</f>
        <v>0</v>
      </c>
      <c r="G26" s="1"/>
      <c r="H26" s="1" t="s">
        <v>355</v>
      </c>
      <c r="I26" s="2"/>
    </row>
    <row r="27" spans="1:22" x14ac:dyDescent="0.15">
      <c r="A27" s="1" t="s">
        <v>90</v>
      </c>
      <c r="B27" s="2">
        <f>$B$13+$E$10+$I$25</f>
        <v>1058224.2799999996</v>
      </c>
    </row>
    <row r="28" spans="1:22" x14ac:dyDescent="0.15">
      <c r="A28" s="1" t="s">
        <v>356</v>
      </c>
      <c r="B28" s="2">
        <f>B12+E8+I26</f>
        <v>0</v>
      </c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18</v>
      </c>
      <c r="B33" s="36"/>
      <c r="D33" s="1" t="s">
        <v>74</v>
      </c>
      <c r="E33" s="2">
        <v>17039598</v>
      </c>
      <c r="G33" s="16" t="s">
        <v>296</v>
      </c>
      <c r="H33" s="2">
        <f>E33</f>
        <v>17039598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138</v>
      </c>
      <c r="B34" s="36"/>
      <c r="D34" s="1" t="s">
        <v>75</v>
      </c>
      <c r="E34" s="2">
        <v>16868052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6"/>
      <c r="D35" s="1" t="s">
        <v>76</v>
      </c>
      <c r="E35" s="2">
        <v>160523</v>
      </c>
      <c r="G35" s="40" t="s">
        <v>298</v>
      </c>
      <c r="H35" s="41">
        <f>H33+H34</f>
        <v>17044755.605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6"/>
      <c r="D36" s="1" t="s">
        <v>77</v>
      </c>
      <c r="E36" s="2">
        <v>280938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0</v>
      </c>
      <c r="D37" s="1" t="s">
        <v>78</v>
      </c>
      <c r="E37" s="2">
        <v>-1794108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-672695</v>
      </c>
    </row>
    <row r="39" spans="1:23" x14ac:dyDescent="0.15">
      <c r="A39" s="1" t="s">
        <v>103</v>
      </c>
      <c r="B39" s="3"/>
      <c r="D39" s="1" t="s">
        <v>80</v>
      </c>
      <c r="E39" s="10">
        <v>-49539</v>
      </c>
    </row>
    <row r="40" spans="1:23" s="9" customFormat="1" x14ac:dyDescent="0.15">
      <c r="A40"/>
      <c r="B40"/>
      <c r="D40" s="1" t="s">
        <v>81</v>
      </c>
      <c r="E40" s="2">
        <v>5623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1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4"/>
  <dimension ref="A1:H43"/>
  <sheetViews>
    <sheetView topLeftCell="A16" workbookViewId="0">
      <selection activeCell="C24" sqref="C24"/>
    </sheetView>
  </sheetViews>
  <sheetFormatPr defaultRowHeight="13.5" x14ac:dyDescent="0.15"/>
  <cols>
    <col min="1" max="1" width="13.375" customWidth="1"/>
    <col min="2" max="2" width="19.25" customWidth="1"/>
    <col min="3" max="3" width="18.375" bestFit="1" customWidth="1"/>
    <col min="6" max="6" width="19.75" customWidth="1"/>
    <col min="7" max="7" width="9.5" bestFit="1" customWidth="1"/>
    <col min="8" max="8" width="20.5" customWidth="1"/>
  </cols>
  <sheetData>
    <row r="1" spans="1:8" x14ac:dyDescent="0.15">
      <c r="A1" s="1" t="s">
        <v>0</v>
      </c>
      <c r="F1" s="1" t="s">
        <v>9</v>
      </c>
    </row>
    <row r="3" spans="1:8" x14ac:dyDescent="0.15">
      <c r="A3" s="1" t="s">
        <v>1</v>
      </c>
      <c r="C3" s="2">
        <v>11711841.779999999</v>
      </c>
      <c r="F3" s="1" t="s">
        <v>10</v>
      </c>
      <c r="H3" s="2">
        <v>29728413.699999999</v>
      </c>
    </row>
    <row r="4" spans="1:8" x14ac:dyDescent="0.15">
      <c r="A4" s="1" t="s">
        <v>2</v>
      </c>
      <c r="C4" s="2">
        <v>43788755.170000002</v>
      </c>
      <c r="F4" s="1" t="s">
        <v>11</v>
      </c>
      <c r="H4" s="2">
        <v>9101745.5999999996</v>
      </c>
    </row>
    <row r="5" spans="1:8" x14ac:dyDescent="0.15">
      <c r="A5" s="1" t="s">
        <v>3</v>
      </c>
      <c r="C5" s="2">
        <v>55500596.950000003</v>
      </c>
      <c r="F5" s="1" t="s">
        <v>12</v>
      </c>
      <c r="H5" s="2">
        <v>20626668.100000001</v>
      </c>
    </row>
    <row r="6" spans="1:8" x14ac:dyDescent="0.15">
      <c r="A6" s="1" t="s">
        <v>11</v>
      </c>
      <c r="C6" s="2">
        <v>11711841.779999999</v>
      </c>
      <c r="F6" s="1" t="s">
        <v>4</v>
      </c>
      <c r="H6" s="2">
        <v>8000000</v>
      </c>
    </row>
    <row r="7" spans="1:8" x14ac:dyDescent="0.1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15">
      <c r="A8" s="1" t="s">
        <v>5</v>
      </c>
      <c r="C8" s="2">
        <v>53000000</v>
      </c>
      <c r="F8" s="1" t="s">
        <v>8</v>
      </c>
      <c r="H8" s="2">
        <v>2419.6</v>
      </c>
    </row>
    <row r="9" spans="1:8" x14ac:dyDescent="0.15">
      <c r="A9" s="1" t="s">
        <v>6</v>
      </c>
      <c r="C9" s="2">
        <v>0</v>
      </c>
      <c r="F9" s="1" t="s">
        <v>13</v>
      </c>
      <c r="H9" s="3">
        <v>1597</v>
      </c>
    </row>
    <row r="10" spans="1:8" x14ac:dyDescent="0.15">
      <c r="A10" s="1" t="s">
        <v>7</v>
      </c>
      <c r="C10" s="2">
        <v>0</v>
      </c>
    </row>
    <row r="11" spans="1:8" x14ac:dyDescent="0.15">
      <c r="A11" s="1" t="s">
        <v>8</v>
      </c>
      <c r="C11" s="2">
        <v>369.63</v>
      </c>
    </row>
    <row r="12" spans="1:8" x14ac:dyDescent="0.15">
      <c r="A12" s="1"/>
      <c r="C12" s="2"/>
    </row>
    <row r="13" spans="1:8" x14ac:dyDescent="0.15">
      <c r="A13" s="1"/>
      <c r="C13" s="2"/>
    </row>
    <row r="14" spans="1:8" x14ac:dyDescent="0.15">
      <c r="A14" s="1"/>
      <c r="C14" s="2"/>
    </row>
    <row r="15" spans="1:8" x14ac:dyDescent="0.15">
      <c r="A15" s="1" t="s">
        <v>21</v>
      </c>
      <c r="C15" s="2"/>
    </row>
    <row r="16" spans="1:8" x14ac:dyDescent="0.15">
      <c r="A16" s="1" t="s">
        <v>25</v>
      </c>
      <c r="C16" s="3"/>
    </row>
    <row r="17" spans="1:3" x14ac:dyDescent="0.15">
      <c r="A17" s="1"/>
      <c r="B17" s="1" t="s">
        <v>28</v>
      </c>
      <c r="C17" s="3">
        <v>43</v>
      </c>
    </row>
    <row r="18" spans="1:3" x14ac:dyDescent="0.15">
      <c r="A18" s="1"/>
      <c r="B18" t="s">
        <v>34</v>
      </c>
      <c r="C18" s="3">
        <v>8</v>
      </c>
    </row>
    <row r="19" spans="1:3" x14ac:dyDescent="0.15">
      <c r="A19" s="1"/>
      <c r="B19" t="s">
        <v>35</v>
      </c>
      <c r="C19" s="3">
        <v>35</v>
      </c>
    </row>
    <row r="20" spans="1:3" x14ac:dyDescent="0.15">
      <c r="A20" s="1"/>
      <c r="B20" s="1" t="s">
        <v>29</v>
      </c>
      <c r="C20" s="3">
        <v>0</v>
      </c>
    </row>
    <row r="21" spans="1:3" x14ac:dyDescent="0.15">
      <c r="A21" s="1" t="s">
        <v>36</v>
      </c>
      <c r="C21" s="2"/>
    </row>
    <row r="22" spans="1:3" x14ac:dyDescent="0.15">
      <c r="A22" s="1"/>
      <c r="B22" s="1" t="s">
        <v>30</v>
      </c>
      <c r="C22" s="2">
        <v>27389580</v>
      </c>
    </row>
    <row r="23" spans="1:3" x14ac:dyDescent="0.15">
      <c r="A23" s="1"/>
      <c r="B23" s="1" t="s">
        <v>31</v>
      </c>
      <c r="C23" s="2">
        <v>0</v>
      </c>
    </row>
    <row r="24" spans="1:3" x14ac:dyDescent="0.15">
      <c r="A24" s="1"/>
      <c r="B24" s="1" t="s">
        <v>32</v>
      </c>
      <c r="C24" s="2">
        <v>27389580</v>
      </c>
    </row>
    <row r="25" spans="1:3" x14ac:dyDescent="0.15">
      <c r="A25" s="1" t="s">
        <v>5</v>
      </c>
      <c r="B25" s="2"/>
      <c r="C25" s="2">
        <v>10000000</v>
      </c>
    </row>
    <row r="26" spans="1:3" x14ac:dyDescent="0.15">
      <c r="A26" s="1" t="s">
        <v>26</v>
      </c>
      <c r="B26" s="2"/>
      <c r="C26" s="2">
        <v>4648295.16</v>
      </c>
    </row>
    <row r="27" spans="1:3" x14ac:dyDescent="0.15">
      <c r="A27" s="1" t="s">
        <v>12</v>
      </c>
      <c r="B27" s="2"/>
      <c r="C27" s="2">
        <v>5477916</v>
      </c>
    </row>
    <row r="28" spans="1:3" x14ac:dyDescent="0.15">
      <c r="A28" s="1" t="s">
        <v>24</v>
      </c>
      <c r="B28" s="2"/>
      <c r="C28" s="2">
        <v>126211.16</v>
      </c>
    </row>
    <row r="29" spans="1:3" x14ac:dyDescent="0.15">
      <c r="A29" s="1" t="s">
        <v>33</v>
      </c>
      <c r="C29" s="2">
        <v>4157.7</v>
      </c>
    </row>
    <row r="30" spans="1:3" x14ac:dyDescent="0.15">
      <c r="A30" s="1"/>
      <c r="B30" s="1" t="s">
        <v>38</v>
      </c>
      <c r="C30" s="2">
        <v>3363.86</v>
      </c>
    </row>
    <row r="31" spans="1:3" x14ac:dyDescent="0.15">
      <c r="A31" s="1"/>
      <c r="B31" s="1" t="s">
        <v>39</v>
      </c>
      <c r="C31" s="2">
        <v>793.84</v>
      </c>
    </row>
    <row r="32" spans="1:3" x14ac:dyDescent="0.15">
      <c r="A32" s="1"/>
      <c r="C32" s="2"/>
    </row>
    <row r="33" spans="1:3" x14ac:dyDescent="0.15">
      <c r="A33" s="1"/>
      <c r="C33" s="2"/>
    </row>
    <row r="34" spans="1:3" x14ac:dyDescent="0.15">
      <c r="A34" s="1"/>
      <c r="C34" s="2"/>
    </row>
    <row r="37" spans="1:3" x14ac:dyDescent="0.15">
      <c r="A37" s="1" t="s">
        <v>14</v>
      </c>
    </row>
    <row r="39" spans="1:3" x14ac:dyDescent="0.15">
      <c r="A39" s="1" t="s">
        <v>15</v>
      </c>
      <c r="C39">
        <v>1693</v>
      </c>
    </row>
    <row r="40" spans="1:3" x14ac:dyDescent="0.15">
      <c r="A40" s="1" t="s">
        <v>16</v>
      </c>
      <c r="C40">
        <v>1261</v>
      </c>
    </row>
    <row r="41" spans="1:3" x14ac:dyDescent="0.15">
      <c r="A41" s="1" t="s">
        <v>17</v>
      </c>
      <c r="C41">
        <v>3015</v>
      </c>
    </row>
    <row r="42" spans="1:3" x14ac:dyDescent="0.15">
      <c r="A42" s="1" t="s">
        <v>18</v>
      </c>
      <c r="C42">
        <v>4859</v>
      </c>
    </row>
    <row r="43" spans="1:3" x14ac:dyDescent="0.15">
      <c r="A43" s="1" t="s">
        <v>19</v>
      </c>
      <c r="C43">
        <v>10828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4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5"/>
  <dimension ref="A1:H43"/>
  <sheetViews>
    <sheetView topLeftCell="A13" workbookViewId="0">
      <selection activeCell="C24" sqref="C24"/>
    </sheetView>
  </sheetViews>
  <sheetFormatPr defaultRowHeight="13.5" x14ac:dyDescent="0.15"/>
  <cols>
    <col min="1" max="1" width="13.375" customWidth="1"/>
    <col min="2" max="2" width="19.25" customWidth="1"/>
    <col min="3" max="3" width="18.375" bestFit="1" customWidth="1"/>
    <col min="6" max="6" width="19.75" customWidth="1"/>
    <col min="7" max="7" width="9.5" bestFit="1" customWidth="1"/>
    <col min="8" max="8" width="20.5" customWidth="1"/>
  </cols>
  <sheetData>
    <row r="1" spans="1:8" x14ac:dyDescent="0.15">
      <c r="A1" s="1" t="s">
        <v>0</v>
      </c>
      <c r="F1" s="1" t="s">
        <v>9</v>
      </c>
    </row>
    <row r="3" spans="1:8" x14ac:dyDescent="0.15">
      <c r="A3" s="1" t="s">
        <v>1</v>
      </c>
      <c r="C3" s="2">
        <v>14029563.310000001</v>
      </c>
      <c r="F3" s="1" t="s">
        <v>10</v>
      </c>
      <c r="H3" s="2">
        <v>29603822.300000001</v>
      </c>
    </row>
    <row r="4" spans="1:8" x14ac:dyDescent="0.15">
      <c r="A4" s="1" t="s">
        <v>2</v>
      </c>
      <c r="C4" s="2">
        <v>39909984.939999998</v>
      </c>
      <c r="F4" s="1" t="s">
        <v>11</v>
      </c>
      <c r="H4" s="2">
        <v>9603326.5</v>
      </c>
    </row>
    <row r="5" spans="1:8" x14ac:dyDescent="0.15">
      <c r="A5" s="1" t="s">
        <v>3</v>
      </c>
      <c r="C5" s="2">
        <v>53939548.25</v>
      </c>
      <c r="F5" s="1" t="s">
        <v>12</v>
      </c>
      <c r="H5" s="2">
        <v>20000495.800000001</v>
      </c>
    </row>
    <row r="6" spans="1:8" x14ac:dyDescent="0.15">
      <c r="A6" s="1" t="s">
        <v>11</v>
      </c>
      <c r="C6" s="2">
        <v>14029563.310000001</v>
      </c>
      <c r="F6" s="1" t="s">
        <v>4</v>
      </c>
      <c r="H6" s="2">
        <v>8000000</v>
      </c>
    </row>
    <row r="7" spans="1:8" x14ac:dyDescent="0.1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15">
      <c r="A8" s="1" t="s">
        <v>5</v>
      </c>
      <c r="C8" s="2">
        <v>53000000</v>
      </c>
      <c r="F8" s="1" t="s">
        <v>8</v>
      </c>
      <c r="H8" s="2">
        <v>3022.2</v>
      </c>
    </row>
    <row r="9" spans="1:8" x14ac:dyDescent="0.15">
      <c r="A9" s="1" t="s">
        <v>6</v>
      </c>
      <c r="C9" s="2">
        <v>0</v>
      </c>
      <c r="F9" s="1" t="s">
        <v>13</v>
      </c>
      <c r="H9" s="3">
        <v>2019</v>
      </c>
    </row>
    <row r="10" spans="1:8" x14ac:dyDescent="0.15">
      <c r="A10" s="1" t="s">
        <v>7</v>
      </c>
      <c r="C10" s="2">
        <v>0</v>
      </c>
    </row>
    <row r="11" spans="1:8" x14ac:dyDescent="0.15">
      <c r="A11" s="1" t="s">
        <v>8</v>
      </c>
      <c r="C11" s="2">
        <v>0</v>
      </c>
    </row>
    <row r="12" spans="1:8" x14ac:dyDescent="0.15">
      <c r="A12" s="1"/>
      <c r="C12" s="2"/>
    </row>
    <row r="13" spans="1:8" x14ac:dyDescent="0.15">
      <c r="A13" s="1"/>
      <c r="C13" s="2"/>
    </row>
    <row r="14" spans="1:8" x14ac:dyDescent="0.15">
      <c r="A14" s="1"/>
      <c r="C14" s="2"/>
    </row>
    <row r="15" spans="1:8" x14ac:dyDescent="0.15">
      <c r="A15" s="1" t="s">
        <v>21</v>
      </c>
      <c r="C15" s="2"/>
    </row>
    <row r="16" spans="1:8" x14ac:dyDescent="0.15">
      <c r="A16" s="1" t="s">
        <v>25</v>
      </c>
      <c r="C16" s="3"/>
    </row>
    <row r="17" spans="1:3" x14ac:dyDescent="0.15">
      <c r="A17" s="1"/>
      <c r="B17" s="1" t="s">
        <v>28</v>
      </c>
      <c r="C17" s="3">
        <v>40</v>
      </c>
    </row>
    <row r="18" spans="1:3" x14ac:dyDescent="0.15">
      <c r="A18" s="1"/>
      <c r="B18" t="s">
        <v>34</v>
      </c>
      <c r="C18" s="3">
        <v>5</v>
      </c>
    </row>
    <row r="19" spans="1:3" x14ac:dyDescent="0.15">
      <c r="A19" s="1"/>
      <c r="B19" t="s">
        <v>35</v>
      </c>
      <c r="C19" s="3">
        <v>35</v>
      </c>
    </row>
    <row r="20" spans="1:3" x14ac:dyDescent="0.15">
      <c r="A20" s="1"/>
      <c r="B20" s="1" t="s">
        <v>29</v>
      </c>
      <c r="C20" s="3">
        <v>0</v>
      </c>
    </row>
    <row r="21" spans="1:3" x14ac:dyDescent="0.15">
      <c r="A21" s="1" t="s">
        <v>36</v>
      </c>
      <c r="C21" s="2"/>
    </row>
    <row r="22" spans="1:3" x14ac:dyDescent="0.15">
      <c r="A22" s="1"/>
      <c r="B22" s="1" t="s">
        <v>30</v>
      </c>
      <c r="C22" s="2">
        <v>25496100</v>
      </c>
    </row>
    <row r="23" spans="1:3" x14ac:dyDescent="0.15">
      <c r="A23" s="1"/>
      <c r="B23" s="1" t="s">
        <v>31</v>
      </c>
      <c r="C23" s="2">
        <v>0</v>
      </c>
    </row>
    <row r="24" spans="1:3" x14ac:dyDescent="0.15">
      <c r="A24" s="1"/>
      <c r="B24" s="1" t="s">
        <v>32</v>
      </c>
      <c r="C24" s="2">
        <v>25496100</v>
      </c>
    </row>
    <row r="25" spans="1:3" x14ac:dyDescent="0.15">
      <c r="A25" s="1" t="s">
        <v>5</v>
      </c>
      <c r="B25" s="2"/>
      <c r="C25" s="2">
        <v>8000000</v>
      </c>
    </row>
    <row r="26" spans="1:3" x14ac:dyDescent="0.15">
      <c r="A26" s="1" t="s">
        <v>26</v>
      </c>
      <c r="B26" s="2"/>
      <c r="C26" s="2">
        <v>3066157.77</v>
      </c>
    </row>
    <row r="27" spans="1:3" x14ac:dyDescent="0.15">
      <c r="A27" s="1" t="s">
        <v>12</v>
      </c>
      <c r="B27" s="2"/>
      <c r="C27" s="2">
        <v>5099220</v>
      </c>
    </row>
    <row r="28" spans="1:3" x14ac:dyDescent="0.15">
      <c r="A28" s="1" t="s">
        <v>24</v>
      </c>
      <c r="B28" s="2"/>
      <c r="C28" s="2">
        <v>165377.76999999999</v>
      </c>
    </row>
    <row r="29" spans="1:3" x14ac:dyDescent="0.15">
      <c r="A29" s="1" t="s">
        <v>33</v>
      </c>
      <c r="C29" s="2">
        <v>3918.83</v>
      </c>
    </row>
    <row r="30" spans="1:3" x14ac:dyDescent="0.15">
      <c r="A30" s="1"/>
      <c r="B30" s="1" t="s">
        <v>38</v>
      </c>
      <c r="C30" s="2">
        <v>3170.6</v>
      </c>
    </row>
    <row r="31" spans="1:3" x14ac:dyDescent="0.15">
      <c r="A31" s="1"/>
      <c r="B31" s="1" t="s">
        <v>39</v>
      </c>
      <c r="C31" s="2">
        <v>748.23</v>
      </c>
    </row>
    <row r="32" spans="1:3" x14ac:dyDescent="0.15">
      <c r="A32" s="1"/>
      <c r="C32" s="2"/>
    </row>
    <row r="33" spans="1:3" x14ac:dyDescent="0.15">
      <c r="A33" s="1"/>
      <c r="C33" s="2"/>
    </row>
    <row r="34" spans="1:3" x14ac:dyDescent="0.15">
      <c r="A34" s="1"/>
      <c r="C34" s="2"/>
    </row>
    <row r="37" spans="1:3" x14ac:dyDescent="0.15">
      <c r="A37" s="1" t="s">
        <v>14</v>
      </c>
    </row>
    <row r="39" spans="1:3" x14ac:dyDescent="0.15">
      <c r="A39" s="1" t="s">
        <v>15</v>
      </c>
      <c r="C39">
        <v>1023</v>
      </c>
    </row>
    <row r="40" spans="1:3" x14ac:dyDescent="0.15">
      <c r="A40" s="1" t="s">
        <v>16</v>
      </c>
      <c r="C40">
        <v>967</v>
      </c>
    </row>
    <row r="41" spans="1:3" x14ac:dyDescent="0.15">
      <c r="A41" s="1" t="s">
        <v>17</v>
      </c>
      <c r="C41">
        <v>3006</v>
      </c>
    </row>
    <row r="42" spans="1:3" x14ac:dyDescent="0.15">
      <c r="A42" s="1" t="s">
        <v>18</v>
      </c>
      <c r="C42">
        <v>4292</v>
      </c>
    </row>
    <row r="43" spans="1:3" x14ac:dyDescent="0.15">
      <c r="A43" s="1" t="s">
        <v>19</v>
      </c>
      <c r="C43">
        <v>9288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4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6"/>
  <dimension ref="A1:H44"/>
  <sheetViews>
    <sheetView topLeftCell="A4" workbookViewId="0">
      <selection activeCell="F16" sqref="F16"/>
    </sheetView>
  </sheetViews>
  <sheetFormatPr defaultRowHeight="13.5" x14ac:dyDescent="0.15"/>
  <cols>
    <col min="1" max="1" width="13.375" customWidth="1"/>
    <col min="2" max="2" width="19.25" customWidth="1"/>
    <col min="3" max="3" width="18.375" bestFit="1" customWidth="1"/>
    <col min="6" max="6" width="19.75" customWidth="1"/>
    <col min="7" max="7" width="9.5" bestFit="1" customWidth="1"/>
    <col min="8" max="8" width="20.5" customWidth="1"/>
  </cols>
  <sheetData>
    <row r="1" spans="1:8" x14ac:dyDescent="0.15">
      <c r="A1" s="1" t="s">
        <v>0</v>
      </c>
      <c r="F1" s="1" t="s">
        <v>9</v>
      </c>
    </row>
    <row r="3" spans="1:8" x14ac:dyDescent="0.15">
      <c r="A3" s="1" t="s">
        <v>1</v>
      </c>
      <c r="C3" s="2">
        <v>14029563.310000001</v>
      </c>
      <c r="F3" s="1" t="s">
        <v>10</v>
      </c>
      <c r="H3" s="2">
        <v>29566196.5</v>
      </c>
    </row>
    <row r="4" spans="1:8" x14ac:dyDescent="0.15">
      <c r="A4" s="1" t="s">
        <v>2</v>
      </c>
      <c r="C4" s="2">
        <v>40126103.990000002</v>
      </c>
      <c r="F4" s="1" t="s">
        <v>11</v>
      </c>
      <c r="H4" s="2">
        <v>10158628.5</v>
      </c>
    </row>
    <row r="5" spans="1:8" x14ac:dyDescent="0.15">
      <c r="A5" s="1" t="s">
        <v>3</v>
      </c>
      <c r="C5" s="2">
        <v>54155667.299999997</v>
      </c>
      <c r="F5" s="1" t="s">
        <v>12</v>
      </c>
      <c r="H5" s="2">
        <v>19407568</v>
      </c>
    </row>
    <row r="6" spans="1:8" x14ac:dyDescent="0.15">
      <c r="A6" s="1" t="s">
        <v>11</v>
      </c>
      <c r="C6" s="2">
        <v>14029563.310000001</v>
      </c>
      <c r="F6" s="1" t="s">
        <v>4</v>
      </c>
      <c r="H6" s="2">
        <v>8000000</v>
      </c>
    </row>
    <row r="7" spans="1:8" x14ac:dyDescent="0.1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15">
      <c r="A8" s="1" t="s">
        <v>5</v>
      </c>
      <c r="C8" s="2">
        <v>53000000</v>
      </c>
      <c r="F8" s="1" t="s">
        <v>8</v>
      </c>
      <c r="H8" s="2">
        <v>1053.4000000000001</v>
      </c>
    </row>
    <row r="9" spans="1:8" x14ac:dyDescent="0.15">
      <c r="A9" s="1" t="s">
        <v>6</v>
      </c>
      <c r="C9" s="2">
        <v>0</v>
      </c>
      <c r="F9" s="1" t="s">
        <v>13</v>
      </c>
      <c r="H9" s="3">
        <v>697</v>
      </c>
    </row>
    <row r="10" spans="1:8" x14ac:dyDescent="0.15">
      <c r="A10" s="1" t="s">
        <v>7</v>
      </c>
      <c r="C10" s="2">
        <v>0</v>
      </c>
    </row>
    <row r="11" spans="1:8" x14ac:dyDescent="0.15">
      <c r="A11" s="1" t="s">
        <v>8</v>
      </c>
      <c r="C11" s="2">
        <v>299.92</v>
      </c>
    </row>
    <row r="12" spans="1:8" x14ac:dyDescent="0.15">
      <c r="A12" s="1"/>
      <c r="C12" s="2"/>
    </row>
    <row r="13" spans="1:8" x14ac:dyDescent="0.15">
      <c r="A13" s="1"/>
      <c r="C13" s="2"/>
    </row>
    <row r="14" spans="1:8" x14ac:dyDescent="0.15">
      <c r="A14" s="1"/>
      <c r="C14" s="2"/>
      <c r="F14" s="2">
        <f>C8+H7+C26</f>
        <v>86000000</v>
      </c>
    </row>
    <row r="15" spans="1:8" x14ac:dyDescent="0.15">
      <c r="A15" s="1" t="s">
        <v>21</v>
      </c>
      <c r="C15" s="2"/>
      <c r="F15" s="2">
        <f>C4+H5+C28</f>
        <v>64683927.990000002</v>
      </c>
    </row>
    <row r="16" spans="1:8" x14ac:dyDescent="0.15">
      <c r="A16" s="1" t="s">
        <v>25</v>
      </c>
      <c r="C16" s="3"/>
    </row>
    <row r="17" spans="1:3" x14ac:dyDescent="0.15">
      <c r="A17" s="1"/>
      <c r="B17" s="1" t="s">
        <v>28</v>
      </c>
      <c r="C17" s="3">
        <v>40</v>
      </c>
    </row>
    <row r="18" spans="1:3" x14ac:dyDescent="0.15">
      <c r="A18" s="1"/>
      <c r="B18" t="s">
        <v>34</v>
      </c>
      <c r="C18" s="3">
        <v>4</v>
      </c>
    </row>
    <row r="19" spans="1:3" x14ac:dyDescent="0.15">
      <c r="A19" s="1"/>
      <c r="B19" t="s">
        <v>35</v>
      </c>
      <c r="C19" s="3">
        <v>35</v>
      </c>
    </row>
    <row r="20" spans="1:3" x14ac:dyDescent="0.15">
      <c r="A20" s="1"/>
      <c r="B20" t="s">
        <v>40</v>
      </c>
      <c r="C20" s="3">
        <v>1</v>
      </c>
    </row>
    <row r="21" spans="1:3" x14ac:dyDescent="0.15">
      <c r="A21" s="1"/>
      <c r="B21" s="1" t="s">
        <v>29</v>
      </c>
      <c r="C21" s="3">
        <v>0</v>
      </c>
    </row>
    <row r="22" spans="1:3" x14ac:dyDescent="0.15">
      <c r="A22" s="1" t="s">
        <v>36</v>
      </c>
      <c r="C22" s="2"/>
    </row>
    <row r="23" spans="1:3" x14ac:dyDescent="0.15">
      <c r="A23" s="1"/>
      <c r="B23" s="1" t="s">
        <v>30</v>
      </c>
      <c r="C23" s="2">
        <v>25751280</v>
      </c>
    </row>
    <row r="24" spans="1:3" x14ac:dyDescent="0.15">
      <c r="A24" s="1"/>
      <c r="B24" s="1" t="s">
        <v>31</v>
      </c>
      <c r="C24" s="2">
        <v>0</v>
      </c>
    </row>
    <row r="25" spans="1:3" x14ac:dyDescent="0.15">
      <c r="A25" s="1"/>
      <c r="B25" s="1" t="s">
        <v>32</v>
      </c>
      <c r="C25" s="2">
        <v>25751280</v>
      </c>
    </row>
    <row r="26" spans="1:3" x14ac:dyDescent="0.15">
      <c r="A26" s="1" t="s">
        <v>5</v>
      </c>
      <c r="B26" s="2"/>
      <c r="C26" s="2">
        <v>8000000</v>
      </c>
    </row>
    <row r="27" spans="1:3" x14ac:dyDescent="0.15">
      <c r="A27" s="1" t="s">
        <v>26</v>
      </c>
      <c r="B27" s="2"/>
      <c r="C27" s="2">
        <v>3282872.97</v>
      </c>
    </row>
    <row r="28" spans="1:3" x14ac:dyDescent="0.15">
      <c r="A28" s="1" t="s">
        <v>12</v>
      </c>
      <c r="B28" s="2"/>
      <c r="C28" s="2">
        <v>5150256</v>
      </c>
    </row>
    <row r="29" spans="1:3" x14ac:dyDescent="0.15">
      <c r="A29" s="1" t="s">
        <v>24</v>
      </c>
      <c r="B29" s="2"/>
      <c r="C29" s="2">
        <v>433128.97</v>
      </c>
    </row>
    <row r="30" spans="1:3" x14ac:dyDescent="0.15">
      <c r="A30" s="1" t="s">
        <v>33</v>
      </c>
      <c r="C30" s="2">
        <v>3160.64</v>
      </c>
    </row>
    <row r="31" spans="1:3" x14ac:dyDescent="0.15">
      <c r="A31" s="1"/>
      <c r="B31" s="1" t="s">
        <v>38</v>
      </c>
      <c r="C31" s="2">
        <v>3042.61</v>
      </c>
    </row>
    <row r="32" spans="1:3" x14ac:dyDescent="0.15">
      <c r="A32" s="1"/>
      <c r="B32" s="1" t="s">
        <v>39</v>
      </c>
      <c r="C32" s="2">
        <v>718.03</v>
      </c>
    </row>
    <row r="33" spans="1:3" x14ac:dyDescent="0.15">
      <c r="A33" s="1"/>
      <c r="C33" s="2"/>
    </row>
    <row r="34" spans="1:3" x14ac:dyDescent="0.15">
      <c r="A34" s="1"/>
      <c r="C34" s="2"/>
    </row>
    <row r="35" spans="1:3" x14ac:dyDescent="0.15">
      <c r="A35" s="1"/>
      <c r="C35" s="2"/>
    </row>
    <row r="38" spans="1:3" x14ac:dyDescent="0.15">
      <c r="A38" s="1" t="s">
        <v>14</v>
      </c>
    </row>
    <row r="40" spans="1:3" x14ac:dyDescent="0.15">
      <c r="A40" s="1" t="s">
        <v>15</v>
      </c>
      <c r="C40">
        <v>1023</v>
      </c>
    </row>
    <row r="41" spans="1:3" x14ac:dyDescent="0.15">
      <c r="A41" s="1" t="s">
        <v>16</v>
      </c>
      <c r="C41">
        <v>967</v>
      </c>
    </row>
    <row r="42" spans="1:3" x14ac:dyDescent="0.15">
      <c r="A42" s="1" t="s">
        <v>17</v>
      </c>
      <c r="C42">
        <v>3006</v>
      </c>
    </row>
    <row r="43" spans="1:3" x14ac:dyDescent="0.15">
      <c r="A43" s="1" t="s">
        <v>18</v>
      </c>
      <c r="C43">
        <v>4292</v>
      </c>
    </row>
    <row r="44" spans="1:3" x14ac:dyDescent="0.15">
      <c r="A44" s="1" t="s">
        <v>19</v>
      </c>
      <c r="C44">
        <v>9288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4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7"/>
  <dimension ref="A1:H43"/>
  <sheetViews>
    <sheetView topLeftCell="A10" workbookViewId="0">
      <selection activeCell="C22" sqref="C22"/>
    </sheetView>
  </sheetViews>
  <sheetFormatPr defaultRowHeight="13.5" x14ac:dyDescent="0.15"/>
  <cols>
    <col min="1" max="1" width="13.375" customWidth="1"/>
    <col min="2" max="2" width="19.25" customWidth="1"/>
    <col min="3" max="3" width="18.375" bestFit="1" customWidth="1"/>
    <col min="6" max="6" width="19.75" customWidth="1"/>
    <col min="7" max="7" width="9.5" bestFit="1" customWidth="1"/>
    <col min="8" max="8" width="20.5" customWidth="1"/>
  </cols>
  <sheetData>
    <row r="1" spans="1:8" x14ac:dyDescent="0.15">
      <c r="A1" s="1" t="s">
        <v>0</v>
      </c>
      <c r="F1" s="1" t="s">
        <v>9</v>
      </c>
    </row>
    <row r="3" spans="1:8" x14ac:dyDescent="0.15">
      <c r="A3" s="1" t="s">
        <v>1</v>
      </c>
      <c r="C3" s="2">
        <v>15075115.210000001</v>
      </c>
      <c r="F3" s="1" t="s">
        <v>10</v>
      </c>
      <c r="H3" s="2">
        <v>29341791.899999999</v>
      </c>
    </row>
    <row r="4" spans="1:8" x14ac:dyDescent="0.15">
      <c r="A4" s="1" t="s">
        <v>2</v>
      </c>
      <c r="C4" s="2">
        <v>39217121.270000003</v>
      </c>
      <c r="F4" s="1" t="s">
        <v>11</v>
      </c>
      <c r="H4" s="2">
        <v>10097997.300000001</v>
      </c>
    </row>
    <row r="5" spans="1:8" x14ac:dyDescent="0.15">
      <c r="A5" s="1" t="s">
        <v>3</v>
      </c>
      <c r="C5" s="2">
        <v>54292236.479999997</v>
      </c>
      <c r="F5" s="1" t="s">
        <v>12</v>
      </c>
      <c r="H5" s="2">
        <v>19243794.600000001</v>
      </c>
    </row>
    <row r="6" spans="1:8" x14ac:dyDescent="0.15">
      <c r="A6" s="1" t="s">
        <v>11</v>
      </c>
      <c r="C6" s="2">
        <v>15075115.210000001</v>
      </c>
      <c r="F6" s="1" t="s">
        <v>4</v>
      </c>
      <c r="H6" s="2">
        <v>8000000</v>
      </c>
    </row>
    <row r="7" spans="1:8" x14ac:dyDescent="0.1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15">
      <c r="A8" s="1" t="s">
        <v>5</v>
      </c>
      <c r="C8" s="2">
        <v>53000000</v>
      </c>
      <c r="F8" s="1" t="s">
        <v>8</v>
      </c>
      <c r="H8" s="2">
        <v>2518.5</v>
      </c>
    </row>
    <row r="9" spans="1:8" x14ac:dyDescent="0.15">
      <c r="A9" s="1" t="s">
        <v>6</v>
      </c>
      <c r="C9" s="2">
        <v>0</v>
      </c>
      <c r="F9" s="1" t="s">
        <v>13</v>
      </c>
      <c r="H9" s="3">
        <v>1769</v>
      </c>
    </row>
    <row r="10" spans="1:8" x14ac:dyDescent="0.15">
      <c r="A10" s="1" t="s">
        <v>7</v>
      </c>
      <c r="C10" s="2">
        <v>0</v>
      </c>
    </row>
    <row r="11" spans="1:8" x14ac:dyDescent="0.15">
      <c r="A11" s="1" t="s">
        <v>8</v>
      </c>
      <c r="C11" s="2"/>
    </row>
    <row r="12" spans="1:8" x14ac:dyDescent="0.15">
      <c r="A12" s="1"/>
      <c r="C12" s="2"/>
    </row>
    <row r="13" spans="1:8" x14ac:dyDescent="0.15">
      <c r="A13" s="1"/>
      <c r="C13" s="2"/>
    </row>
    <row r="14" spans="1:8" x14ac:dyDescent="0.15">
      <c r="A14" s="1"/>
      <c r="C14" s="2"/>
    </row>
    <row r="15" spans="1:8" x14ac:dyDescent="0.15">
      <c r="A15" s="1" t="s">
        <v>21</v>
      </c>
      <c r="C15" s="2"/>
    </row>
    <row r="16" spans="1:8" x14ac:dyDescent="0.15">
      <c r="A16" s="1" t="s">
        <v>25</v>
      </c>
      <c r="C16" s="3">
        <v>39</v>
      </c>
    </row>
    <row r="17" spans="1:3" x14ac:dyDescent="0.15">
      <c r="A17" s="1"/>
      <c r="B17" s="1" t="s">
        <v>28</v>
      </c>
      <c r="C17" s="3">
        <v>39</v>
      </c>
    </row>
    <row r="18" spans="1:3" x14ac:dyDescent="0.15">
      <c r="A18" s="1"/>
      <c r="B18" t="s">
        <v>34</v>
      </c>
      <c r="C18" s="3">
        <v>4</v>
      </c>
    </row>
    <row r="19" spans="1:3" x14ac:dyDescent="0.15">
      <c r="A19" s="1"/>
      <c r="B19" t="s">
        <v>35</v>
      </c>
      <c r="C19" s="3">
        <v>35</v>
      </c>
    </row>
    <row r="20" spans="1:3" x14ac:dyDescent="0.15">
      <c r="A20" s="1"/>
      <c r="B20" s="1" t="s">
        <v>29</v>
      </c>
      <c r="C20" s="3">
        <v>0</v>
      </c>
    </row>
    <row r="21" spans="1:3" x14ac:dyDescent="0.15">
      <c r="A21" s="1" t="s">
        <v>36</v>
      </c>
      <c r="C21" s="2">
        <v>25190460</v>
      </c>
    </row>
    <row r="22" spans="1:3" x14ac:dyDescent="0.15">
      <c r="A22" s="1"/>
      <c r="B22" s="1" t="s">
        <v>30</v>
      </c>
      <c r="C22" s="2">
        <v>25190460</v>
      </c>
    </row>
    <row r="23" spans="1:3" x14ac:dyDescent="0.15">
      <c r="A23" s="1"/>
      <c r="B23" s="1" t="s">
        <v>31</v>
      </c>
      <c r="C23" s="2"/>
    </row>
    <row r="24" spans="1:3" x14ac:dyDescent="0.15">
      <c r="A24" s="1"/>
      <c r="B24" s="1" t="s">
        <v>32</v>
      </c>
      <c r="C24" s="2">
        <v>25190460</v>
      </c>
    </row>
    <row r="25" spans="1:3" x14ac:dyDescent="0.15">
      <c r="A25" s="1" t="s">
        <v>5</v>
      </c>
      <c r="B25" s="2"/>
      <c r="C25" s="2">
        <v>8000000</v>
      </c>
    </row>
    <row r="26" spans="1:3" x14ac:dyDescent="0.15">
      <c r="A26" s="1" t="s">
        <v>26</v>
      </c>
      <c r="B26" s="2"/>
      <c r="C26" s="2">
        <v>3470592.99</v>
      </c>
    </row>
    <row r="27" spans="1:3" x14ac:dyDescent="0.15">
      <c r="A27" s="1" t="s">
        <v>12</v>
      </c>
      <c r="B27" s="2"/>
      <c r="C27" s="2">
        <v>5038092</v>
      </c>
    </row>
    <row r="28" spans="1:3" x14ac:dyDescent="0.15">
      <c r="A28" s="1" t="s">
        <v>24</v>
      </c>
      <c r="B28" s="2"/>
      <c r="C28" s="2"/>
    </row>
    <row r="29" spans="1:3" x14ac:dyDescent="0.15">
      <c r="A29" s="1" t="s">
        <v>33</v>
      </c>
      <c r="C29" s="2">
        <v>3681.98</v>
      </c>
    </row>
    <row r="30" spans="1:3" x14ac:dyDescent="0.15">
      <c r="A30" s="1"/>
      <c r="B30" s="1" t="s">
        <v>38</v>
      </c>
      <c r="C30" s="2">
        <v>2978.97</v>
      </c>
    </row>
    <row r="31" spans="1:3" x14ac:dyDescent="0.15">
      <c r="A31" s="1"/>
      <c r="B31" s="1" t="s">
        <v>39</v>
      </c>
      <c r="C31" s="2">
        <v>703.01</v>
      </c>
    </row>
    <row r="32" spans="1:3" x14ac:dyDescent="0.15">
      <c r="A32" s="1"/>
      <c r="C32" s="2"/>
    </row>
    <row r="33" spans="1:3" x14ac:dyDescent="0.15">
      <c r="A33" s="1"/>
      <c r="C33" s="2"/>
    </row>
    <row r="34" spans="1:3" x14ac:dyDescent="0.15">
      <c r="A34" s="1"/>
      <c r="C34" s="2"/>
    </row>
    <row r="37" spans="1:3" x14ac:dyDescent="0.15">
      <c r="A37" s="1" t="s">
        <v>14</v>
      </c>
    </row>
    <row r="39" spans="1:3" x14ac:dyDescent="0.15">
      <c r="A39" s="1" t="s">
        <v>15</v>
      </c>
      <c r="C39">
        <v>963</v>
      </c>
    </row>
    <row r="40" spans="1:3" x14ac:dyDescent="0.15">
      <c r="A40" s="1" t="s">
        <v>16</v>
      </c>
      <c r="C40">
        <v>915</v>
      </c>
    </row>
    <row r="41" spans="1:3" x14ac:dyDescent="0.15">
      <c r="A41" s="1" t="s">
        <v>17</v>
      </c>
      <c r="C41">
        <v>3044</v>
      </c>
    </row>
    <row r="42" spans="1:3" x14ac:dyDescent="0.15">
      <c r="A42" s="1" t="s">
        <v>18</v>
      </c>
      <c r="C42">
        <v>4219</v>
      </c>
    </row>
    <row r="43" spans="1:3" x14ac:dyDescent="0.15">
      <c r="A43" s="1" t="s">
        <v>19</v>
      </c>
      <c r="C43">
        <v>9141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40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8"/>
  <dimension ref="A1:H43"/>
  <sheetViews>
    <sheetView topLeftCell="A13" workbookViewId="0">
      <selection activeCell="C22" sqref="C22"/>
    </sheetView>
  </sheetViews>
  <sheetFormatPr defaultRowHeight="13.5" x14ac:dyDescent="0.15"/>
  <cols>
    <col min="1" max="1" width="13.375" customWidth="1"/>
    <col min="2" max="2" width="19.25" customWidth="1"/>
    <col min="3" max="3" width="18.375" bestFit="1" customWidth="1"/>
    <col min="6" max="6" width="19.75" customWidth="1"/>
    <col min="7" max="7" width="9.5" bestFit="1" customWidth="1"/>
    <col min="8" max="8" width="20.5" customWidth="1"/>
  </cols>
  <sheetData>
    <row r="1" spans="1:8" x14ac:dyDescent="0.15">
      <c r="A1" s="1" t="s">
        <v>0</v>
      </c>
      <c r="F1" s="1" t="s">
        <v>9</v>
      </c>
    </row>
    <row r="3" spans="1:8" x14ac:dyDescent="0.15">
      <c r="A3" s="1" t="s">
        <v>1</v>
      </c>
      <c r="C3" s="2">
        <v>12971643.16</v>
      </c>
      <c r="F3" s="1" t="s">
        <v>10</v>
      </c>
      <c r="H3" s="2">
        <v>28807098.399999999</v>
      </c>
    </row>
    <row r="4" spans="1:8" x14ac:dyDescent="0.15">
      <c r="A4" s="1" t="s">
        <v>2</v>
      </c>
      <c r="C4" s="2">
        <v>31265735.809999999</v>
      </c>
      <c r="F4" s="1" t="s">
        <v>11</v>
      </c>
      <c r="H4" s="2">
        <v>11046054</v>
      </c>
    </row>
    <row r="5" spans="1:8" x14ac:dyDescent="0.15">
      <c r="A5" s="1" t="s">
        <v>3</v>
      </c>
      <c r="C5" s="2">
        <v>44237378.969999999</v>
      </c>
      <c r="F5" s="1" t="s">
        <v>12</v>
      </c>
      <c r="H5" s="2">
        <v>16180361.800000001</v>
      </c>
    </row>
    <row r="6" spans="1:8" x14ac:dyDescent="0.15">
      <c r="A6" s="1" t="s">
        <v>11</v>
      </c>
      <c r="C6" s="2">
        <v>12971643.16</v>
      </c>
      <c r="F6" s="1" t="s">
        <v>4</v>
      </c>
      <c r="H6" s="2">
        <v>8000000</v>
      </c>
    </row>
    <row r="7" spans="1:8" x14ac:dyDescent="0.1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15">
      <c r="A8" s="1" t="s">
        <v>5</v>
      </c>
      <c r="C8" s="2">
        <v>43000000</v>
      </c>
      <c r="F8" s="1" t="s">
        <v>8</v>
      </c>
      <c r="H8" s="2">
        <v>1959.6</v>
      </c>
    </row>
    <row r="9" spans="1:8" x14ac:dyDescent="0.15">
      <c r="A9" s="1" t="s">
        <v>6</v>
      </c>
      <c r="C9" s="2">
        <v>0</v>
      </c>
      <c r="F9" s="1" t="s">
        <v>13</v>
      </c>
      <c r="H9" s="3">
        <v>1306</v>
      </c>
    </row>
    <row r="10" spans="1:8" x14ac:dyDescent="0.15">
      <c r="A10" s="1" t="s">
        <v>7</v>
      </c>
      <c r="C10" s="2">
        <v>0</v>
      </c>
    </row>
    <row r="11" spans="1:8" x14ac:dyDescent="0.15">
      <c r="A11" s="1" t="s">
        <v>8</v>
      </c>
      <c r="C11" s="2">
        <v>439.41</v>
      </c>
    </row>
    <row r="12" spans="1:8" x14ac:dyDescent="0.15">
      <c r="A12" s="1"/>
      <c r="C12" s="2"/>
    </row>
    <row r="13" spans="1:8" x14ac:dyDescent="0.15">
      <c r="A13" s="1"/>
      <c r="C13" s="2"/>
    </row>
    <row r="14" spans="1:8" x14ac:dyDescent="0.15">
      <c r="A14" s="1"/>
      <c r="C14" s="2"/>
    </row>
    <row r="15" spans="1:8" x14ac:dyDescent="0.15">
      <c r="A15" s="1" t="s">
        <v>21</v>
      </c>
      <c r="C15" s="2"/>
    </row>
    <row r="16" spans="1:8" x14ac:dyDescent="0.15">
      <c r="A16" s="1" t="s">
        <v>37</v>
      </c>
      <c r="C16" s="3">
        <v>37</v>
      </c>
    </row>
    <row r="17" spans="1:3" x14ac:dyDescent="0.15">
      <c r="A17" s="1"/>
      <c r="B17" s="1" t="s">
        <v>28</v>
      </c>
      <c r="C17" s="3">
        <v>37</v>
      </c>
    </row>
    <row r="18" spans="1:3" x14ac:dyDescent="0.15">
      <c r="A18" s="1"/>
      <c r="B18" t="s">
        <v>34</v>
      </c>
      <c r="C18" s="3">
        <v>4</v>
      </c>
    </row>
    <row r="19" spans="1:3" x14ac:dyDescent="0.15">
      <c r="A19" s="1"/>
      <c r="B19" t="s">
        <v>35</v>
      </c>
      <c r="C19" s="3">
        <v>33</v>
      </c>
    </row>
    <row r="20" spans="1:3" x14ac:dyDescent="0.15">
      <c r="A20" s="1"/>
      <c r="B20" s="1" t="s">
        <v>29</v>
      </c>
      <c r="C20" s="3">
        <v>0</v>
      </c>
    </row>
    <row r="21" spans="1:3" x14ac:dyDescent="0.15">
      <c r="A21" s="1" t="s">
        <v>36</v>
      </c>
      <c r="C21" s="2">
        <v>23836140</v>
      </c>
    </row>
    <row r="22" spans="1:3" x14ac:dyDescent="0.15">
      <c r="A22" s="1"/>
      <c r="B22" s="1" t="s">
        <v>30</v>
      </c>
      <c r="C22" s="2">
        <v>23836140</v>
      </c>
    </row>
    <row r="23" spans="1:3" x14ac:dyDescent="0.15">
      <c r="A23" s="1"/>
      <c r="B23" s="1" t="s">
        <v>31</v>
      </c>
      <c r="C23" s="2">
        <v>0</v>
      </c>
    </row>
    <row r="24" spans="1:3" x14ac:dyDescent="0.15">
      <c r="A24" s="1"/>
      <c r="B24" s="1" t="s">
        <v>32</v>
      </c>
      <c r="C24" s="2">
        <v>0</v>
      </c>
    </row>
    <row r="25" spans="1:3" x14ac:dyDescent="0.15">
      <c r="A25" s="1" t="s">
        <v>5</v>
      </c>
      <c r="B25" s="2"/>
      <c r="C25" s="2">
        <v>8000000</v>
      </c>
    </row>
    <row r="26" spans="1:3" x14ac:dyDescent="0.15">
      <c r="A26" s="1" t="s">
        <v>26</v>
      </c>
      <c r="B26" s="2"/>
      <c r="C26" s="2">
        <v>3677348.44</v>
      </c>
    </row>
    <row r="27" spans="1:3" x14ac:dyDescent="0.15">
      <c r="A27" s="1" t="s">
        <v>12</v>
      </c>
      <c r="B27" s="2"/>
      <c r="C27" s="2">
        <v>4767228</v>
      </c>
    </row>
    <row r="28" spans="1:3" x14ac:dyDescent="0.15">
      <c r="A28" s="1" t="s">
        <v>24</v>
      </c>
      <c r="B28" s="2"/>
      <c r="C28" s="2">
        <f>C27+C26-C25</f>
        <v>444576.43999999948</v>
      </c>
    </row>
    <row r="29" spans="1:3" x14ac:dyDescent="0.15">
      <c r="A29" s="1" t="s">
        <v>33</v>
      </c>
      <c r="C29" s="2">
        <v>3522.51</v>
      </c>
    </row>
    <row r="30" spans="1:3" x14ac:dyDescent="0.15">
      <c r="A30" s="1"/>
      <c r="B30" s="1" t="s">
        <v>38</v>
      </c>
      <c r="C30" s="2">
        <v>2849.95</v>
      </c>
    </row>
    <row r="31" spans="1:3" x14ac:dyDescent="0.15">
      <c r="A31" s="1"/>
      <c r="B31" s="1" t="s">
        <v>39</v>
      </c>
      <c r="C31" s="2">
        <v>672.56</v>
      </c>
    </row>
    <row r="32" spans="1:3" x14ac:dyDescent="0.15">
      <c r="A32" s="1"/>
      <c r="C32" s="2"/>
    </row>
    <row r="33" spans="1:3" x14ac:dyDescent="0.15">
      <c r="A33" s="1"/>
      <c r="C33" s="2"/>
    </row>
    <row r="34" spans="1:3" x14ac:dyDescent="0.15">
      <c r="A34" s="1"/>
      <c r="C34" s="2"/>
    </row>
    <row r="37" spans="1:3" x14ac:dyDescent="0.15">
      <c r="A37" s="1" t="s">
        <v>14</v>
      </c>
    </row>
    <row r="39" spans="1:3" x14ac:dyDescent="0.15">
      <c r="A39" s="1" t="s">
        <v>15</v>
      </c>
      <c r="C39">
        <v>879</v>
      </c>
    </row>
    <row r="40" spans="1:3" x14ac:dyDescent="0.15">
      <c r="A40" s="1" t="s">
        <v>16</v>
      </c>
      <c r="C40">
        <v>625</v>
      </c>
    </row>
    <row r="41" spans="1:3" x14ac:dyDescent="0.15">
      <c r="A41" s="1" t="s">
        <v>17</v>
      </c>
      <c r="C41">
        <v>3053</v>
      </c>
    </row>
    <row r="42" spans="1:3" x14ac:dyDescent="0.15">
      <c r="A42" s="1" t="s">
        <v>18</v>
      </c>
      <c r="C42">
        <v>4037</v>
      </c>
    </row>
    <row r="43" spans="1:3" x14ac:dyDescent="0.15">
      <c r="A43" s="1" t="s">
        <v>19</v>
      </c>
      <c r="C43">
        <v>8594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0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9"/>
  <dimension ref="A1:H38"/>
  <sheetViews>
    <sheetView topLeftCell="A13" workbookViewId="0">
      <selection activeCell="C20" sqref="C20"/>
    </sheetView>
  </sheetViews>
  <sheetFormatPr defaultRowHeight="13.5" x14ac:dyDescent="0.15"/>
  <cols>
    <col min="1" max="1" width="13.375" customWidth="1"/>
    <col min="2" max="2" width="19.25" customWidth="1"/>
    <col min="3" max="3" width="18.375" bestFit="1" customWidth="1"/>
    <col min="6" max="6" width="19.75" customWidth="1"/>
    <col min="7" max="7" width="9.5" bestFit="1" customWidth="1"/>
    <col min="8" max="8" width="20.5" customWidth="1"/>
  </cols>
  <sheetData>
    <row r="1" spans="1:8" x14ac:dyDescent="0.15">
      <c r="A1" s="1" t="s">
        <v>0</v>
      </c>
      <c r="F1" s="1" t="s">
        <v>9</v>
      </c>
    </row>
    <row r="3" spans="1:8" x14ac:dyDescent="0.15">
      <c r="A3" s="1" t="s">
        <v>1</v>
      </c>
      <c r="C3" s="2">
        <v>24992627.920000002</v>
      </c>
      <c r="F3" s="1" t="s">
        <v>10</v>
      </c>
      <c r="H3" s="2">
        <v>27654003</v>
      </c>
    </row>
    <row r="4" spans="1:8" x14ac:dyDescent="0.15">
      <c r="A4" s="1" t="s">
        <v>2</v>
      </c>
      <c r="C4" s="2">
        <v>22267950.59</v>
      </c>
      <c r="F4" s="1" t="s">
        <v>11</v>
      </c>
      <c r="H4" s="2">
        <v>11473641.199999999</v>
      </c>
    </row>
    <row r="5" spans="1:8" x14ac:dyDescent="0.15">
      <c r="A5" s="1" t="s">
        <v>3</v>
      </c>
      <c r="C5" s="2">
        <v>47260578.509999998</v>
      </c>
      <c r="F5" s="1" t="s">
        <v>12</v>
      </c>
      <c r="H5" s="2">
        <v>16180361.800000001</v>
      </c>
    </row>
    <row r="6" spans="1:8" x14ac:dyDescent="0.15">
      <c r="A6" s="1" t="s">
        <v>11</v>
      </c>
      <c r="C6" s="2">
        <v>24992627.920000002</v>
      </c>
      <c r="F6" s="1" t="s">
        <v>4</v>
      </c>
      <c r="H6" s="2">
        <v>8000000</v>
      </c>
    </row>
    <row r="7" spans="1:8" x14ac:dyDescent="0.1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15">
      <c r="A8" s="1" t="s">
        <v>5</v>
      </c>
      <c r="C8" s="2">
        <v>46000000</v>
      </c>
      <c r="F8" s="1" t="s">
        <v>8</v>
      </c>
      <c r="H8" s="2">
        <v>4609.2</v>
      </c>
    </row>
    <row r="9" spans="1:8" x14ac:dyDescent="0.15">
      <c r="A9" s="1" t="s">
        <v>6</v>
      </c>
      <c r="C9" s="2">
        <v>0</v>
      </c>
      <c r="F9" s="1" t="s">
        <v>13</v>
      </c>
      <c r="H9" s="3">
        <v>2425</v>
      </c>
    </row>
    <row r="10" spans="1:8" x14ac:dyDescent="0.15">
      <c r="A10" s="1" t="s">
        <v>7</v>
      </c>
      <c r="C10" s="2">
        <v>0</v>
      </c>
    </row>
    <row r="11" spans="1:8" x14ac:dyDescent="0.15">
      <c r="A11" s="1" t="s">
        <v>8</v>
      </c>
      <c r="C11" s="2">
        <v>801.24</v>
      </c>
    </row>
    <row r="12" spans="1:8" x14ac:dyDescent="0.15">
      <c r="A12" s="1"/>
      <c r="C12" s="2"/>
    </row>
    <row r="13" spans="1:8" x14ac:dyDescent="0.15">
      <c r="A13" s="1"/>
      <c r="C13" s="2"/>
    </row>
    <row r="14" spans="1:8" x14ac:dyDescent="0.15">
      <c r="A14" s="1"/>
      <c r="C14" s="2"/>
    </row>
    <row r="15" spans="1:8" x14ac:dyDescent="0.15">
      <c r="A15" s="1" t="s">
        <v>21</v>
      </c>
      <c r="C15" s="2"/>
    </row>
    <row r="16" spans="1:8" x14ac:dyDescent="0.15">
      <c r="A16" s="1"/>
      <c r="C16" s="2"/>
    </row>
    <row r="17" spans="1:3" x14ac:dyDescent="0.15">
      <c r="A17" s="1" t="s">
        <v>28</v>
      </c>
      <c r="C17" s="2">
        <v>29</v>
      </c>
    </row>
    <row r="18" spans="1:3" x14ac:dyDescent="0.15">
      <c r="A18" s="1" t="s">
        <v>29</v>
      </c>
      <c r="C18" s="2">
        <v>0</v>
      </c>
    </row>
    <row r="19" spans="1:3" x14ac:dyDescent="0.15">
      <c r="A19" s="1" t="s">
        <v>25</v>
      </c>
      <c r="C19" s="2">
        <v>29</v>
      </c>
    </row>
    <row r="20" spans="1:3" x14ac:dyDescent="0.15">
      <c r="A20" s="1" t="s">
        <v>30</v>
      </c>
      <c r="B20" s="2"/>
      <c r="C20" s="2">
        <v>18651060</v>
      </c>
    </row>
    <row r="21" spans="1:3" x14ac:dyDescent="0.15">
      <c r="A21" s="1" t="s">
        <v>31</v>
      </c>
      <c r="B21" s="2"/>
      <c r="C21" s="2">
        <v>0</v>
      </c>
    </row>
    <row r="22" spans="1:3" x14ac:dyDescent="0.15">
      <c r="A22" s="1" t="s">
        <v>32</v>
      </c>
      <c r="B22" s="2"/>
      <c r="C22" s="2">
        <v>18651060</v>
      </c>
    </row>
    <row r="23" spans="1:3" x14ac:dyDescent="0.15">
      <c r="A23" s="1" t="s">
        <v>26</v>
      </c>
      <c r="B23" s="2"/>
      <c r="C23" s="2">
        <v>1716167.84</v>
      </c>
    </row>
    <row r="24" spans="1:3" x14ac:dyDescent="0.15">
      <c r="A24" s="1" t="s">
        <v>12</v>
      </c>
      <c r="B24" s="2"/>
      <c r="C24" s="2">
        <v>3730212</v>
      </c>
    </row>
    <row r="25" spans="1:3" x14ac:dyDescent="0.15">
      <c r="A25" s="1" t="s">
        <v>24</v>
      </c>
      <c r="B25" s="2"/>
      <c r="C25" s="2">
        <v>446379.84</v>
      </c>
    </row>
    <row r="26" spans="1:3" x14ac:dyDescent="0.15">
      <c r="A26" s="1" t="s">
        <v>33</v>
      </c>
      <c r="C26" s="2">
        <v>2881.43</v>
      </c>
    </row>
    <row r="27" spans="1:3" x14ac:dyDescent="0.15">
      <c r="A27" s="1"/>
      <c r="C27" s="2"/>
    </row>
    <row r="28" spans="1:3" x14ac:dyDescent="0.15">
      <c r="A28" s="1"/>
      <c r="C28" s="2"/>
    </row>
    <row r="29" spans="1:3" x14ac:dyDescent="0.15">
      <c r="A29" s="1"/>
      <c r="C29" s="2"/>
    </row>
    <row r="32" spans="1:3" x14ac:dyDescent="0.15">
      <c r="A32" s="1" t="s">
        <v>14</v>
      </c>
    </row>
    <row r="34" spans="1:3" x14ac:dyDescent="0.15">
      <c r="A34" s="1" t="s">
        <v>15</v>
      </c>
      <c r="C34">
        <v>855</v>
      </c>
    </row>
    <row r="35" spans="1:3" x14ac:dyDescent="0.15">
      <c r="A35" s="1" t="s">
        <v>16</v>
      </c>
      <c r="C35">
        <v>782</v>
      </c>
    </row>
    <row r="36" spans="1:3" x14ac:dyDescent="0.15">
      <c r="A36" s="1" t="s">
        <v>17</v>
      </c>
      <c r="C36">
        <v>2940</v>
      </c>
    </row>
    <row r="37" spans="1:3" x14ac:dyDescent="0.15">
      <c r="A37" s="1" t="s">
        <v>18</v>
      </c>
      <c r="C37">
        <v>3827</v>
      </c>
    </row>
    <row r="38" spans="1:3" x14ac:dyDescent="0.15">
      <c r="A38" s="1" t="s">
        <v>19</v>
      </c>
      <c r="C38">
        <v>8404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0"/>
  <dimension ref="A1:H38"/>
  <sheetViews>
    <sheetView topLeftCell="A7" workbookViewId="0">
      <selection activeCell="B22" sqref="B22"/>
    </sheetView>
  </sheetViews>
  <sheetFormatPr defaultRowHeight="13.5" x14ac:dyDescent="0.15"/>
  <cols>
    <col min="1" max="1" width="13.375" customWidth="1"/>
    <col min="2" max="2" width="19.25" customWidth="1"/>
    <col min="3" max="3" width="18.375" bestFit="1" customWidth="1"/>
    <col min="6" max="6" width="19.75" customWidth="1"/>
    <col min="7" max="7" width="9.5" bestFit="1" customWidth="1"/>
    <col min="8" max="8" width="20.5" customWidth="1"/>
  </cols>
  <sheetData>
    <row r="1" spans="1:8" x14ac:dyDescent="0.15">
      <c r="A1" s="1" t="s">
        <v>0</v>
      </c>
      <c r="F1" s="1" t="s">
        <v>9</v>
      </c>
    </row>
    <row r="3" spans="1:8" x14ac:dyDescent="0.15">
      <c r="A3" s="1" t="s">
        <v>1</v>
      </c>
      <c r="C3" s="2">
        <v>34145843.409999996</v>
      </c>
      <c r="F3" s="1" t="s">
        <v>10</v>
      </c>
      <c r="H3" s="2">
        <v>26590276.199999999</v>
      </c>
    </row>
    <row r="4" spans="1:8" x14ac:dyDescent="0.15">
      <c r="A4" s="1" t="s">
        <v>2</v>
      </c>
      <c r="C4" s="2">
        <v>10151470.33</v>
      </c>
      <c r="F4" s="1" t="s">
        <v>11</v>
      </c>
      <c r="H4" s="2">
        <v>12365322.4</v>
      </c>
    </row>
    <row r="5" spans="1:8" x14ac:dyDescent="0.15">
      <c r="A5" s="1" t="s">
        <v>3</v>
      </c>
      <c r="C5" s="2">
        <v>47297520.829999998</v>
      </c>
      <c r="F5" s="1" t="s">
        <v>12</v>
      </c>
      <c r="H5" s="2">
        <v>14224953.800000001</v>
      </c>
    </row>
    <row r="6" spans="1:8" x14ac:dyDescent="0.15">
      <c r="A6" s="1" t="s">
        <v>11</v>
      </c>
      <c r="C6" s="2">
        <v>37146050.5</v>
      </c>
      <c r="F6" s="1" t="s">
        <v>4</v>
      </c>
      <c r="H6" s="2">
        <v>8000000</v>
      </c>
    </row>
    <row r="7" spans="1:8" x14ac:dyDescent="0.1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15">
      <c r="A8" s="1" t="s">
        <v>5</v>
      </c>
      <c r="C8" s="2">
        <v>46000000</v>
      </c>
      <c r="F8" s="1" t="s">
        <v>8</v>
      </c>
      <c r="H8" s="2">
        <v>4317.1000000000004</v>
      </c>
    </row>
    <row r="9" spans="1:8" x14ac:dyDescent="0.15">
      <c r="A9" s="1" t="s">
        <v>6</v>
      </c>
      <c r="C9" s="2">
        <v>207.09</v>
      </c>
      <c r="F9" s="1" t="s">
        <v>13</v>
      </c>
      <c r="H9" s="3">
        <v>2502</v>
      </c>
    </row>
    <row r="10" spans="1:8" x14ac:dyDescent="0.15">
      <c r="A10" s="1" t="s">
        <v>7</v>
      </c>
      <c r="C10" s="2">
        <v>12000000</v>
      </c>
    </row>
    <row r="11" spans="1:8" x14ac:dyDescent="0.15">
      <c r="A11" s="1" t="s">
        <v>8</v>
      </c>
      <c r="C11" s="2">
        <v>445.79</v>
      </c>
    </row>
    <row r="12" spans="1:8" x14ac:dyDescent="0.15">
      <c r="A12" s="1"/>
      <c r="C12" s="2"/>
    </row>
    <row r="13" spans="1:8" x14ac:dyDescent="0.15">
      <c r="A13" s="1"/>
      <c r="C13" s="2"/>
    </row>
    <row r="14" spans="1:8" x14ac:dyDescent="0.15">
      <c r="A14" s="1"/>
      <c r="C14" s="2"/>
    </row>
    <row r="15" spans="1:8" x14ac:dyDescent="0.15">
      <c r="A15" s="1" t="s">
        <v>21</v>
      </c>
      <c r="C15" s="2"/>
    </row>
    <row r="16" spans="1:8" x14ac:dyDescent="0.15">
      <c r="A16" s="1"/>
      <c r="C16" s="2"/>
    </row>
    <row r="17" spans="1:3" x14ac:dyDescent="0.15">
      <c r="A17" s="1" t="s">
        <v>28</v>
      </c>
      <c r="B17">
        <v>19</v>
      </c>
      <c r="C17" s="2"/>
    </row>
    <row r="18" spans="1:3" x14ac:dyDescent="0.15">
      <c r="A18" s="1" t="s">
        <v>29</v>
      </c>
      <c r="B18">
        <v>2</v>
      </c>
      <c r="C18" s="2"/>
    </row>
    <row r="19" spans="1:3" x14ac:dyDescent="0.15">
      <c r="A19" s="1" t="s">
        <v>25</v>
      </c>
      <c r="B19">
        <v>21</v>
      </c>
      <c r="C19" s="2"/>
    </row>
    <row r="20" spans="1:3" x14ac:dyDescent="0.15">
      <c r="A20" s="1" t="s">
        <v>30</v>
      </c>
      <c r="B20" s="2">
        <v>12104520</v>
      </c>
      <c r="C20" s="2"/>
    </row>
    <row r="21" spans="1:3" x14ac:dyDescent="0.15">
      <c r="A21" s="1" t="s">
        <v>31</v>
      </c>
      <c r="B21" s="2">
        <v>-1296000</v>
      </c>
      <c r="C21" s="2"/>
    </row>
    <row r="22" spans="1:3" x14ac:dyDescent="0.15">
      <c r="A22" s="1" t="s">
        <v>32</v>
      </c>
      <c r="B22" s="2">
        <v>10808520</v>
      </c>
      <c r="C22" s="2"/>
    </row>
    <row r="23" spans="1:3" x14ac:dyDescent="0.15">
      <c r="A23" s="1" t="s">
        <v>26</v>
      </c>
      <c r="B23" s="2">
        <v>2936499.82</v>
      </c>
      <c r="C23" s="2"/>
    </row>
    <row r="24" spans="1:3" x14ac:dyDescent="0.15">
      <c r="A24" s="1" t="s">
        <v>12</v>
      </c>
      <c r="B24" s="2">
        <v>2420904</v>
      </c>
      <c r="C24" s="2"/>
    </row>
    <row r="25" spans="1:3" x14ac:dyDescent="0.15">
      <c r="A25" s="1" t="s">
        <v>24</v>
      </c>
      <c r="B25" s="2">
        <v>357403.82</v>
      </c>
      <c r="C25" s="2"/>
    </row>
    <row r="26" spans="1:3" x14ac:dyDescent="0.15">
      <c r="A26" s="1"/>
      <c r="C26" s="2"/>
    </row>
    <row r="27" spans="1:3" x14ac:dyDescent="0.15">
      <c r="A27" s="1"/>
      <c r="C27" s="2"/>
    </row>
    <row r="28" spans="1:3" x14ac:dyDescent="0.15">
      <c r="A28" s="1"/>
      <c r="C28" s="2"/>
    </row>
    <row r="29" spans="1:3" x14ac:dyDescent="0.15">
      <c r="A29" s="1"/>
      <c r="C29" s="2"/>
    </row>
    <row r="32" spans="1:3" x14ac:dyDescent="0.15">
      <c r="A32" s="1" t="s">
        <v>14</v>
      </c>
    </row>
    <row r="34" spans="1:2" x14ac:dyDescent="0.15">
      <c r="A34" s="1" t="s">
        <v>15</v>
      </c>
      <c r="B34">
        <v>426</v>
      </c>
    </row>
    <row r="35" spans="1:2" x14ac:dyDescent="0.15">
      <c r="A35" s="1" t="s">
        <v>16</v>
      </c>
      <c r="B35">
        <v>1115</v>
      </c>
    </row>
    <row r="36" spans="1:2" x14ac:dyDescent="0.15">
      <c r="A36" s="1" t="s">
        <v>17</v>
      </c>
      <c r="B36">
        <v>2881</v>
      </c>
    </row>
    <row r="37" spans="1:2" x14ac:dyDescent="0.15">
      <c r="A37" s="1" t="s">
        <v>18</v>
      </c>
      <c r="B37">
        <v>3411</v>
      </c>
    </row>
    <row r="38" spans="1:2" x14ac:dyDescent="0.15">
      <c r="A38" s="1" t="s">
        <v>19</v>
      </c>
      <c r="B38">
        <v>8183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4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1"/>
  <dimension ref="A1:H34"/>
  <sheetViews>
    <sheetView topLeftCell="A10" workbookViewId="0">
      <selection activeCell="C18" sqref="C18"/>
    </sheetView>
  </sheetViews>
  <sheetFormatPr defaultRowHeight="13.5" x14ac:dyDescent="0.15"/>
  <cols>
    <col min="1" max="1" width="13.375" customWidth="1"/>
    <col min="2" max="2" width="19.25" customWidth="1"/>
    <col min="3" max="3" width="18.375" bestFit="1" customWidth="1"/>
    <col min="6" max="6" width="19.75" customWidth="1"/>
    <col min="7" max="7" width="9.5" bestFit="1" customWidth="1"/>
    <col min="8" max="8" width="20.5" customWidth="1"/>
  </cols>
  <sheetData>
    <row r="1" spans="1:8" x14ac:dyDescent="0.15">
      <c r="A1" s="1" t="s">
        <v>0</v>
      </c>
      <c r="F1" s="1" t="s">
        <v>9</v>
      </c>
    </row>
    <row r="3" spans="1:8" x14ac:dyDescent="0.15">
      <c r="A3" s="1" t="s">
        <v>1</v>
      </c>
      <c r="C3" s="2">
        <v>29177982.329999998</v>
      </c>
      <c r="F3" s="1" t="s">
        <v>10</v>
      </c>
      <c r="H3" s="2">
        <v>25931960.300000001</v>
      </c>
    </row>
    <row r="4" spans="1:8" x14ac:dyDescent="0.15">
      <c r="A4" s="1" t="s">
        <v>2</v>
      </c>
      <c r="C4" s="2">
        <v>5966266.8399999999</v>
      </c>
      <c r="F4" s="1" t="s">
        <v>11</v>
      </c>
      <c r="H4" s="2">
        <v>12402319.699999999</v>
      </c>
    </row>
    <row r="5" spans="1:8" x14ac:dyDescent="0.15">
      <c r="A5" s="1" t="s">
        <v>3</v>
      </c>
      <c r="C5" s="2">
        <v>47145085.039999999</v>
      </c>
      <c r="F5" s="1" t="s">
        <v>12</v>
      </c>
      <c r="H5" s="2">
        <v>13529640.6</v>
      </c>
    </row>
    <row r="6" spans="1:8" x14ac:dyDescent="0.15">
      <c r="A6" s="1" t="s">
        <v>11</v>
      </c>
      <c r="C6" s="2">
        <v>41178818.200000003</v>
      </c>
      <c r="F6" s="1" t="s">
        <v>4</v>
      </c>
      <c r="H6" s="2">
        <v>8000000</v>
      </c>
    </row>
    <row r="7" spans="1:8" x14ac:dyDescent="0.1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15">
      <c r="A8" s="1" t="s">
        <v>5</v>
      </c>
      <c r="C8" s="2">
        <v>46000000</v>
      </c>
      <c r="F8" s="1" t="s">
        <v>8</v>
      </c>
      <c r="H8" s="2">
        <v>3394.8</v>
      </c>
    </row>
    <row r="9" spans="1:8" x14ac:dyDescent="0.15">
      <c r="A9" s="1" t="s">
        <v>6</v>
      </c>
      <c r="C9" s="2">
        <v>835.87</v>
      </c>
      <c r="F9" s="1" t="s">
        <v>13</v>
      </c>
      <c r="H9" s="3">
        <v>1991</v>
      </c>
    </row>
    <row r="10" spans="1:8" x14ac:dyDescent="0.15">
      <c r="A10" s="1" t="s">
        <v>7</v>
      </c>
      <c r="C10" s="2">
        <v>12000000</v>
      </c>
    </row>
    <row r="11" spans="1:8" x14ac:dyDescent="0.15">
      <c r="A11" s="1" t="s">
        <v>8</v>
      </c>
      <c r="C11" s="2">
        <v>212.15</v>
      </c>
    </row>
    <row r="12" spans="1:8" x14ac:dyDescent="0.15">
      <c r="A12" s="1"/>
      <c r="C12" s="2"/>
    </row>
    <row r="13" spans="1:8" x14ac:dyDescent="0.15">
      <c r="A13" s="1"/>
      <c r="C13" s="2"/>
    </row>
    <row r="14" spans="1:8" x14ac:dyDescent="0.15">
      <c r="A14" s="1"/>
      <c r="C14" s="2"/>
    </row>
    <row r="15" spans="1:8" x14ac:dyDescent="0.15">
      <c r="A15" s="1" t="s">
        <v>21</v>
      </c>
      <c r="C15" s="2"/>
    </row>
    <row r="16" spans="1:8" x14ac:dyDescent="0.15">
      <c r="A16" s="1"/>
      <c r="C16" s="2"/>
    </row>
    <row r="17" spans="1:3" x14ac:dyDescent="0.15">
      <c r="A17" s="1" t="s">
        <v>25</v>
      </c>
      <c r="C17" s="2">
        <v>20</v>
      </c>
    </row>
    <row r="18" spans="1:3" x14ac:dyDescent="0.15">
      <c r="A18" s="1" t="s">
        <v>23</v>
      </c>
      <c r="B18" s="2"/>
      <c r="C18" s="2">
        <v>12523200</v>
      </c>
    </row>
    <row r="19" spans="1:3" x14ac:dyDescent="0.15">
      <c r="A19" s="1" t="s">
        <v>26</v>
      </c>
      <c r="B19" s="2"/>
      <c r="C19" s="2">
        <v>2640710.29</v>
      </c>
    </row>
    <row r="20" spans="1:3" x14ac:dyDescent="0.15">
      <c r="A20" s="1" t="s">
        <v>12</v>
      </c>
      <c r="B20" s="2"/>
      <c r="C20" s="2">
        <v>2504640</v>
      </c>
    </row>
    <row r="21" spans="1:3" x14ac:dyDescent="0.15">
      <c r="A21" s="1" t="s">
        <v>24</v>
      </c>
      <c r="B21" s="2"/>
      <c r="C21" s="2">
        <v>145350.29</v>
      </c>
    </row>
    <row r="22" spans="1:3" x14ac:dyDescent="0.15">
      <c r="A22" s="1"/>
      <c r="C22" s="2"/>
    </row>
    <row r="23" spans="1:3" x14ac:dyDescent="0.15">
      <c r="A23" s="1"/>
      <c r="C23" s="2"/>
    </row>
    <row r="24" spans="1:3" x14ac:dyDescent="0.15">
      <c r="A24" s="1"/>
      <c r="C24" s="2"/>
    </row>
    <row r="25" spans="1:3" x14ac:dyDescent="0.15">
      <c r="A25" s="1"/>
      <c r="C25" s="2"/>
    </row>
    <row r="28" spans="1:3" x14ac:dyDescent="0.15">
      <c r="A28" s="1" t="s">
        <v>14</v>
      </c>
    </row>
    <row r="30" spans="1:3" x14ac:dyDescent="0.15">
      <c r="A30" s="1" t="s">
        <v>15</v>
      </c>
      <c r="C30">
        <v>736</v>
      </c>
    </row>
    <row r="31" spans="1:3" x14ac:dyDescent="0.15">
      <c r="A31" s="1" t="s">
        <v>16</v>
      </c>
      <c r="C31">
        <v>1233</v>
      </c>
    </row>
    <row r="32" spans="1:3" x14ac:dyDescent="0.15">
      <c r="A32" s="1" t="s">
        <v>17</v>
      </c>
      <c r="C32">
        <v>3168</v>
      </c>
    </row>
    <row r="33" spans="1:3" x14ac:dyDescent="0.15">
      <c r="A33" s="1" t="s">
        <v>18</v>
      </c>
      <c r="C33">
        <v>3452</v>
      </c>
    </row>
    <row r="34" spans="1:3" x14ac:dyDescent="0.15">
      <c r="A34" s="1" t="s">
        <v>19</v>
      </c>
      <c r="C34">
        <v>8589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4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2"/>
  <dimension ref="A1:H34"/>
  <sheetViews>
    <sheetView topLeftCell="A10" workbookViewId="0">
      <selection activeCell="B18" sqref="B18"/>
    </sheetView>
  </sheetViews>
  <sheetFormatPr defaultRowHeight="13.5" x14ac:dyDescent="0.15"/>
  <cols>
    <col min="1" max="1" width="13.375" customWidth="1"/>
    <col min="2" max="2" width="19.25" customWidth="1"/>
    <col min="3" max="3" width="18.375" bestFit="1" customWidth="1"/>
    <col min="6" max="6" width="19.75" customWidth="1"/>
    <col min="7" max="7" width="9.5" bestFit="1" customWidth="1"/>
    <col min="8" max="8" width="20.5" customWidth="1"/>
  </cols>
  <sheetData>
    <row r="1" spans="1:8" x14ac:dyDescent="0.15">
      <c r="A1" s="1" t="s">
        <v>0</v>
      </c>
      <c r="F1" s="1" t="s">
        <v>9</v>
      </c>
    </row>
    <row r="3" spans="1:8" x14ac:dyDescent="0.15">
      <c r="A3" s="1" t="s">
        <v>1</v>
      </c>
      <c r="C3" s="2">
        <v>32040276.149999999</v>
      </c>
      <c r="F3" s="1" t="s">
        <v>10</v>
      </c>
      <c r="H3" s="2">
        <v>26171212.100000001</v>
      </c>
    </row>
    <row r="4" spans="1:8" x14ac:dyDescent="0.15">
      <c r="A4" s="1" t="s">
        <v>2</v>
      </c>
      <c r="C4" s="2">
        <v>6071899</v>
      </c>
      <c r="F4" s="1" t="s">
        <v>11</v>
      </c>
      <c r="H4" s="2">
        <v>12410019.9</v>
      </c>
    </row>
    <row r="5" spans="1:8" x14ac:dyDescent="0.15">
      <c r="A5" s="1" t="s">
        <v>3</v>
      </c>
      <c r="C5" s="2">
        <v>47112808.079999998</v>
      </c>
      <c r="F5" s="1" t="s">
        <v>12</v>
      </c>
      <c r="H5" s="2">
        <v>13761192.199999999</v>
      </c>
    </row>
    <row r="6" spans="1:8" x14ac:dyDescent="0.15">
      <c r="A6" s="1" t="s">
        <v>11</v>
      </c>
      <c r="C6" s="2">
        <v>41040909.079999998</v>
      </c>
      <c r="F6" s="1" t="s">
        <v>4</v>
      </c>
      <c r="H6" s="2">
        <v>8000000</v>
      </c>
    </row>
    <row r="7" spans="1:8" x14ac:dyDescent="0.1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15">
      <c r="A8" s="1" t="s">
        <v>5</v>
      </c>
      <c r="C8" s="2">
        <v>46000000</v>
      </c>
      <c r="F8" s="1" t="s">
        <v>8</v>
      </c>
      <c r="H8" s="2">
        <v>1292.5999999999999</v>
      </c>
    </row>
    <row r="9" spans="1:8" x14ac:dyDescent="0.15">
      <c r="A9" s="1" t="s">
        <v>6</v>
      </c>
      <c r="C9" s="2">
        <v>632.9</v>
      </c>
      <c r="F9" s="1" t="s">
        <v>13</v>
      </c>
      <c r="H9" s="3">
        <v>748</v>
      </c>
    </row>
    <row r="10" spans="1:8" x14ac:dyDescent="0.15">
      <c r="A10" s="1" t="s">
        <v>7</v>
      </c>
      <c r="C10" s="2">
        <v>9000000</v>
      </c>
    </row>
    <row r="11" spans="1:8" x14ac:dyDescent="0.15">
      <c r="A11" s="1" t="s">
        <v>8</v>
      </c>
      <c r="C11" s="2">
        <v>103.25</v>
      </c>
    </row>
    <row r="12" spans="1:8" x14ac:dyDescent="0.15">
      <c r="A12" s="1"/>
      <c r="C12" s="2"/>
    </row>
    <row r="13" spans="1:8" x14ac:dyDescent="0.15">
      <c r="A13" s="1"/>
      <c r="C13" s="2"/>
    </row>
    <row r="14" spans="1:8" x14ac:dyDescent="0.15">
      <c r="A14" s="1"/>
      <c r="C14" s="2"/>
    </row>
    <row r="15" spans="1:8" x14ac:dyDescent="0.15">
      <c r="A15" s="1" t="s">
        <v>21</v>
      </c>
      <c r="C15" s="2"/>
    </row>
    <row r="16" spans="1:8" x14ac:dyDescent="0.15">
      <c r="A16" s="1"/>
      <c r="C16" s="2"/>
    </row>
    <row r="17" spans="1:3" x14ac:dyDescent="0.15">
      <c r="A17" s="1" t="s">
        <v>25</v>
      </c>
      <c r="B17">
        <v>21</v>
      </c>
      <c r="C17" s="2"/>
    </row>
    <row r="18" spans="1:3" x14ac:dyDescent="0.15">
      <c r="A18" s="1" t="s">
        <v>23</v>
      </c>
      <c r="B18" s="2">
        <v>13042260</v>
      </c>
      <c r="C18" s="2"/>
    </row>
    <row r="19" spans="1:3" x14ac:dyDescent="0.15">
      <c r="A19" s="1" t="s">
        <v>26</v>
      </c>
      <c r="B19" s="2">
        <v>2428554.1</v>
      </c>
      <c r="C19" s="2"/>
    </row>
    <row r="20" spans="1:3" x14ac:dyDescent="0.15">
      <c r="A20" s="1" t="s">
        <v>12</v>
      </c>
      <c r="B20" s="2">
        <v>2608452</v>
      </c>
      <c r="C20" s="2"/>
    </row>
    <row r="21" spans="1:3" x14ac:dyDescent="0.15">
      <c r="A21" s="1" t="s">
        <v>24</v>
      </c>
      <c r="B21" s="2">
        <v>35423.599999999999</v>
      </c>
      <c r="C21" s="2"/>
    </row>
    <row r="22" spans="1:3" x14ac:dyDescent="0.15">
      <c r="A22" s="1"/>
      <c r="C22" s="2"/>
    </row>
    <row r="23" spans="1:3" x14ac:dyDescent="0.15">
      <c r="A23" s="1"/>
      <c r="C23" s="2"/>
    </row>
    <row r="24" spans="1:3" x14ac:dyDescent="0.15">
      <c r="A24" s="1"/>
      <c r="C24" s="2"/>
    </row>
    <row r="25" spans="1:3" x14ac:dyDescent="0.15">
      <c r="A25" s="1"/>
      <c r="C25" s="2"/>
    </row>
    <row r="28" spans="1:3" x14ac:dyDescent="0.15">
      <c r="A28" s="1" t="s">
        <v>14</v>
      </c>
    </row>
    <row r="30" spans="1:3" x14ac:dyDescent="0.15">
      <c r="A30" s="1" t="s">
        <v>15</v>
      </c>
      <c r="C30">
        <v>753</v>
      </c>
    </row>
    <row r="31" spans="1:3" x14ac:dyDescent="0.15">
      <c r="A31" s="1" t="s">
        <v>16</v>
      </c>
      <c r="C31">
        <v>1232</v>
      </c>
    </row>
    <row r="32" spans="1:3" x14ac:dyDescent="0.15">
      <c r="A32" s="1" t="s">
        <v>17</v>
      </c>
      <c r="C32">
        <v>3130</v>
      </c>
    </row>
    <row r="33" spans="1:3" x14ac:dyDescent="0.15">
      <c r="A33" s="1" t="s">
        <v>18</v>
      </c>
      <c r="C33">
        <v>3107</v>
      </c>
    </row>
    <row r="34" spans="1:3" x14ac:dyDescent="0.15">
      <c r="A34" s="1" t="s">
        <v>19</v>
      </c>
      <c r="C34">
        <v>8222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40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3"/>
  <dimension ref="A1:H35"/>
  <sheetViews>
    <sheetView topLeftCell="A13" workbookViewId="0">
      <selection activeCell="B19" sqref="B19"/>
    </sheetView>
  </sheetViews>
  <sheetFormatPr defaultRowHeight="13.5" x14ac:dyDescent="0.15"/>
  <cols>
    <col min="1" max="1" width="13.375" customWidth="1"/>
    <col min="2" max="2" width="17.5" customWidth="1"/>
    <col min="3" max="3" width="18.375" bestFit="1" customWidth="1"/>
    <col min="6" max="6" width="19.75" customWidth="1"/>
    <col min="7" max="7" width="9.5" bestFit="1" customWidth="1"/>
    <col min="8" max="8" width="20.5" customWidth="1"/>
  </cols>
  <sheetData>
    <row r="1" spans="1:8" x14ac:dyDescent="0.15">
      <c r="A1" s="1" t="s">
        <v>0</v>
      </c>
      <c r="F1" s="1" t="s">
        <v>9</v>
      </c>
    </row>
    <row r="3" spans="1:8" x14ac:dyDescent="0.15">
      <c r="A3" s="1" t="s">
        <v>1</v>
      </c>
      <c r="C3" s="2">
        <v>24101136.219999999</v>
      </c>
      <c r="F3" s="1" t="s">
        <v>10</v>
      </c>
      <c r="H3" s="2">
        <v>26057126.699999999</v>
      </c>
    </row>
    <row r="4" spans="1:8" x14ac:dyDescent="0.15">
      <c r="A4" s="1" t="s">
        <v>2</v>
      </c>
      <c r="C4" s="2">
        <v>5037136.3600000003</v>
      </c>
      <c r="F4" s="1" t="s">
        <v>11</v>
      </c>
      <c r="H4" s="2">
        <v>12453784.1</v>
      </c>
    </row>
    <row r="5" spans="1:8" x14ac:dyDescent="0.15">
      <c r="A5" s="1" t="s">
        <v>3</v>
      </c>
      <c r="C5" s="2">
        <v>47140569.960000001</v>
      </c>
      <c r="F5" s="1" t="s">
        <v>12</v>
      </c>
      <c r="H5" s="2">
        <v>13603342.6</v>
      </c>
    </row>
    <row r="6" spans="1:8" x14ac:dyDescent="0.15">
      <c r="A6" s="1" t="s">
        <v>11</v>
      </c>
      <c r="C6" s="2">
        <v>42103433.600000001</v>
      </c>
      <c r="F6" s="1" t="s">
        <v>4</v>
      </c>
      <c r="H6" s="2">
        <v>8000000</v>
      </c>
    </row>
    <row r="7" spans="1:8" x14ac:dyDescent="0.1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15">
      <c r="A8" s="1" t="s">
        <v>5</v>
      </c>
      <c r="C8" s="2">
        <v>46000000</v>
      </c>
      <c r="F8" s="1" t="s">
        <v>8</v>
      </c>
      <c r="H8" s="2">
        <v>1437.5</v>
      </c>
    </row>
    <row r="9" spans="1:8" x14ac:dyDescent="0.15">
      <c r="A9" s="1" t="s">
        <v>6</v>
      </c>
      <c r="C9" s="2">
        <v>2297.38</v>
      </c>
      <c r="F9" s="1" t="s">
        <v>13</v>
      </c>
      <c r="H9" s="3">
        <v>922</v>
      </c>
    </row>
    <row r="10" spans="1:8" x14ac:dyDescent="0.15">
      <c r="A10" s="1" t="s">
        <v>7</v>
      </c>
      <c r="C10" s="2">
        <v>18000000</v>
      </c>
    </row>
    <row r="11" spans="1:8" x14ac:dyDescent="0.15">
      <c r="A11" s="1" t="s">
        <v>8</v>
      </c>
      <c r="C11" s="2">
        <v>125.97</v>
      </c>
    </row>
    <row r="12" spans="1:8" x14ac:dyDescent="0.15">
      <c r="A12" s="1"/>
      <c r="C12" s="2"/>
    </row>
    <row r="13" spans="1:8" x14ac:dyDescent="0.15">
      <c r="A13" s="1"/>
      <c r="C13" s="2"/>
    </row>
    <row r="14" spans="1:8" x14ac:dyDescent="0.15">
      <c r="A14" s="1"/>
      <c r="C14" s="2"/>
    </row>
    <row r="15" spans="1:8" x14ac:dyDescent="0.15">
      <c r="A15" s="1"/>
      <c r="C15" s="2"/>
    </row>
    <row r="16" spans="1:8" x14ac:dyDescent="0.15">
      <c r="A16" s="1" t="s">
        <v>21</v>
      </c>
      <c r="C16" s="2"/>
    </row>
    <row r="17" spans="1:3" x14ac:dyDescent="0.15">
      <c r="A17" s="1"/>
      <c r="C17" s="2"/>
    </row>
    <row r="18" spans="1:3" x14ac:dyDescent="0.15">
      <c r="A18" s="1" t="s">
        <v>25</v>
      </c>
      <c r="B18">
        <v>20</v>
      </c>
    </row>
    <row r="19" spans="1:3" x14ac:dyDescent="0.15">
      <c r="A19" s="1" t="s">
        <v>23</v>
      </c>
      <c r="B19" s="2">
        <v>12384900</v>
      </c>
      <c r="C19" s="2"/>
    </row>
    <row r="20" spans="1:3" x14ac:dyDescent="0.15">
      <c r="A20" s="1" t="s">
        <v>26</v>
      </c>
      <c r="B20" s="2">
        <v>2586321.73</v>
      </c>
      <c r="C20" s="2"/>
    </row>
    <row r="21" spans="1:3" x14ac:dyDescent="0.15">
      <c r="A21" s="1" t="s">
        <v>12</v>
      </c>
      <c r="B21" s="2">
        <v>2492880</v>
      </c>
      <c r="C21" s="2"/>
    </row>
    <row r="22" spans="1:3" x14ac:dyDescent="0.15">
      <c r="A22" s="1" t="s">
        <v>24</v>
      </c>
      <c r="B22" s="2">
        <v>83100</v>
      </c>
      <c r="C22" s="2"/>
    </row>
    <row r="23" spans="1:3" x14ac:dyDescent="0.15">
      <c r="A23" s="1"/>
      <c r="C23" s="2"/>
    </row>
    <row r="24" spans="1:3" x14ac:dyDescent="0.15">
      <c r="A24" s="1"/>
      <c r="C24" s="2"/>
    </row>
    <row r="25" spans="1:3" x14ac:dyDescent="0.15">
      <c r="A25" s="1"/>
      <c r="C25" s="2"/>
    </row>
    <row r="26" spans="1:3" x14ac:dyDescent="0.15">
      <c r="A26" s="1"/>
      <c r="C26" s="2"/>
    </row>
    <row r="29" spans="1:3" x14ac:dyDescent="0.15">
      <c r="A29" s="1" t="s">
        <v>20</v>
      </c>
    </row>
    <row r="31" spans="1:3" x14ac:dyDescent="0.15">
      <c r="A31" s="1" t="s">
        <v>15</v>
      </c>
      <c r="B31">
        <v>801</v>
      </c>
    </row>
    <row r="32" spans="1:3" x14ac:dyDescent="0.15">
      <c r="A32" s="1" t="s">
        <v>16</v>
      </c>
      <c r="B32">
        <v>1250</v>
      </c>
    </row>
    <row r="33" spans="1:2" x14ac:dyDescent="0.15">
      <c r="A33" s="1" t="s">
        <v>17</v>
      </c>
      <c r="B33">
        <v>3180</v>
      </c>
    </row>
    <row r="34" spans="1:2" x14ac:dyDescent="0.15">
      <c r="A34" s="1" t="s">
        <v>18</v>
      </c>
      <c r="B34">
        <v>2991</v>
      </c>
    </row>
    <row r="35" spans="1:2" x14ac:dyDescent="0.15">
      <c r="A35" s="1" t="s">
        <v>19</v>
      </c>
      <c r="B35">
        <v>8222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26" sqref="D26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2.1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5729758.5599999996</v>
      </c>
      <c r="D3" s="1" t="s">
        <v>1</v>
      </c>
      <c r="E3" s="18">
        <v>150119639.34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97990135.099999994</v>
      </c>
      <c r="D4" s="1" t="s">
        <v>11</v>
      </c>
      <c r="E4" s="38">
        <v>40409515.780000001</v>
      </c>
      <c r="H4" s="1" t="s">
        <v>370</v>
      </c>
      <c r="I4" s="13">
        <v>94</v>
      </c>
      <c r="J4" s="13"/>
    </row>
    <row r="5" spans="1:10" x14ac:dyDescent="0.15">
      <c r="A5" s="1" t="s">
        <v>3</v>
      </c>
      <c r="B5" s="2">
        <v>126762633.65000001</v>
      </c>
      <c r="D5" s="1" t="s">
        <v>12</v>
      </c>
      <c r="E5" s="2">
        <v>29710123.559999999</v>
      </c>
      <c r="H5" s="1" t="s">
        <v>372</v>
      </c>
      <c r="I5" s="13">
        <v>1</v>
      </c>
      <c r="J5" s="13"/>
    </row>
    <row r="6" spans="1:10" x14ac:dyDescent="0.15">
      <c r="A6" s="1" t="s">
        <v>11</v>
      </c>
      <c r="B6" s="37">
        <v>108772498.55</v>
      </c>
      <c r="D6" s="1" t="s">
        <v>4</v>
      </c>
      <c r="E6" s="2">
        <v>11000000</v>
      </c>
      <c r="H6" s="1" t="s">
        <v>323</v>
      </c>
      <c r="I6" s="13"/>
      <c r="J6" s="13">
        <v>-15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15</v>
      </c>
      <c r="J7" s="13"/>
    </row>
    <row r="8" spans="1:10" x14ac:dyDescent="0.15">
      <c r="A8" s="1" t="s">
        <v>5</v>
      </c>
      <c r="B8" s="2">
        <v>189980000</v>
      </c>
      <c r="D8" s="1" t="s">
        <v>86</v>
      </c>
      <c r="E8" s="18">
        <v>761.6</v>
      </c>
      <c r="G8" s="1"/>
      <c r="H8" s="1"/>
    </row>
    <row r="9" spans="1:10" x14ac:dyDescent="0.15">
      <c r="A9" s="1" t="s">
        <v>82</v>
      </c>
      <c r="B9" s="2">
        <v>42739.99</v>
      </c>
      <c r="D9" s="1" t="s">
        <v>88</v>
      </c>
      <c r="E9" s="3">
        <v>1032</v>
      </c>
      <c r="H9" s="1"/>
    </row>
    <row r="10" spans="1:10" x14ac:dyDescent="0.15">
      <c r="A10" s="1" t="s">
        <v>83</v>
      </c>
      <c r="B10" s="2">
        <v>23000000</v>
      </c>
      <c r="D10" s="1" t="s">
        <v>85</v>
      </c>
      <c r="E10" s="2">
        <f>'20171228'!E10+'20171229'!E8</f>
        <v>754495.49999999953</v>
      </c>
      <c r="G10" s="1"/>
      <c r="H10" s="1" t="s">
        <v>42</v>
      </c>
      <c r="I10" s="3">
        <f>SUMIF(I4:I9,"&gt;=0")</f>
        <v>110</v>
      </c>
    </row>
    <row r="11" spans="1:10" x14ac:dyDescent="0.15">
      <c r="A11" s="1" t="s">
        <v>84</v>
      </c>
      <c r="B11" s="2">
        <f>'20171228'!B11+'20171229'!B9</f>
        <v>1599466.8800000001</v>
      </c>
      <c r="E11" s="2"/>
      <c r="G11" s="1"/>
      <c r="H11" s="1" t="s">
        <v>43</v>
      </c>
      <c r="I11" s="3">
        <f>SUM(J4:J9)</f>
        <v>-15</v>
      </c>
    </row>
    <row r="12" spans="1:10" x14ac:dyDescent="0.15">
      <c r="A12" s="1" t="s">
        <v>86</v>
      </c>
      <c r="B12" s="18">
        <v>438.76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'20171228'!B13+'20171229'!B12</f>
        <v>268489.93000000005</v>
      </c>
      <c r="E13" s="2"/>
      <c r="G13" s="1"/>
      <c r="H13" s="1" t="s">
        <v>30</v>
      </c>
      <c r="I13" s="15">
        <v>94780260</v>
      </c>
    </row>
    <row r="14" spans="1:10" x14ac:dyDescent="0.15">
      <c r="A14" s="1" t="s">
        <v>333</v>
      </c>
      <c r="B14" s="3">
        <v>34321734</v>
      </c>
      <c r="G14" s="1"/>
      <c r="H14" s="1" t="s">
        <v>31</v>
      </c>
      <c r="I14" s="15">
        <v>-13009500</v>
      </c>
    </row>
    <row r="15" spans="1:10" x14ac:dyDescent="0.15">
      <c r="A15" s="1"/>
      <c r="B15" s="1"/>
      <c r="G15" s="1"/>
      <c r="H15" s="1" t="s">
        <v>32</v>
      </c>
      <c r="I15" s="15">
        <f>I14+I13</f>
        <v>81770760</v>
      </c>
    </row>
    <row r="16" spans="1:10" x14ac:dyDescent="0.15">
      <c r="B16" s="2"/>
      <c r="G16" s="1" t="s">
        <v>5</v>
      </c>
      <c r="H16" s="2"/>
      <c r="I16" s="15">
        <v>10000000</v>
      </c>
    </row>
    <row r="17" spans="1:22" x14ac:dyDescent="0.15">
      <c r="A17" s="6"/>
      <c r="B17" s="2"/>
      <c r="G17" s="1" t="s">
        <v>26</v>
      </c>
      <c r="H17" s="2"/>
      <c r="I17" s="15">
        <v>8216879.0999999996</v>
      </c>
    </row>
    <row r="18" spans="1:22" x14ac:dyDescent="0.15">
      <c r="G18" s="1" t="s">
        <v>12</v>
      </c>
      <c r="H18" s="2"/>
      <c r="I18" s="15">
        <v>14233401</v>
      </c>
    </row>
    <row r="19" spans="1:22" x14ac:dyDescent="0.15">
      <c r="A19" s="2"/>
      <c r="G19" s="1" t="s">
        <v>24</v>
      </c>
      <c r="H19" s="2"/>
      <c r="I19" s="15">
        <f>I18+I17-I16</f>
        <v>12450280.100000001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434868.31</v>
      </c>
      <c r="N21" s="2"/>
    </row>
    <row r="22" spans="1:22" x14ac:dyDescent="0.15">
      <c r="G22" s="1"/>
      <c r="H22" s="1" t="s">
        <v>39</v>
      </c>
      <c r="I22" s="15">
        <v>102206.34</v>
      </c>
    </row>
    <row r="23" spans="1:22" x14ac:dyDescent="0.15">
      <c r="G23" s="1"/>
      <c r="H23" s="1" t="s">
        <v>106</v>
      </c>
      <c r="I23" s="15">
        <v>24054.85</v>
      </c>
      <c r="N23" s="2"/>
    </row>
    <row r="24" spans="1:22" x14ac:dyDescent="0.15">
      <c r="A24" s="8" t="s">
        <v>69</v>
      </c>
      <c r="H24" s="1" t="s">
        <v>107</v>
      </c>
      <c r="I24" s="15">
        <v>11184</v>
      </c>
    </row>
    <row r="25" spans="1:22" x14ac:dyDescent="0.15">
      <c r="A25" s="1" t="s">
        <v>70</v>
      </c>
      <c r="B25" s="2">
        <f>B8+E7+I16+B44</f>
        <v>280980000</v>
      </c>
      <c r="H25" s="1" t="s">
        <v>19</v>
      </c>
      <c r="I25" s="15">
        <f>SUM(I21:I24)</f>
        <v>572313.5</v>
      </c>
    </row>
    <row r="26" spans="1:22" x14ac:dyDescent="0.15">
      <c r="A26" s="1" t="s">
        <v>71</v>
      </c>
      <c r="B26" s="2">
        <f>B4+E5+I18</f>
        <v>141933659.66</v>
      </c>
      <c r="G26" s="1"/>
      <c r="H26" s="1" t="s">
        <v>355</v>
      </c>
      <c r="I26" s="2">
        <v>298.06</v>
      </c>
    </row>
    <row r="27" spans="1:22" x14ac:dyDescent="0.15">
      <c r="A27" s="1" t="s">
        <v>90</v>
      </c>
      <c r="B27" s="2">
        <f>$B$13+$E$10+$I$25</f>
        <v>1595298.9299999997</v>
      </c>
    </row>
    <row r="28" spans="1:22" x14ac:dyDescent="0.15">
      <c r="A28" s="1" t="s">
        <v>356</v>
      </c>
      <c r="B28" s="2">
        <f>B12+E8+I26</f>
        <v>1498.42</v>
      </c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18</v>
      </c>
      <c r="B33" s="36">
        <v>3116</v>
      </c>
      <c r="D33" s="1" t="s">
        <v>74</v>
      </c>
      <c r="E33" s="2">
        <v>16879075</v>
      </c>
      <c r="G33" s="16" t="s">
        <v>296</v>
      </c>
      <c r="H33" s="2">
        <f>E33</f>
        <v>16879075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138</v>
      </c>
      <c r="B34" s="36">
        <v>346</v>
      </c>
      <c r="D34" s="1" t="s">
        <v>75</v>
      </c>
      <c r="E34" s="2">
        <v>16587113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6">
        <v>6348</v>
      </c>
      <c r="D35" s="1" t="s">
        <v>76</v>
      </c>
      <c r="E35" s="2">
        <v>399068</v>
      </c>
      <c r="G35" s="40" t="s">
        <v>298</v>
      </c>
      <c r="H35" s="41">
        <f>H33+H34</f>
        <v>16884232.605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6">
        <v>2810</v>
      </c>
      <c r="D36" s="1" t="s">
        <v>77</v>
      </c>
      <c r="E36" s="2">
        <v>487078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12620</v>
      </c>
      <c r="D37" s="1" t="s">
        <v>78</v>
      </c>
      <c r="E37" s="2">
        <v>-864429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-636849</v>
      </c>
    </row>
    <row r="39" spans="1:23" x14ac:dyDescent="0.15">
      <c r="A39" s="1" t="s">
        <v>103</v>
      </c>
      <c r="B39" s="3"/>
      <c r="D39" s="1" t="s">
        <v>80</v>
      </c>
      <c r="E39" s="10">
        <v>-50938</v>
      </c>
    </row>
    <row r="40" spans="1:23" s="9" customFormat="1" x14ac:dyDescent="0.15">
      <c r="A40"/>
      <c r="B40"/>
      <c r="D40" s="1" t="s">
        <v>81</v>
      </c>
      <c r="E40" s="2">
        <v>5842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1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4"/>
  <dimension ref="A1:H34"/>
  <sheetViews>
    <sheetView workbookViewId="0">
      <selection activeCell="C20" sqref="C20"/>
    </sheetView>
  </sheetViews>
  <sheetFormatPr defaultRowHeight="13.5" x14ac:dyDescent="0.15"/>
  <cols>
    <col min="1" max="1" width="13.375" customWidth="1"/>
    <col min="2" max="2" width="8.125" customWidth="1"/>
    <col min="3" max="3" width="18.375" bestFit="1" customWidth="1"/>
    <col min="6" max="6" width="19.75" customWidth="1"/>
    <col min="7" max="7" width="9.5" bestFit="1" customWidth="1"/>
    <col min="8" max="8" width="20.5" customWidth="1"/>
  </cols>
  <sheetData>
    <row r="1" spans="1:8" x14ac:dyDescent="0.15">
      <c r="A1" s="1" t="s">
        <v>0</v>
      </c>
      <c r="F1" s="1" t="s">
        <v>9</v>
      </c>
    </row>
    <row r="3" spans="1:8" x14ac:dyDescent="0.15">
      <c r="A3" s="1" t="s">
        <v>1</v>
      </c>
      <c r="C3" s="2">
        <v>18999056.620000001</v>
      </c>
      <c r="F3" s="1" t="s">
        <v>10</v>
      </c>
      <c r="H3" s="2">
        <v>26067474.199999999</v>
      </c>
    </row>
    <row r="4" spans="1:8" x14ac:dyDescent="0.15">
      <c r="A4" s="1" t="s">
        <v>2</v>
      </c>
      <c r="C4" s="2">
        <v>7123362.79</v>
      </c>
      <c r="F4" s="1" t="s">
        <v>11</v>
      </c>
      <c r="H4" s="2">
        <v>12890164.4</v>
      </c>
    </row>
    <row r="5" spans="1:8" x14ac:dyDescent="0.15">
      <c r="A5" s="1" t="s">
        <v>3</v>
      </c>
      <c r="C5" s="2">
        <v>47123943.780000001</v>
      </c>
      <c r="F5" s="1" t="s">
        <v>12</v>
      </c>
      <c r="H5" s="2">
        <v>13177309.800000001</v>
      </c>
    </row>
    <row r="6" spans="1:8" x14ac:dyDescent="0.15">
      <c r="A6" s="1" t="s">
        <v>11</v>
      </c>
      <c r="C6" s="2">
        <v>40000580.990000002</v>
      </c>
      <c r="F6" s="1" t="s">
        <v>4</v>
      </c>
      <c r="H6" s="2">
        <v>8000000</v>
      </c>
    </row>
    <row r="7" spans="1:8" x14ac:dyDescent="0.1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15">
      <c r="A8" s="1" t="s">
        <v>5</v>
      </c>
      <c r="C8" s="2">
        <v>46000000</v>
      </c>
      <c r="F8" s="1" t="s">
        <v>8</v>
      </c>
      <c r="H8" s="2">
        <v>2352.9</v>
      </c>
    </row>
    <row r="9" spans="1:8" x14ac:dyDescent="0.15">
      <c r="A9" s="1" t="s">
        <v>6</v>
      </c>
      <c r="C9" s="2">
        <v>1524.17</v>
      </c>
      <c r="F9" s="1" t="s">
        <v>13</v>
      </c>
      <c r="H9" s="3">
        <v>1286</v>
      </c>
    </row>
    <row r="10" spans="1:8" x14ac:dyDescent="0.15">
      <c r="A10" s="1" t="s">
        <v>7</v>
      </c>
      <c r="C10" s="2">
        <v>21000000</v>
      </c>
    </row>
    <row r="11" spans="1:8" x14ac:dyDescent="0.15">
      <c r="A11" s="1" t="s">
        <v>8</v>
      </c>
      <c r="C11" s="2">
        <v>279.89</v>
      </c>
    </row>
    <row r="12" spans="1:8" x14ac:dyDescent="0.15">
      <c r="A12" s="1"/>
      <c r="C12" s="2"/>
    </row>
    <row r="13" spans="1:8" x14ac:dyDescent="0.15">
      <c r="A13" s="1"/>
      <c r="C13" s="2"/>
    </row>
    <row r="14" spans="1:8" x14ac:dyDescent="0.15">
      <c r="A14" s="1"/>
      <c r="C14" s="2"/>
    </row>
    <row r="15" spans="1:8" x14ac:dyDescent="0.15">
      <c r="A15" s="1"/>
      <c r="C15" s="2"/>
    </row>
    <row r="16" spans="1:8" x14ac:dyDescent="0.15">
      <c r="A16" s="1" t="s">
        <v>21</v>
      </c>
      <c r="C16" s="2"/>
    </row>
    <row r="17" spans="1:3" x14ac:dyDescent="0.15">
      <c r="A17" s="1"/>
      <c r="C17" s="2"/>
    </row>
    <row r="18" spans="1:3" x14ac:dyDescent="0.15">
      <c r="A18" s="1" t="s">
        <v>25</v>
      </c>
      <c r="C18">
        <v>18</v>
      </c>
    </row>
    <row r="19" spans="1:3" x14ac:dyDescent="0.15">
      <c r="A19" s="1" t="s">
        <v>22</v>
      </c>
      <c r="C19" s="2">
        <v>2063.0555555555552</v>
      </c>
    </row>
    <row r="20" spans="1:3" x14ac:dyDescent="0.15">
      <c r="A20" s="1" t="s">
        <v>23</v>
      </c>
      <c r="C20" s="2">
        <v>11140500</v>
      </c>
    </row>
    <row r="21" spans="1:3" x14ac:dyDescent="0.15">
      <c r="A21" s="1" t="s">
        <v>26</v>
      </c>
      <c r="C21" s="2">
        <v>2823232.1</v>
      </c>
    </row>
    <row r="22" spans="1:3" x14ac:dyDescent="0.15">
      <c r="A22" s="1" t="s">
        <v>27</v>
      </c>
      <c r="C22" s="2">
        <v>2241000</v>
      </c>
    </row>
    <row r="23" spans="1:3" x14ac:dyDescent="0.15">
      <c r="A23" s="1" t="s">
        <v>24</v>
      </c>
      <c r="C23" s="2">
        <v>86883.04</v>
      </c>
    </row>
    <row r="24" spans="1:3" x14ac:dyDescent="0.15">
      <c r="A24" s="1"/>
      <c r="C24" s="2"/>
    </row>
    <row r="25" spans="1:3" x14ac:dyDescent="0.15">
      <c r="A25" s="1"/>
      <c r="C25" s="2"/>
    </row>
    <row r="28" spans="1:3" x14ac:dyDescent="0.15">
      <c r="A28" s="1" t="s">
        <v>20</v>
      </c>
    </row>
    <row r="30" spans="1:3" x14ac:dyDescent="0.15">
      <c r="A30" s="1" t="s">
        <v>15</v>
      </c>
      <c r="C30">
        <v>777</v>
      </c>
    </row>
    <row r="31" spans="1:3" x14ac:dyDescent="0.15">
      <c r="A31" s="1" t="s">
        <v>16</v>
      </c>
      <c r="C31">
        <v>1245</v>
      </c>
    </row>
    <row r="32" spans="1:3" x14ac:dyDescent="0.15">
      <c r="A32" s="1" t="s">
        <v>17</v>
      </c>
      <c r="C32">
        <v>3124</v>
      </c>
    </row>
    <row r="33" spans="1:3" x14ac:dyDescent="0.15">
      <c r="A33" s="1" t="s">
        <v>18</v>
      </c>
      <c r="C33">
        <v>2940</v>
      </c>
    </row>
    <row r="34" spans="1:3" x14ac:dyDescent="0.15">
      <c r="A34" s="1" t="s">
        <v>19</v>
      </c>
      <c r="C34">
        <v>8086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5"/>
  <dimension ref="A1:H20"/>
  <sheetViews>
    <sheetView workbookViewId="0">
      <selection activeCell="C4" sqref="C4"/>
    </sheetView>
  </sheetViews>
  <sheetFormatPr defaultRowHeight="13.5" x14ac:dyDescent="0.15"/>
  <cols>
    <col min="1" max="1" width="13.375" customWidth="1"/>
    <col min="2" max="2" width="8.125" customWidth="1"/>
    <col min="3" max="3" width="18.375" bestFit="1" customWidth="1"/>
    <col min="6" max="6" width="19.75" customWidth="1"/>
    <col min="7" max="7" width="9.5" bestFit="1" customWidth="1"/>
    <col min="8" max="8" width="20.5" customWidth="1"/>
  </cols>
  <sheetData>
    <row r="1" spans="1:8" x14ac:dyDescent="0.15">
      <c r="A1" s="1" t="s">
        <v>0</v>
      </c>
      <c r="F1" s="1" t="s">
        <v>9</v>
      </c>
    </row>
    <row r="3" spans="1:8" x14ac:dyDescent="0.15">
      <c r="A3" s="1" t="s">
        <v>1</v>
      </c>
      <c r="C3" s="2">
        <v>31858526.920000002</v>
      </c>
      <c r="F3" s="1" t="s">
        <v>10</v>
      </c>
      <c r="H3" s="2">
        <v>25965755.699999999</v>
      </c>
    </row>
    <row r="4" spans="1:8" x14ac:dyDescent="0.15">
      <c r="A4" s="1" t="s">
        <v>2</v>
      </c>
      <c r="C4" s="2">
        <v>6250760.5999999996</v>
      </c>
      <c r="F4" s="1" t="s">
        <v>11</v>
      </c>
      <c r="H4" s="2">
        <v>13291886.699999999</v>
      </c>
    </row>
    <row r="5" spans="1:8" x14ac:dyDescent="0.15">
      <c r="A5" s="1" t="s">
        <v>3</v>
      </c>
      <c r="C5" s="2">
        <v>47109939.600000001</v>
      </c>
      <c r="F5" s="1" t="s">
        <v>12</v>
      </c>
      <c r="H5" s="2">
        <v>12673869</v>
      </c>
    </row>
    <row r="6" spans="1:8" x14ac:dyDescent="0.15">
      <c r="A6" s="1" t="s">
        <v>11</v>
      </c>
      <c r="C6" s="2">
        <v>40859719</v>
      </c>
      <c r="F6" s="1" t="s">
        <v>4</v>
      </c>
      <c r="H6" s="2">
        <v>8000000</v>
      </c>
    </row>
    <row r="7" spans="1:8" x14ac:dyDescent="0.1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15">
      <c r="A8" s="1" t="s">
        <v>5</v>
      </c>
      <c r="C8" s="2">
        <v>46000000</v>
      </c>
      <c r="F8" s="1" t="s">
        <v>8</v>
      </c>
      <c r="H8" s="2">
        <v>2352.9</v>
      </c>
    </row>
    <row r="9" spans="1:8" x14ac:dyDescent="0.15">
      <c r="A9" s="1" t="s">
        <v>6</v>
      </c>
      <c r="C9" s="2">
        <v>652.08000000000004</v>
      </c>
      <c r="F9" s="1" t="s">
        <v>13</v>
      </c>
      <c r="H9" s="3">
        <v>1631</v>
      </c>
    </row>
    <row r="10" spans="1:8" x14ac:dyDescent="0.15">
      <c r="A10" s="1" t="s">
        <v>7</v>
      </c>
      <c r="C10" s="2">
        <v>9000000</v>
      </c>
    </row>
    <row r="11" spans="1:8" x14ac:dyDescent="0.15">
      <c r="A11" s="1" t="s">
        <v>8</v>
      </c>
      <c r="C11" s="2">
        <v>162.68</v>
      </c>
    </row>
    <row r="14" spans="1:8" x14ac:dyDescent="0.15">
      <c r="A14" s="1" t="s">
        <v>14</v>
      </c>
    </row>
    <row r="16" spans="1:8" x14ac:dyDescent="0.15">
      <c r="A16" s="1" t="s">
        <v>15</v>
      </c>
      <c r="C16">
        <v>730</v>
      </c>
    </row>
    <row r="17" spans="1:3" x14ac:dyDescent="0.15">
      <c r="A17" s="1" t="s">
        <v>16</v>
      </c>
      <c r="C17">
        <v>1338</v>
      </c>
    </row>
    <row r="18" spans="1:3" x14ac:dyDescent="0.15">
      <c r="A18" s="1" t="s">
        <v>17</v>
      </c>
      <c r="C18">
        <v>3250</v>
      </c>
    </row>
    <row r="19" spans="1:3" x14ac:dyDescent="0.15">
      <c r="A19" s="1" t="s">
        <v>18</v>
      </c>
      <c r="C19">
        <v>2626</v>
      </c>
    </row>
    <row r="20" spans="1:3" x14ac:dyDescent="0.15">
      <c r="A20" s="1" t="s">
        <v>19</v>
      </c>
      <c r="C20">
        <v>7944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4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6"/>
  <dimension ref="A1:H20"/>
  <sheetViews>
    <sheetView workbookViewId="0">
      <selection activeCell="C14" sqref="C14"/>
    </sheetView>
  </sheetViews>
  <sheetFormatPr defaultRowHeight="13.5" x14ac:dyDescent="0.15"/>
  <cols>
    <col min="1" max="1" width="13.375" customWidth="1"/>
    <col min="2" max="2" width="8.125" customWidth="1"/>
    <col min="3" max="3" width="18.375" bestFit="1" customWidth="1"/>
    <col min="6" max="6" width="19.75" customWidth="1"/>
    <col min="7" max="7" width="9.5" bestFit="1" customWidth="1"/>
    <col min="8" max="8" width="20.5" customWidth="1"/>
  </cols>
  <sheetData>
    <row r="1" spans="1:8" x14ac:dyDescent="0.15">
      <c r="A1" s="1" t="s">
        <v>0</v>
      </c>
      <c r="F1" s="1" t="s">
        <v>9</v>
      </c>
    </row>
    <row r="3" spans="1:8" x14ac:dyDescent="0.15">
      <c r="A3" s="1" t="s">
        <v>1</v>
      </c>
      <c r="C3" s="2">
        <v>28147369.579999998</v>
      </c>
      <c r="F3" s="1" t="s">
        <v>10</v>
      </c>
      <c r="H3" s="2">
        <v>25940074.600000001</v>
      </c>
    </row>
    <row r="4" spans="1:8" x14ac:dyDescent="0.15">
      <c r="A4" s="1" t="s">
        <v>2</v>
      </c>
      <c r="C4" s="2">
        <v>6935834.9199999999</v>
      </c>
      <c r="F4" s="1" t="s">
        <v>11</v>
      </c>
      <c r="H4" s="2">
        <v>14097206.800000001</v>
      </c>
    </row>
    <row r="5" spans="1:8" x14ac:dyDescent="0.15">
      <c r="A5" s="1" t="s">
        <v>3</v>
      </c>
      <c r="C5" s="2">
        <v>47084134.920000002</v>
      </c>
      <c r="F5" s="1" t="s">
        <v>12</v>
      </c>
      <c r="H5" s="2">
        <v>11842867.800000001</v>
      </c>
    </row>
    <row r="6" spans="1:8" x14ac:dyDescent="0.15">
      <c r="A6" s="1" t="s">
        <v>11</v>
      </c>
      <c r="C6" s="2">
        <v>40148300</v>
      </c>
      <c r="F6" s="1" t="s">
        <v>4</v>
      </c>
      <c r="H6" s="2">
        <v>8000000</v>
      </c>
    </row>
    <row r="7" spans="1:8" x14ac:dyDescent="0.1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15">
      <c r="A8" s="1" t="s">
        <v>5</v>
      </c>
      <c r="C8" s="2">
        <v>46000000</v>
      </c>
      <c r="F8" s="1" t="s">
        <v>8</v>
      </c>
      <c r="H8" s="2">
        <v>3732.9</v>
      </c>
    </row>
    <row r="9" spans="1:8" x14ac:dyDescent="0.15">
      <c r="A9" s="1" t="s">
        <v>6</v>
      </c>
      <c r="C9" s="2">
        <v>930.42</v>
      </c>
      <c r="F9" s="1" t="s">
        <v>13</v>
      </c>
      <c r="H9" s="3">
        <v>1932</v>
      </c>
    </row>
    <row r="10" spans="1:8" x14ac:dyDescent="0.15">
      <c r="A10" s="1" t="s">
        <v>7</v>
      </c>
      <c r="C10" s="2">
        <v>12000000</v>
      </c>
    </row>
    <row r="11" spans="1:8" x14ac:dyDescent="0.15">
      <c r="A11" s="1" t="s">
        <v>8</v>
      </c>
      <c r="C11" s="2">
        <v>369.88</v>
      </c>
    </row>
    <row r="14" spans="1:8" x14ac:dyDescent="0.15">
      <c r="A14" s="1" t="s">
        <v>14</v>
      </c>
    </row>
    <row r="16" spans="1:8" x14ac:dyDescent="0.15">
      <c r="A16" s="1" t="s">
        <v>15</v>
      </c>
      <c r="C16" s="3">
        <v>727</v>
      </c>
    </row>
    <row r="17" spans="1:3" x14ac:dyDescent="0.15">
      <c r="A17" s="1" t="s">
        <v>16</v>
      </c>
      <c r="C17" s="3">
        <v>1184</v>
      </c>
    </row>
    <row r="18" spans="1:3" x14ac:dyDescent="0.15">
      <c r="A18" s="1" t="s">
        <v>17</v>
      </c>
      <c r="C18" s="3">
        <v>3271</v>
      </c>
    </row>
    <row r="19" spans="1:3" x14ac:dyDescent="0.15">
      <c r="A19" s="1" t="s">
        <v>18</v>
      </c>
      <c r="C19" s="3">
        <v>2429</v>
      </c>
    </row>
    <row r="20" spans="1:3" x14ac:dyDescent="0.15">
      <c r="A20" s="1" t="s">
        <v>19</v>
      </c>
      <c r="C20" s="3">
        <v>7611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4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7"/>
  <dimension ref="A1:H20"/>
  <sheetViews>
    <sheetView workbookViewId="0">
      <selection activeCell="H17" sqref="H17"/>
    </sheetView>
  </sheetViews>
  <sheetFormatPr defaultRowHeight="13.5" x14ac:dyDescent="0.15"/>
  <cols>
    <col min="1" max="1" width="13.375" customWidth="1"/>
    <col min="2" max="2" width="8.125" customWidth="1"/>
    <col min="3" max="3" width="18.375" bestFit="1" customWidth="1"/>
    <col min="6" max="6" width="19.75" customWidth="1"/>
    <col min="7" max="7" width="9.5" bestFit="1" customWidth="1"/>
    <col min="8" max="8" width="20.5" customWidth="1"/>
  </cols>
  <sheetData>
    <row r="1" spans="1:8" x14ac:dyDescent="0.15">
      <c r="A1" s="1" t="s">
        <v>0</v>
      </c>
      <c r="F1" s="1" t="s">
        <v>9</v>
      </c>
    </row>
    <row r="3" spans="1:8" x14ac:dyDescent="0.15">
      <c r="A3" s="1" t="s">
        <v>1</v>
      </c>
      <c r="C3" s="2">
        <v>16769187.960000001</v>
      </c>
      <c r="F3" s="1" t="s">
        <v>10</v>
      </c>
      <c r="H3" s="2">
        <v>25949731.5</v>
      </c>
    </row>
    <row r="4" spans="1:8" x14ac:dyDescent="0.15">
      <c r="A4" s="1" t="s">
        <v>2</v>
      </c>
      <c r="C4" s="2">
        <v>9192521.5199999996</v>
      </c>
      <c r="F4" s="1" t="s">
        <v>11</v>
      </c>
      <c r="H4" s="2">
        <v>13031557.1</v>
      </c>
    </row>
    <row r="5" spans="1:8" x14ac:dyDescent="0.15">
      <c r="A5" s="1" t="s">
        <v>3</v>
      </c>
      <c r="C5" s="2">
        <v>46963462.619999997</v>
      </c>
      <c r="F5" s="1" t="s">
        <v>12</v>
      </c>
      <c r="H5" s="2">
        <v>12918174.4</v>
      </c>
    </row>
    <row r="6" spans="1:8" x14ac:dyDescent="0.15">
      <c r="A6" s="1" t="s">
        <v>11</v>
      </c>
      <c r="C6" s="2">
        <v>37770940.899999999</v>
      </c>
      <c r="F6" s="1" t="s">
        <v>4</v>
      </c>
      <c r="H6" s="2">
        <v>8000000</v>
      </c>
    </row>
    <row r="7" spans="1:8" x14ac:dyDescent="0.1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15">
      <c r="A8" s="1" t="s">
        <v>5</v>
      </c>
      <c r="C8" s="2">
        <v>46000000</v>
      </c>
      <c r="F8" s="1" t="s">
        <v>8</v>
      </c>
      <c r="H8" s="2">
        <v>1430.6</v>
      </c>
    </row>
    <row r="9" spans="1:8" x14ac:dyDescent="0.15">
      <c r="A9" s="1" t="s">
        <v>6</v>
      </c>
      <c r="C9" s="2">
        <v>1752.94</v>
      </c>
      <c r="F9" s="1" t="s">
        <v>13</v>
      </c>
      <c r="H9" s="3">
        <v>831</v>
      </c>
    </row>
    <row r="10" spans="1:8" x14ac:dyDescent="0.15">
      <c r="A10" s="1" t="s">
        <v>7</v>
      </c>
      <c r="C10" s="2">
        <v>21000000</v>
      </c>
    </row>
    <row r="11" spans="1:8" x14ac:dyDescent="0.15">
      <c r="A11" s="1" t="s">
        <v>8</v>
      </c>
      <c r="C11" s="2">
        <v>156.83000000000001</v>
      </c>
    </row>
    <row r="14" spans="1:8" x14ac:dyDescent="0.15">
      <c r="A14" s="1" t="s">
        <v>14</v>
      </c>
    </row>
    <row r="16" spans="1:8" x14ac:dyDescent="0.15">
      <c r="A16" s="1" t="s">
        <v>15</v>
      </c>
      <c r="C16">
        <v>891</v>
      </c>
    </row>
    <row r="17" spans="1:3" x14ac:dyDescent="0.15">
      <c r="A17" s="1" t="s">
        <v>16</v>
      </c>
      <c r="C17">
        <v>822</v>
      </c>
    </row>
    <row r="18" spans="1:3" x14ac:dyDescent="0.15">
      <c r="A18" s="1" t="s">
        <v>17</v>
      </c>
      <c r="C18">
        <v>3694</v>
      </c>
    </row>
    <row r="19" spans="1:3" x14ac:dyDescent="0.15">
      <c r="A19" s="1" t="s">
        <v>18</v>
      </c>
      <c r="C19">
        <v>2674</v>
      </c>
    </row>
    <row r="20" spans="1:3" x14ac:dyDescent="0.15">
      <c r="A20" s="1" t="s">
        <v>19</v>
      </c>
      <c r="C20">
        <v>8081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4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8"/>
  <dimension ref="A1:H20"/>
  <sheetViews>
    <sheetView workbookViewId="0">
      <selection activeCell="E19" sqref="E19"/>
    </sheetView>
  </sheetViews>
  <sheetFormatPr defaultRowHeight="13.5" x14ac:dyDescent="0.15"/>
  <cols>
    <col min="1" max="1" width="13.375" customWidth="1"/>
    <col min="2" max="2" width="8.125" customWidth="1"/>
    <col min="3" max="3" width="18.375" bestFit="1" customWidth="1"/>
    <col min="6" max="6" width="19.75" customWidth="1"/>
    <col min="7" max="7" width="9.5" bestFit="1" customWidth="1"/>
    <col min="8" max="8" width="20.5" customWidth="1"/>
  </cols>
  <sheetData>
    <row r="1" spans="1:8" x14ac:dyDescent="0.15">
      <c r="A1" s="1" t="s">
        <v>0</v>
      </c>
      <c r="F1" s="1" t="s">
        <v>9</v>
      </c>
    </row>
    <row r="3" spans="1:8" x14ac:dyDescent="0.15">
      <c r="A3" s="1" t="s">
        <v>1</v>
      </c>
      <c r="C3" s="2">
        <v>11690267.09</v>
      </c>
      <c r="F3" s="1" t="s">
        <v>1</v>
      </c>
      <c r="H3" s="2">
        <v>26025306.100000001</v>
      </c>
    </row>
    <row r="4" spans="1:8" x14ac:dyDescent="0.15">
      <c r="A4" s="1" t="s">
        <v>2</v>
      </c>
      <c r="C4" s="2">
        <v>11228225.76</v>
      </c>
      <c r="F4" s="1" t="s">
        <v>11</v>
      </c>
      <c r="H4" s="2">
        <v>12995742.5</v>
      </c>
    </row>
    <row r="5" spans="1:8" x14ac:dyDescent="0.15">
      <c r="A5" s="1" t="s">
        <v>3</v>
      </c>
      <c r="C5" s="2">
        <v>46925317.450000003</v>
      </c>
      <c r="F5" s="1" t="s">
        <v>12</v>
      </c>
      <c r="H5" s="2">
        <v>13029563.6</v>
      </c>
    </row>
    <row r="6" spans="1:8" x14ac:dyDescent="0.15">
      <c r="A6" s="1" t="s">
        <v>11</v>
      </c>
      <c r="C6" s="2">
        <v>35697091.689999998</v>
      </c>
      <c r="F6" s="1" t="s">
        <v>4</v>
      </c>
      <c r="H6" s="2">
        <v>8000000</v>
      </c>
    </row>
    <row r="7" spans="1:8" x14ac:dyDescent="0.1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15">
      <c r="A8" s="1" t="s">
        <v>5</v>
      </c>
      <c r="C8" s="2">
        <v>46000000</v>
      </c>
      <c r="F8" s="1" t="s">
        <v>8</v>
      </c>
      <c r="H8" s="2">
        <v>1593.9</v>
      </c>
    </row>
    <row r="9" spans="1:8" x14ac:dyDescent="0.15">
      <c r="A9" s="1" t="s">
        <v>6</v>
      </c>
      <c r="C9" s="2">
        <v>6824.6</v>
      </c>
      <c r="F9" s="1" t="s">
        <v>13</v>
      </c>
      <c r="H9" s="3">
        <v>850</v>
      </c>
    </row>
    <row r="10" spans="1:8" x14ac:dyDescent="0.15">
      <c r="A10" s="1" t="s">
        <v>7</v>
      </c>
      <c r="C10" s="2">
        <v>24000000</v>
      </c>
    </row>
    <row r="11" spans="1:8" x14ac:dyDescent="0.15">
      <c r="A11" s="1" t="s">
        <v>8</v>
      </c>
      <c r="C11" s="2">
        <v>111.14</v>
      </c>
    </row>
    <row r="14" spans="1:8" x14ac:dyDescent="0.15">
      <c r="A14" s="1" t="s">
        <v>14</v>
      </c>
    </row>
    <row r="16" spans="1:8" x14ac:dyDescent="0.15">
      <c r="A16" s="1" t="s">
        <v>15</v>
      </c>
      <c r="C16">
        <v>1055</v>
      </c>
    </row>
    <row r="17" spans="1:3" x14ac:dyDescent="0.15">
      <c r="A17" s="1" t="s">
        <v>16</v>
      </c>
      <c r="C17">
        <v>699</v>
      </c>
    </row>
    <row r="18" spans="1:3" x14ac:dyDescent="0.15">
      <c r="A18" s="1" t="s">
        <v>17</v>
      </c>
      <c r="C18">
        <v>3660</v>
      </c>
    </row>
    <row r="19" spans="1:3" x14ac:dyDescent="0.15">
      <c r="A19" s="1" t="s">
        <v>18</v>
      </c>
      <c r="C19">
        <v>2734</v>
      </c>
    </row>
    <row r="20" spans="1:3" x14ac:dyDescent="0.15">
      <c r="A20" s="1" t="s">
        <v>19</v>
      </c>
      <c r="C20">
        <v>8148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4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9"/>
  <dimension ref="A1:H20"/>
  <sheetViews>
    <sheetView workbookViewId="0">
      <selection activeCell="H16" sqref="H16"/>
    </sheetView>
  </sheetViews>
  <sheetFormatPr defaultRowHeight="13.5" x14ac:dyDescent="0.15"/>
  <cols>
    <col min="1" max="1" width="13.375" customWidth="1"/>
    <col min="2" max="2" width="8.125" customWidth="1"/>
    <col min="3" max="3" width="18.375" bestFit="1" customWidth="1"/>
    <col min="6" max="6" width="19.75" customWidth="1"/>
    <col min="7" max="7" width="9.5" bestFit="1" customWidth="1"/>
    <col min="8" max="8" width="20.5" customWidth="1"/>
  </cols>
  <sheetData>
    <row r="1" spans="1:8" x14ac:dyDescent="0.15">
      <c r="A1" s="1" t="s">
        <v>0</v>
      </c>
      <c r="F1" s="1" t="s">
        <v>9</v>
      </c>
    </row>
    <row r="3" spans="1:8" x14ac:dyDescent="0.15">
      <c r="A3" s="1" t="s">
        <v>1</v>
      </c>
      <c r="C3" s="2">
        <v>8362472.6299999999</v>
      </c>
      <c r="F3" s="1" t="s">
        <v>10</v>
      </c>
      <c r="H3" s="2">
        <v>26061109</v>
      </c>
    </row>
    <row r="4" spans="1:8" x14ac:dyDescent="0.15">
      <c r="A4" s="1" t="s">
        <v>2</v>
      </c>
      <c r="C4" s="2">
        <v>11543005.6</v>
      </c>
      <c r="F4" s="1" t="s">
        <v>11</v>
      </c>
      <c r="H4" s="2">
        <v>12905225</v>
      </c>
    </row>
    <row r="5" spans="1:8" x14ac:dyDescent="0.15">
      <c r="A5" s="1" t="s">
        <v>3</v>
      </c>
      <c r="C5" s="2">
        <v>46910891.729999997</v>
      </c>
      <c r="F5" s="1" t="s">
        <v>12</v>
      </c>
      <c r="H5" s="2">
        <v>13155884</v>
      </c>
    </row>
    <row r="6" spans="1:8" x14ac:dyDescent="0.15">
      <c r="A6" s="1" t="s">
        <v>11</v>
      </c>
      <c r="C6" s="2">
        <v>35367886.130000003</v>
      </c>
      <c r="F6" s="1" t="s">
        <v>4</v>
      </c>
      <c r="H6" s="2">
        <v>8000000</v>
      </c>
    </row>
    <row r="7" spans="1:8" x14ac:dyDescent="0.1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15">
      <c r="A8" s="1" t="s">
        <v>5</v>
      </c>
      <c r="C8" s="2">
        <v>46000000</v>
      </c>
      <c r="F8" s="1" t="s">
        <v>8</v>
      </c>
      <c r="H8" s="2">
        <v>2571.4</v>
      </c>
    </row>
    <row r="9" spans="1:8" x14ac:dyDescent="0.15">
      <c r="A9" s="1" t="s">
        <v>6</v>
      </c>
      <c r="C9" s="2">
        <v>5413.5</v>
      </c>
      <c r="F9" s="1" t="s">
        <v>13</v>
      </c>
      <c r="H9" s="3">
        <v>1607</v>
      </c>
    </row>
    <row r="10" spans="1:8" x14ac:dyDescent="0.15">
      <c r="A10" s="1" t="s">
        <v>7</v>
      </c>
      <c r="C10" s="2">
        <v>27000000</v>
      </c>
    </row>
    <row r="11" spans="1:8" x14ac:dyDescent="0.15">
      <c r="A11" s="1" t="s">
        <v>8</v>
      </c>
      <c r="C11" s="2">
        <v>294.45</v>
      </c>
    </row>
    <row r="14" spans="1:8" x14ac:dyDescent="0.15">
      <c r="A14" s="1" t="s">
        <v>14</v>
      </c>
    </row>
    <row r="16" spans="1:8" x14ac:dyDescent="0.15">
      <c r="A16" s="1" t="s">
        <v>15</v>
      </c>
      <c r="C16" s="3">
        <v>1115</v>
      </c>
      <c r="H16" s="2"/>
    </row>
    <row r="17" spans="1:3" x14ac:dyDescent="0.15">
      <c r="A17" s="1" t="s">
        <v>16</v>
      </c>
      <c r="C17" s="3">
        <v>615</v>
      </c>
    </row>
    <row r="18" spans="1:3" x14ac:dyDescent="0.15">
      <c r="A18" s="1" t="s">
        <v>17</v>
      </c>
      <c r="C18" s="3">
        <v>3673</v>
      </c>
    </row>
    <row r="19" spans="1:3" x14ac:dyDescent="0.15">
      <c r="A19" s="1" t="s">
        <v>18</v>
      </c>
      <c r="C19" s="3">
        <v>2713</v>
      </c>
    </row>
    <row r="20" spans="1:3" x14ac:dyDescent="0.15">
      <c r="A20" s="1" t="s">
        <v>19</v>
      </c>
      <c r="C20" s="3">
        <v>8116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4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0"/>
  <dimension ref="A1:H20"/>
  <sheetViews>
    <sheetView workbookViewId="0">
      <selection activeCell="C21" sqref="C21"/>
    </sheetView>
  </sheetViews>
  <sheetFormatPr defaultRowHeight="13.5" x14ac:dyDescent="0.15"/>
  <cols>
    <col min="1" max="1" width="13.375" customWidth="1"/>
    <col min="2" max="2" width="8.125" customWidth="1"/>
    <col min="3" max="3" width="18.375" bestFit="1" customWidth="1"/>
    <col min="6" max="6" width="19.75" customWidth="1"/>
    <col min="7" max="7" width="9.5" bestFit="1" customWidth="1"/>
    <col min="8" max="8" width="20.5" customWidth="1"/>
  </cols>
  <sheetData>
    <row r="1" spans="1:8" x14ac:dyDescent="0.15">
      <c r="A1" s="1" t="s">
        <v>0</v>
      </c>
      <c r="F1" s="1" t="s">
        <v>9</v>
      </c>
    </row>
    <row r="3" spans="1:8" x14ac:dyDescent="0.15">
      <c r="A3" s="1" t="s">
        <v>1</v>
      </c>
      <c r="C3" s="2">
        <v>11537168.720000001</v>
      </c>
      <c r="F3" s="1" t="s">
        <v>10</v>
      </c>
      <c r="H3" s="2">
        <v>26144835.399999999</v>
      </c>
    </row>
    <row r="4" spans="1:8" x14ac:dyDescent="0.15">
      <c r="A4" s="1" t="s">
        <v>2</v>
      </c>
      <c r="C4" s="2">
        <v>11263202.119999999</v>
      </c>
      <c r="F4" s="1" t="s">
        <v>11</v>
      </c>
      <c r="H4" s="2">
        <v>13211454.699999999</v>
      </c>
    </row>
    <row r="5" spans="1:8" x14ac:dyDescent="0.15">
      <c r="A5" s="1" t="s">
        <v>3</v>
      </c>
      <c r="C5" s="2">
        <v>46803519.600000001</v>
      </c>
      <c r="F5" s="1" t="s">
        <v>12</v>
      </c>
      <c r="H5" s="2">
        <v>12933380.699999999</v>
      </c>
    </row>
    <row r="6" spans="1:8" x14ac:dyDescent="0.15">
      <c r="A6" s="1" t="s">
        <v>11</v>
      </c>
      <c r="C6" s="2">
        <v>35540317.479999997</v>
      </c>
      <c r="F6" s="1" t="s">
        <v>4</v>
      </c>
      <c r="H6" s="2">
        <v>8000000</v>
      </c>
    </row>
    <row r="7" spans="1:8" x14ac:dyDescent="0.15">
      <c r="A7" s="1" t="s">
        <v>4</v>
      </c>
      <c r="C7" s="2">
        <v>50000000</v>
      </c>
      <c r="F7" s="1" t="s">
        <v>5</v>
      </c>
      <c r="H7" s="2">
        <v>25000000</v>
      </c>
    </row>
    <row r="8" spans="1:8" x14ac:dyDescent="0.15">
      <c r="A8" s="1" t="s">
        <v>5</v>
      </c>
      <c r="C8" s="2">
        <v>46000000</v>
      </c>
      <c r="F8" s="1" t="s">
        <v>8</v>
      </c>
      <c r="H8" s="2">
        <v>1628.4</v>
      </c>
    </row>
    <row r="9" spans="1:8" x14ac:dyDescent="0.15">
      <c r="A9" s="1" t="s">
        <v>6</v>
      </c>
      <c r="C9" s="2">
        <v>3148.76</v>
      </c>
      <c r="F9" s="1" t="s">
        <v>13</v>
      </c>
      <c r="H9" s="3">
        <v>1101</v>
      </c>
    </row>
    <row r="10" spans="1:8" x14ac:dyDescent="0.15">
      <c r="A10" s="1" t="s">
        <v>7</v>
      </c>
      <c r="C10" s="2">
        <v>24000000</v>
      </c>
    </row>
    <row r="11" spans="1:8" x14ac:dyDescent="0.15">
      <c r="A11" s="1" t="s">
        <v>8</v>
      </c>
      <c r="C11" s="2">
        <v>212.11</v>
      </c>
    </row>
    <row r="14" spans="1:8" x14ac:dyDescent="0.15">
      <c r="A14" s="1" t="s">
        <v>14</v>
      </c>
    </row>
    <row r="16" spans="1:8" x14ac:dyDescent="0.15">
      <c r="A16" s="1" t="s">
        <v>15</v>
      </c>
      <c r="C16">
        <v>1296</v>
      </c>
    </row>
    <row r="17" spans="1:3" x14ac:dyDescent="0.15">
      <c r="A17" s="1" t="s">
        <v>16</v>
      </c>
      <c r="C17">
        <v>619</v>
      </c>
    </row>
    <row r="18" spans="1:3" x14ac:dyDescent="0.15">
      <c r="A18" s="1" t="s">
        <v>17</v>
      </c>
      <c r="C18">
        <v>3644</v>
      </c>
    </row>
    <row r="19" spans="1:3" x14ac:dyDescent="0.15">
      <c r="A19" s="1" t="s">
        <v>18</v>
      </c>
      <c r="C19">
        <v>2456</v>
      </c>
    </row>
    <row r="20" spans="1:3" x14ac:dyDescent="0.15">
      <c r="A20" s="1" t="s">
        <v>19</v>
      </c>
      <c r="C20">
        <v>8015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4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1"/>
  <dimension ref="A1:H20"/>
  <sheetViews>
    <sheetView workbookViewId="0">
      <selection activeCell="A12" sqref="A12"/>
    </sheetView>
  </sheetViews>
  <sheetFormatPr defaultRowHeight="13.5" x14ac:dyDescent="0.15"/>
  <cols>
    <col min="1" max="1" width="13.375" customWidth="1"/>
    <col min="2" max="2" width="8.125" customWidth="1"/>
    <col min="3" max="3" width="18.375" bestFit="1" customWidth="1"/>
    <col min="6" max="6" width="19.75" customWidth="1"/>
    <col min="7" max="7" width="9.5" bestFit="1" customWidth="1"/>
    <col min="8" max="8" width="20.5" customWidth="1"/>
  </cols>
  <sheetData>
    <row r="1" spans="1:8" x14ac:dyDescent="0.15">
      <c r="A1" s="1" t="s">
        <v>0</v>
      </c>
      <c r="F1" s="1" t="s">
        <v>9</v>
      </c>
    </row>
    <row r="3" spans="1:8" x14ac:dyDescent="0.15">
      <c r="A3" s="1" t="s">
        <v>1</v>
      </c>
      <c r="C3" s="2">
        <v>8839345.9299999997</v>
      </c>
      <c r="F3" s="1" t="s">
        <v>10</v>
      </c>
      <c r="H3" s="2">
        <v>21154628</v>
      </c>
    </row>
    <row r="4" spans="1:8" x14ac:dyDescent="0.15">
      <c r="A4" s="1" t="s">
        <v>2</v>
      </c>
      <c r="C4" s="2">
        <v>9918449.0600000005</v>
      </c>
      <c r="F4" s="1" t="s">
        <v>11</v>
      </c>
      <c r="H4" s="2">
        <v>10026372.199999999</v>
      </c>
    </row>
    <row r="5" spans="1:8" x14ac:dyDescent="0.15">
      <c r="A5" s="1" t="s">
        <v>3</v>
      </c>
      <c r="C5" s="2">
        <v>51761127.490000002</v>
      </c>
      <c r="F5" s="1" t="s">
        <v>12</v>
      </c>
      <c r="H5" s="2">
        <v>12093875.1</v>
      </c>
    </row>
    <row r="6" spans="1:8" x14ac:dyDescent="0.15">
      <c r="A6" s="1" t="s">
        <v>11</v>
      </c>
      <c r="C6" s="2">
        <v>41842678.43</v>
      </c>
      <c r="F6" s="1" t="s">
        <v>4</v>
      </c>
      <c r="H6" s="2">
        <v>8000000</v>
      </c>
    </row>
    <row r="7" spans="1:8" x14ac:dyDescent="0.15">
      <c r="A7" s="1" t="s">
        <v>4</v>
      </c>
      <c r="C7" s="2">
        <v>50000000</v>
      </c>
      <c r="F7" s="1" t="s">
        <v>5</v>
      </c>
      <c r="H7" s="2">
        <v>20000000</v>
      </c>
    </row>
    <row r="8" spans="1:8" x14ac:dyDescent="0.15">
      <c r="A8" s="1" t="s">
        <v>5</v>
      </c>
      <c r="C8" s="2">
        <v>51000000</v>
      </c>
      <c r="F8" s="1" t="s">
        <v>8</v>
      </c>
      <c r="H8" s="2">
        <v>1835.4</v>
      </c>
    </row>
    <row r="9" spans="1:8" x14ac:dyDescent="0.15">
      <c r="A9" s="1" t="s">
        <v>6</v>
      </c>
      <c r="C9" s="2">
        <v>3332.5</v>
      </c>
      <c r="F9" s="1" t="s">
        <v>13</v>
      </c>
      <c r="H9" s="3">
        <v>1336</v>
      </c>
    </row>
    <row r="10" spans="1:8" x14ac:dyDescent="0.15">
      <c r="A10" s="1" t="s">
        <v>7</v>
      </c>
      <c r="C10" s="2">
        <v>33000000</v>
      </c>
    </row>
    <row r="11" spans="1:8" x14ac:dyDescent="0.15">
      <c r="A11" s="1" t="s">
        <v>8</v>
      </c>
      <c r="C11" s="2">
        <v>175.61</v>
      </c>
    </row>
    <row r="14" spans="1:8" x14ac:dyDescent="0.15">
      <c r="A14" s="1" t="s">
        <v>14</v>
      </c>
    </row>
    <row r="16" spans="1:8" x14ac:dyDescent="0.15">
      <c r="A16" s="1" t="s">
        <v>15</v>
      </c>
      <c r="C16">
        <v>1302</v>
      </c>
    </row>
    <row r="17" spans="1:3" x14ac:dyDescent="0.15">
      <c r="A17" s="1" t="s">
        <v>16</v>
      </c>
      <c r="C17">
        <v>427</v>
      </c>
    </row>
    <row r="18" spans="1:3" x14ac:dyDescent="0.15">
      <c r="A18" s="1" t="s">
        <v>17</v>
      </c>
      <c r="C18">
        <v>3347</v>
      </c>
    </row>
    <row r="19" spans="1:3" x14ac:dyDescent="0.15">
      <c r="A19" s="1" t="s">
        <v>18</v>
      </c>
      <c r="C19">
        <v>2358</v>
      </c>
    </row>
    <row r="20" spans="1:3" x14ac:dyDescent="0.15">
      <c r="A20" s="1" t="s">
        <v>19</v>
      </c>
      <c r="C20">
        <v>7434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26" sqref="B26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14548146.73</v>
      </c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98424788.829999998</v>
      </c>
      <c r="D4" s="1" t="s">
        <v>11</v>
      </c>
      <c r="E4" s="38">
        <v>24352717.719999999</v>
      </c>
      <c r="H4" s="1" t="s">
        <v>370</v>
      </c>
      <c r="I4" s="13">
        <v>97</v>
      </c>
      <c r="J4" s="13">
        <v>-3</v>
      </c>
    </row>
    <row r="5" spans="1:10" x14ac:dyDescent="0.15">
      <c r="A5" s="1" t="s">
        <v>3</v>
      </c>
      <c r="B5" s="2">
        <v>125977801.05</v>
      </c>
      <c r="D5" s="1" t="s">
        <v>12</v>
      </c>
      <c r="E5" s="2">
        <v>26596467.5</v>
      </c>
      <c r="H5" s="1" t="s">
        <v>372</v>
      </c>
      <c r="I5" s="13"/>
      <c r="J5" s="13"/>
    </row>
    <row r="6" spans="1:10" x14ac:dyDescent="0.15">
      <c r="A6" s="1" t="s">
        <v>11</v>
      </c>
      <c r="B6" s="37">
        <v>27553012.219999999</v>
      </c>
      <c r="D6" s="1" t="s">
        <v>4</v>
      </c>
      <c r="E6" s="2">
        <v>11000000</v>
      </c>
      <c r="H6" s="1" t="s">
        <v>323</v>
      </c>
      <c r="I6" s="13"/>
      <c r="J6" s="13">
        <v>-13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15</v>
      </c>
      <c r="J7" s="13"/>
    </row>
    <row r="8" spans="1:10" x14ac:dyDescent="0.15">
      <c r="A8" s="1" t="s">
        <v>5</v>
      </c>
      <c r="B8" s="2">
        <v>189980000</v>
      </c>
      <c r="D8" s="1" t="s">
        <v>86</v>
      </c>
      <c r="E8" s="18">
        <v>5035.2</v>
      </c>
      <c r="G8" s="1"/>
      <c r="H8" s="1"/>
    </row>
    <row r="9" spans="1:10" x14ac:dyDescent="0.15">
      <c r="A9" s="1" t="s">
        <v>82</v>
      </c>
      <c r="B9" s="2">
        <v>4865.49</v>
      </c>
      <c r="D9" s="1" t="s">
        <v>88</v>
      </c>
      <c r="E9" s="3">
        <v>4024</v>
      </c>
      <c r="H9" s="1"/>
    </row>
    <row r="10" spans="1:10" x14ac:dyDescent="0.15">
      <c r="A10" s="1" t="s">
        <v>83</v>
      </c>
      <c r="B10" s="2">
        <v>13000000</v>
      </c>
      <c r="D10" s="1" t="s">
        <v>85</v>
      </c>
      <c r="E10" s="2">
        <f>'20171227'!E10+'20171228'!E8</f>
        <v>753733.89999999956</v>
      </c>
      <c r="G10" s="1"/>
      <c r="H10" s="1" t="s">
        <v>42</v>
      </c>
      <c r="I10" s="3">
        <f>SUMIF(I4:I9,"&gt;=0")</f>
        <v>112</v>
      </c>
    </row>
    <row r="11" spans="1:10" x14ac:dyDescent="0.15">
      <c r="A11" s="1" t="s">
        <v>84</v>
      </c>
      <c r="B11" s="2">
        <f>'20171227'!B11+'20171228'!B9</f>
        <v>1556726.8900000001</v>
      </c>
      <c r="E11" s="2"/>
      <c r="G11" s="1"/>
      <c r="H11" s="1" t="s">
        <v>43</v>
      </c>
      <c r="I11" s="3">
        <f>SUM(J4:J9)</f>
        <v>-16</v>
      </c>
    </row>
    <row r="12" spans="1:10" x14ac:dyDescent="0.15">
      <c r="A12" s="1" t="s">
        <v>86</v>
      </c>
      <c r="B12" s="18">
        <v>647.85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'20171227'!B13+'20171228'!B12</f>
        <v>268051.17000000004</v>
      </c>
      <c r="E13" s="2"/>
      <c r="G13" s="1"/>
      <c r="H13" s="1" t="s">
        <v>30</v>
      </c>
      <c r="I13" s="15">
        <v>95995200</v>
      </c>
    </row>
    <row r="14" spans="1:10" x14ac:dyDescent="0.15">
      <c r="A14" s="1" t="s">
        <v>333</v>
      </c>
      <c r="B14" s="3">
        <v>65733859</v>
      </c>
      <c r="G14" s="1"/>
      <c r="H14" s="1" t="s">
        <v>31</v>
      </c>
      <c r="I14" s="15">
        <v>-13786980</v>
      </c>
    </row>
    <row r="15" spans="1:10" x14ac:dyDescent="0.15">
      <c r="A15" s="1"/>
      <c r="B15" s="1"/>
      <c r="G15" s="1"/>
      <c r="H15" s="1" t="s">
        <v>32</v>
      </c>
      <c r="I15" s="15">
        <f>I14+I13</f>
        <v>82208220</v>
      </c>
    </row>
    <row r="16" spans="1:10" x14ac:dyDescent="0.15">
      <c r="B16" s="2"/>
      <c r="G16" s="1" t="s">
        <v>5</v>
      </c>
      <c r="H16" s="2"/>
      <c r="I16" s="15">
        <v>10000000</v>
      </c>
    </row>
    <row r="17" spans="1:22" x14ac:dyDescent="0.15">
      <c r="A17" s="6"/>
      <c r="B17" s="2"/>
      <c r="G17" s="1" t="s">
        <v>26</v>
      </c>
      <c r="H17" s="2"/>
      <c r="I17" s="15">
        <v>7537577.1600000001</v>
      </c>
    </row>
    <row r="18" spans="1:22" x14ac:dyDescent="0.15">
      <c r="G18" s="1" t="s">
        <v>12</v>
      </c>
      <c r="H18" s="2"/>
      <c r="I18" s="15">
        <v>14399280</v>
      </c>
    </row>
    <row r="19" spans="1:22" x14ac:dyDescent="0.15">
      <c r="A19" s="2"/>
      <c r="G19" s="1" t="s">
        <v>24</v>
      </c>
      <c r="H19" s="2"/>
      <c r="I19" s="15">
        <f>I18+I17-I16</f>
        <v>11936857.16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433576.28</v>
      </c>
      <c r="N21" s="2"/>
    </row>
    <row r="22" spans="1:22" x14ac:dyDescent="0.15">
      <c r="G22" s="1"/>
      <c r="H22" s="1" t="s">
        <v>39</v>
      </c>
      <c r="I22" s="15">
        <v>101908.28</v>
      </c>
    </row>
    <row r="23" spans="1:22" x14ac:dyDescent="0.15">
      <c r="G23" s="1"/>
      <c r="H23" s="1" t="s">
        <v>106</v>
      </c>
      <c r="I23" s="15">
        <v>24054.85</v>
      </c>
      <c r="N23" s="2"/>
    </row>
    <row r="24" spans="1:22" x14ac:dyDescent="0.15">
      <c r="A24" s="8" t="s">
        <v>69</v>
      </c>
      <c r="H24" s="1" t="s">
        <v>107</v>
      </c>
      <c r="I24" s="15">
        <v>11184</v>
      </c>
    </row>
    <row r="25" spans="1:22" x14ac:dyDescent="0.15">
      <c r="A25" s="1" t="s">
        <v>70</v>
      </c>
      <c r="B25" s="2">
        <f>B8+E7+I16+B44</f>
        <v>280980000</v>
      </c>
      <c r="H25" s="1" t="s">
        <v>19</v>
      </c>
      <c r="I25" s="15">
        <f>SUM(I21:I24)</f>
        <v>570723.41</v>
      </c>
    </row>
    <row r="26" spans="1:22" x14ac:dyDescent="0.15">
      <c r="A26" s="1" t="s">
        <v>71</v>
      </c>
      <c r="B26" s="2">
        <f>B4+E5+I18</f>
        <v>139420536.32999998</v>
      </c>
      <c r="G26" s="1"/>
      <c r="H26" s="1" t="s">
        <v>355</v>
      </c>
      <c r="I26" s="2"/>
    </row>
    <row r="27" spans="1:22" x14ac:dyDescent="0.15">
      <c r="A27" s="1" t="s">
        <v>90</v>
      </c>
      <c r="B27" s="2">
        <f>$B$13+$E$10+$I$25</f>
        <v>1592508.4799999995</v>
      </c>
    </row>
    <row r="28" spans="1:22" x14ac:dyDescent="0.15">
      <c r="A28" s="1" t="s">
        <v>356</v>
      </c>
      <c r="B28" s="2">
        <f>B12+E8+I26</f>
        <v>5683.05</v>
      </c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108</v>
      </c>
      <c r="B33" s="36"/>
      <c r="D33" s="1" t="s">
        <v>74</v>
      </c>
      <c r="E33" s="2">
        <v>16480802</v>
      </c>
      <c r="G33" s="16" t="s">
        <v>296</v>
      </c>
      <c r="H33" s="2">
        <f>E33</f>
        <v>16480802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6"/>
      <c r="D34" s="1" t="s">
        <v>75</v>
      </c>
      <c r="E34" s="2">
        <v>16385813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6"/>
      <c r="D35" s="1" t="s">
        <v>76</v>
      </c>
      <c r="E35" s="2">
        <v>-183668</v>
      </c>
      <c r="G35" s="40" t="s">
        <v>298</v>
      </c>
      <c r="H35" s="41">
        <f>H33+H34</f>
        <v>16485959.605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6"/>
      <c r="D36" s="1" t="s">
        <v>77</v>
      </c>
      <c r="E36" s="2">
        <v>46210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0</v>
      </c>
      <c r="D37" s="1" t="s">
        <v>78</v>
      </c>
      <c r="E37" s="2">
        <v>14402492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-336959</v>
      </c>
    </row>
    <row r="39" spans="1:23" x14ac:dyDescent="0.15">
      <c r="A39" s="1" t="s">
        <v>103</v>
      </c>
      <c r="B39" s="3"/>
      <c r="D39" s="1" t="s">
        <v>80</v>
      </c>
      <c r="E39" s="10">
        <v>-45037</v>
      </c>
    </row>
    <row r="40" spans="1:23" s="9" customFormat="1" x14ac:dyDescent="0.15">
      <c r="A40"/>
      <c r="B40"/>
      <c r="D40" s="1" t="s">
        <v>81</v>
      </c>
      <c r="E40" s="2">
        <v>4815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1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53" sqref="D53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12613248.65</v>
      </c>
      <c r="D3" s="1" t="s">
        <v>1</v>
      </c>
      <c r="E3" s="18">
        <v>75743183.180000007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17614470.579999998</v>
      </c>
      <c r="D4" s="1" t="s">
        <v>11</v>
      </c>
      <c r="E4" s="38">
        <v>15754281.67</v>
      </c>
      <c r="H4" s="1" t="s">
        <v>370</v>
      </c>
      <c r="I4" s="13">
        <v>105</v>
      </c>
      <c r="J4" s="13">
        <v>-4</v>
      </c>
    </row>
    <row r="5" spans="1:10" x14ac:dyDescent="0.15">
      <c r="A5" s="1" t="s">
        <v>3</v>
      </c>
      <c r="B5" s="2">
        <v>204884770.56999999</v>
      </c>
      <c r="D5" s="1" t="s">
        <v>12</v>
      </c>
      <c r="E5" s="2">
        <v>59988901.509999998</v>
      </c>
      <c r="H5" s="1" t="s">
        <v>372</v>
      </c>
      <c r="I5" s="13"/>
      <c r="J5" s="13"/>
    </row>
    <row r="6" spans="1:10" x14ac:dyDescent="0.15">
      <c r="A6" s="1" t="s">
        <v>11</v>
      </c>
      <c r="B6" s="37">
        <v>17614470.579999998</v>
      </c>
      <c r="D6" s="1" t="s">
        <v>4</v>
      </c>
      <c r="E6" s="2">
        <v>11000000</v>
      </c>
      <c r="H6" s="1" t="s">
        <v>323</v>
      </c>
      <c r="I6" s="13">
        <v>-11</v>
      </c>
      <c r="J6" s="13"/>
    </row>
    <row r="7" spans="1:10" x14ac:dyDescent="0.1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17</v>
      </c>
      <c r="J7" s="13"/>
    </row>
    <row r="8" spans="1:10" x14ac:dyDescent="0.15">
      <c r="A8" s="1" t="s">
        <v>5</v>
      </c>
      <c r="B8" s="2">
        <v>189000000</v>
      </c>
      <c r="D8" s="1" t="s">
        <v>86</v>
      </c>
      <c r="E8" s="18">
        <v>1456</v>
      </c>
      <c r="G8" s="1"/>
      <c r="H8" s="1"/>
    </row>
    <row r="9" spans="1:10" x14ac:dyDescent="0.15">
      <c r="A9" s="1" t="s">
        <v>82</v>
      </c>
      <c r="B9" s="2">
        <v>1221.93</v>
      </c>
      <c r="D9" s="1" t="s">
        <v>88</v>
      </c>
      <c r="E9" s="3">
        <v>1208</v>
      </c>
      <c r="H9" s="1"/>
    </row>
    <row r="10" spans="1:10" x14ac:dyDescent="0.15">
      <c r="A10" s="1" t="s">
        <v>83</v>
      </c>
      <c r="B10" s="2">
        <v>5000000</v>
      </c>
      <c r="D10" s="1" t="s">
        <v>85</v>
      </c>
      <c r="E10" s="2">
        <f>'20171226'!E10+'20171227'!E8</f>
        <v>748698.6999999996</v>
      </c>
      <c r="G10" s="1"/>
      <c r="H10" s="1" t="s">
        <v>42</v>
      </c>
      <c r="I10" s="3">
        <f>SUMIF(I4:I9,"&gt;=0")</f>
        <v>122</v>
      </c>
    </row>
    <row r="11" spans="1:10" x14ac:dyDescent="0.15">
      <c r="A11" s="1" t="s">
        <v>84</v>
      </c>
      <c r="B11" s="2">
        <f>'20171226'!B11+'20171227'!B9</f>
        <v>1551861.4000000001</v>
      </c>
      <c r="E11" s="2"/>
      <c r="G11" s="1"/>
      <c r="H11" s="1" t="s">
        <v>43</v>
      </c>
      <c r="I11" s="3">
        <f>SUM(J4:J9)</f>
        <v>-4</v>
      </c>
    </row>
    <row r="12" spans="1:10" x14ac:dyDescent="0.15">
      <c r="A12" s="1" t="s">
        <v>86</v>
      </c>
      <c r="B12" s="18">
        <v>727.04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'20171226'!B13+'20171227'!B12</f>
        <v>267403.32000000007</v>
      </c>
      <c r="E13" s="2"/>
      <c r="G13" s="1"/>
      <c r="H13" s="1" t="s">
        <v>30</v>
      </c>
      <c r="I13" s="15">
        <v>106669320</v>
      </c>
    </row>
    <row r="14" spans="1:10" x14ac:dyDescent="0.15">
      <c r="A14" s="1" t="s">
        <v>333</v>
      </c>
      <c r="B14" s="3">
        <v>68880159</v>
      </c>
      <c r="G14" s="1"/>
      <c r="H14" s="1" t="s">
        <v>31</v>
      </c>
      <c r="I14" s="15">
        <v>-13175640</v>
      </c>
    </row>
    <row r="15" spans="1:10" x14ac:dyDescent="0.15">
      <c r="A15" s="1"/>
      <c r="B15" s="2"/>
      <c r="G15" s="1"/>
      <c r="H15" s="1" t="s">
        <v>32</v>
      </c>
      <c r="I15" s="15">
        <f>I14+I13</f>
        <v>93493680</v>
      </c>
    </row>
    <row r="16" spans="1:10" x14ac:dyDescent="0.15">
      <c r="A16" s="1"/>
      <c r="B16" s="2"/>
      <c r="G16" s="1" t="s">
        <v>5</v>
      </c>
      <c r="H16" s="2"/>
      <c r="I16" s="15">
        <v>10000000</v>
      </c>
    </row>
    <row r="17" spans="1:22" x14ac:dyDescent="0.15">
      <c r="A17" s="6"/>
      <c r="B17" s="2"/>
      <c r="G17" s="1" t="s">
        <v>26</v>
      </c>
      <c r="H17" s="2"/>
      <c r="I17" s="15">
        <v>7639091.8799999999</v>
      </c>
    </row>
    <row r="18" spans="1:22" x14ac:dyDescent="0.15">
      <c r="G18" s="1" t="s">
        <v>12</v>
      </c>
      <c r="H18" s="2"/>
      <c r="I18" s="15">
        <v>15981885</v>
      </c>
    </row>
    <row r="19" spans="1:22" x14ac:dyDescent="0.15">
      <c r="A19" s="2"/>
      <c r="G19" s="1" t="s">
        <v>24</v>
      </c>
      <c r="H19" s="2"/>
      <c r="I19" s="15">
        <f>I18+I17-I16</f>
        <v>13620976.879999999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432454.88</v>
      </c>
      <c r="N21" s="2"/>
    </row>
    <row r="22" spans="1:22" x14ac:dyDescent="0.15">
      <c r="G22" s="1"/>
      <c r="H22" s="1" t="s">
        <v>39</v>
      </c>
      <c r="I22" s="15">
        <v>101649.56</v>
      </c>
    </row>
    <row r="23" spans="1:22" x14ac:dyDescent="0.15">
      <c r="G23" s="1"/>
      <c r="H23" s="1" t="s">
        <v>106</v>
      </c>
      <c r="I23" s="15">
        <v>24054.85</v>
      </c>
      <c r="N23" s="2"/>
    </row>
    <row r="24" spans="1:22" x14ac:dyDescent="0.15">
      <c r="A24" s="8" t="s">
        <v>69</v>
      </c>
      <c r="H24" s="1" t="s">
        <v>107</v>
      </c>
      <c r="I24" s="15">
        <v>11184</v>
      </c>
    </row>
    <row r="25" spans="1:22" x14ac:dyDescent="0.15">
      <c r="A25" s="1" t="s">
        <v>70</v>
      </c>
      <c r="B25" s="2">
        <f>B8+E7+I16+B44</f>
        <v>280000000</v>
      </c>
      <c r="H25" s="1" t="s">
        <v>19</v>
      </c>
      <c r="I25" s="15">
        <f>SUM(I21:I24)</f>
        <v>569343.28999999992</v>
      </c>
    </row>
    <row r="26" spans="1:22" x14ac:dyDescent="0.15">
      <c r="A26" s="1" t="s">
        <v>71</v>
      </c>
      <c r="B26" s="2">
        <f>B4+E5+I18</f>
        <v>93585257.090000004</v>
      </c>
      <c r="G26" s="1"/>
      <c r="H26" s="1" t="s">
        <v>355</v>
      </c>
      <c r="I26" s="2">
        <v>240.87</v>
      </c>
    </row>
    <row r="27" spans="1:22" x14ac:dyDescent="0.15">
      <c r="A27" s="1" t="s">
        <v>90</v>
      </c>
      <c r="B27" s="2">
        <f>$B$13+$E$10+$I$25</f>
        <v>1585445.3099999996</v>
      </c>
    </row>
    <row r="28" spans="1:22" x14ac:dyDescent="0.15">
      <c r="A28" s="1" t="s">
        <v>356</v>
      </c>
      <c r="B28" s="2">
        <f>B12+E8+I26</f>
        <v>2423.91</v>
      </c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108</v>
      </c>
      <c r="B33" s="36">
        <v>6180</v>
      </c>
      <c r="D33" s="1" t="s">
        <v>74</v>
      </c>
      <c r="E33" s="2">
        <v>16664470</v>
      </c>
      <c r="G33" s="16" t="s">
        <v>296</v>
      </c>
      <c r="H33" s="2">
        <f>E33</f>
        <v>16664470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6">
        <v>1628</v>
      </c>
      <c r="D34" s="1" t="s">
        <v>75</v>
      </c>
      <c r="E34" s="2">
        <v>16339603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6">
        <v>6071</v>
      </c>
      <c r="D35" s="1" t="s">
        <v>76</v>
      </c>
      <c r="E35" s="2">
        <v>-53814</v>
      </c>
      <c r="G35" s="40" t="s">
        <v>298</v>
      </c>
      <c r="H35" s="41">
        <f>H33+H34</f>
        <v>16669627.605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6">
        <v>1938</v>
      </c>
      <c r="D36" s="1" t="s">
        <v>77</v>
      </c>
      <c r="E36" s="2">
        <v>-7339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15817</v>
      </c>
      <c r="D37" s="1" t="s">
        <v>78</v>
      </c>
      <c r="E37" s="2">
        <v>2381795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-907435</v>
      </c>
    </row>
    <row r="39" spans="1:23" x14ac:dyDescent="0.15">
      <c r="A39" s="1" t="s">
        <v>103</v>
      </c>
      <c r="B39" s="3"/>
      <c r="D39" s="1" t="s">
        <v>80</v>
      </c>
      <c r="E39" s="10">
        <v>-75094</v>
      </c>
    </row>
    <row r="40" spans="1:23" s="9" customFormat="1" x14ac:dyDescent="0.15">
      <c r="A40"/>
      <c r="B40"/>
      <c r="D40" s="1" t="s">
        <v>81</v>
      </c>
      <c r="E40" s="2">
        <v>6521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1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E27" sqref="E27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14975903.939999999</v>
      </c>
      <c r="D3" s="1" t="s">
        <v>1</v>
      </c>
      <c r="E3" s="18">
        <v>75759397.310000002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196712530.08000001</v>
      </c>
      <c r="D4" s="1" t="s">
        <v>11</v>
      </c>
      <c r="E4" s="38">
        <v>18074921.420000002</v>
      </c>
      <c r="H4" s="1" t="s">
        <v>370</v>
      </c>
      <c r="I4" s="13">
        <v>114</v>
      </c>
      <c r="J4" s="13">
        <v>-6</v>
      </c>
    </row>
    <row r="5" spans="1:10" x14ac:dyDescent="0.15">
      <c r="A5" s="1" t="s">
        <v>3</v>
      </c>
      <c r="B5" s="2">
        <v>215688954.56999999</v>
      </c>
      <c r="D5" s="1" t="s">
        <v>12</v>
      </c>
      <c r="E5" s="2">
        <v>57684475.890000001</v>
      </c>
      <c r="H5" s="1" t="s">
        <v>372</v>
      </c>
      <c r="I5" s="13"/>
      <c r="J5" s="13">
        <v>-1</v>
      </c>
    </row>
    <row r="6" spans="1:10" x14ac:dyDescent="0.15">
      <c r="A6" s="1" t="s">
        <v>11</v>
      </c>
      <c r="B6" s="37">
        <v>18976424.489999998</v>
      </c>
      <c r="D6" s="1" t="s">
        <v>4</v>
      </c>
      <c r="E6" s="2">
        <v>11000000</v>
      </c>
      <c r="H6" s="1" t="s">
        <v>323</v>
      </c>
      <c r="I6" s="13"/>
      <c r="J6" s="13">
        <v>-11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17</v>
      </c>
      <c r="J7" s="13"/>
    </row>
    <row r="8" spans="1:10" x14ac:dyDescent="0.15">
      <c r="A8" s="1" t="s">
        <v>5</v>
      </c>
      <c r="B8" s="2">
        <v>189000000</v>
      </c>
      <c r="D8" s="1" t="s">
        <v>86</v>
      </c>
      <c r="E8" s="18">
        <v>2420.8000000000002</v>
      </c>
      <c r="G8" s="1"/>
      <c r="H8" s="1"/>
    </row>
    <row r="9" spans="1:10" x14ac:dyDescent="0.15">
      <c r="A9" s="1" t="s">
        <v>82</v>
      </c>
      <c r="B9" s="2">
        <v>520.54999999999995</v>
      </c>
      <c r="D9" s="1" t="s">
        <v>88</v>
      </c>
      <c r="E9" s="3">
        <v>2060</v>
      </c>
      <c r="H9" s="1"/>
    </row>
    <row r="10" spans="1:10" x14ac:dyDescent="0.15">
      <c r="A10" s="1" t="s">
        <v>83</v>
      </c>
      <c r="B10" s="2">
        <v>4000000</v>
      </c>
      <c r="D10" s="1" t="s">
        <v>85</v>
      </c>
      <c r="E10" s="2">
        <f>'20171225'!E10+'20171226'!E8</f>
        <v>747242.6999999996</v>
      </c>
      <c r="G10" s="1"/>
      <c r="H10" s="1" t="s">
        <v>42</v>
      </c>
      <c r="I10" s="3">
        <f>SUMIF(I4:I9,"&gt;=0")</f>
        <v>131</v>
      </c>
    </row>
    <row r="11" spans="1:10" x14ac:dyDescent="0.15">
      <c r="A11" s="1" t="s">
        <v>84</v>
      </c>
      <c r="B11" s="2">
        <f>'20171225'!B11+'20171226'!B9</f>
        <v>1550639.4700000002</v>
      </c>
      <c r="E11" s="2"/>
      <c r="G11" s="1"/>
      <c r="H11" s="1" t="s">
        <v>43</v>
      </c>
      <c r="I11" s="3">
        <f>SUM(J4:J9)</f>
        <v>-18</v>
      </c>
    </row>
    <row r="12" spans="1:10" x14ac:dyDescent="0.15">
      <c r="A12" s="1" t="s">
        <v>86</v>
      </c>
      <c r="B12" s="18">
        <v>834.61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'20171225'!B13+'20171226'!B12</f>
        <v>266676.28000000009</v>
      </c>
      <c r="E13" s="2"/>
      <c r="G13" s="1"/>
      <c r="H13" s="1" t="s">
        <v>30</v>
      </c>
      <c r="I13" s="15">
        <v>113685360</v>
      </c>
    </row>
    <row r="14" spans="1:10" x14ac:dyDescent="0.15">
      <c r="A14" s="1" t="s">
        <v>333</v>
      </c>
      <c r="B14" s="3">
        <v>68397959</v>
      </c>
      <c r="G14" s="1"/>
      <c r="H14" s="1" t="s">
        <v>31</v>
      </c>
      <c r="I14" s="15">
        <v>-15676500</v>
      </c>
    </row>
    <row r="15" spans="1:10" x14ac:dyDescent="0.15">
      <c r="A15" s="1"/>
      <c r="B15" s="2"/>
      <c r="G15" s="1"/>
      <c r="H15" s="1" t="s">
        <v>32</v>
      </c>
      <c r="I15" s="15">
        <f>I14+I13</f>
        <v>98008860</v>
      </c>
    </row>
    <row r="16" spans="1:10" x14ac:dyDescent="0.15">
      <c r="A16" s="1"/>
      <c r="B16" s="2"/>
      <c r="G16" s="1" t="s">
        <v>5</v>
      </c>
      <c r="H16" s="2"/>
      <c r="I16" s="15">
        <v>10000000</v>
      </c>
    </row>
    <row r="17" spans="1:22" x14ac:dyDescent="0.15">
      <c r="A17" s="6"/>
      <c r="B17" s="2"/>
      <c r="G17" s="1" t="s">
        <v>26</v>
      </c>
      <c r="H17" s="2"/>
      <c r="I17" s="15">
        <v>5967711.75</v>
      </c>
    </row>
    <row r="18" spans="1:22" x14ac:dyDescent="0.15">
      <c r="G18" s="1" t="s">
        <v>12</v>
      </c>
      <c r="H18" s="2"/>
      <c r="I18" s="15">
        <v>17054136</v>
      </c>
    </row>
    <row r="19" spans="1:22" x14ac:dyDescent="0.15">
      <c r="A19" s="2"/>
      <c r="G19" s="1" t="s">
        <v>24</v>
      </c>
      <c r="H19" s="2"/>
      <c r="I19" s="15">
        <f>I18+I17-I16</f>
        <v>13021847.75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431410.83</v>
      </c>
      <c r="N21" s="2"/>
    </row>
    <row r="22" spans="1:22" x14ac:dyDescent="0.15">
      <c r="G22" s="1"/>
      <c r="H22" s="1" t="s">
        <v>39</v>
      </c>
      <c r="I22" s="15">
        <v>101408.69</v>
      </c>
    </row>
    <row r="23" spans="1:22" x14ac:dyDescent="0.15">
      <c r="G23" s="1"/>
      <c r="H23" s="1" t="s">
        <v>106</v>
      </c>
      <c r="I23" s="15">
        <v>24054.85</v>
      </c>
      <c r="N23" s="2"/>
    </row>
    <row r="24" spans="1:22" x14ac:dyDescent="0.15">
      <c r="A24" s="8" t="s">
        <v>69</v>
      </c>
      <c r="H24" s="1" t="s">
        <v>107</v>
      </c>
      <c r="I24" s="15">
        <v>11184</v>
      </c>
    </row>
    <row r="25" spans="1:22" x14ac:dyDescent="0.15">
      <c r="A25" s="1" t="s">
        <v>70</v>
      </c>
      <c r="B25" s="2">
        <f>B8+E7+I16+B44</f>
        <v>280000000</v>
      </c>
      <c r="H25" s="1" t="s">
        <v>19</v>
      </c>
      <c r="I25" s="15">
        <f>SUM(I21:I24)</f>
        <v>568058.37</v>
      </c>
    </row>
    <row r="26" spans="1:22" x14ac:dyDescent="0.15">
      <c r="A26" s="1" t="s">
        <v>71</v>
      </c>
      <c r="B26" s="2">
        <f>B4+E5+I18</f>
        <v>271451141.97000003</v>
      </c>
      <c r="G26" s="1"/>
      <c r="H26" s="1" t="s">
        <v>355</v>
      </c>
      <c r="I26" s="2">
        <v>324.14</v>
      </c>
    </row>
    <row r="27" spans="1:22" x14ac:dyDescent="0.15">
      <c r="A27" s="1" t="s">
        <v>90</v>
      </c>
      <c r="B27" s="2">
        <f>$B$13+$E$10+$I$25</f>
        <v>1581977.3499999996</v>
      </c>
    </row>
    <row r="28" spans="1:22" x14ac:dyDescent="0.15">
      <c r="A28" s="1" t="s">
        <v>356</v>
      </c>
      <c r="B28" s="2">
        <f>B12+E8+I26</f>
        <v>3579.55</v>
      </c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108</v>
      </c>
      <c r="B33" s="36">
        <v>6773</v>
      </c>
      <c r="D33" s="1" t="s">
        <v>74</v>
      </c>
      <c r="E33" s="2">
        <v>16718150</v>
      </c>
      <c r="G33" s="16" t="s">
        <v>296</v>
      </c>
      <c r="H33" s="2">
        <f>E33</f>
        <v>16718150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6">
        <v>1386</v>
      </c>
      <c r="D34" s="1" t="s">
        <v>75</v>
      </c>
      <c r="E34" s="2">
        <v>16346809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6">
        <v>5850</v>
      </c>
      <c r="D35" s="1" t="s">
        <v>76</v>
      </c>
      <c r="E35" s="2">
        <v>-42097</v>
      </c>
      <c r="G35" s="40" t="s">
        <v>298</v>
      </c>
      <c r="H35" s="41">
        <f>H33+H34</f>
        <v>16723307.605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6">
        <v>1804</v>
      </c>
      <c r="D36" s="1" t="s">
        <v>77</v>
      </c>
      <c r="E36" s="2">
        <v>146577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15813</v>
      </c>
      <c r="D37" s="1" t="s">
        <v>78</v>
      </c>
      <c r="E37" s="2">
        <v>5569085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390555</v>
      </c>
    </row>
    <row r="39" spans="1:23" x14ac:dyDescent="0.15">
      <c r="A39" s="1" t="s">
        <v>103</v>
      </c>
      <c r="B39" s="3"/>
      <c r="D39" s="1" t="s">
        <v>80</v>
      </c>
      <c r="E39" s="10">
        <v>-76380</v>
      </c>
    </row>
    <row r="40" spans="1:23" s="9" customFormat="1" x14ac:dyDescent="0.15">
      <c r="A40"/>
      <c r="B40"/>
      <c r="D40" s="1" t="s">
        <v>81</v>
      </c>
      <c r="E40" s="2">
        <v>2840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1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A16" sqref="A16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7714639.1200000001</v>
      </c>
      <c r="D3" s="1" t="s">
        <v>1</v>
      </c>
      <c r="E3" s="18">
        <v>81207560.760000005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203035587</v>
      </c>
      <c r="D4" s="1" t="s">
        <v>11</v>
      </c>
      <c r="E4" s="38">
        <v>15652435.279999999</v>
      </c>
      <c r="H4" s="1" t="s">
        <v>370</v>
      </c>
      <c r="I4" s="13">
        <v>122</v>
      </c>
      <c r="J4" s="13">
        <v>-7</v>
      </c>
    </row>
    <row r="5" spans="1:10" x14ac:dyDescent="0.15">
      <c r="A5" s="1" t="s">
        <v>3</v>
      </c>
      <c r="B5" s="2">
        <v>215750879.55000001</v>
      </c>
      <c r="D5" s="1" t="s">
        <v>12</v>
      </c>
      <c r="E5" s="2">
        <v>65555125.479999997</v>
      </c>
      <c r="H5" s="1" t="s">
        <v>372</v>
      </c>
      <c r="I5" s="13"/>
      <c r="J5" s="13">
        <v>-1</v>
      </c>
    </row>
    <row r="6" spans="1:10" x14ac:dyDescent="0.15">
      <c r="A6" s="1" t="s">
        <v>11</v>
      </c>
      <c r="B6" s="37">
        <v>12715292.550000001</v>
      </c>
      <c r="D6" s="1" t="s">
        <v>4</v>
      </c>
      <c r="E6" s="2">
        <v>11000000</v>
      </c>
      <c r="H6" s="1" t="s">
        <v>323</v>
      </c>
      <c r="I6" s="13"/>
      <c r="J6" s="13">
        <v>-10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17</v>
      </c>
      <c r="J7" s="13"/>
    </row>
    <row r="8" spans="1:10" x14ac:dyDescent="0.15">
      <c r="A8" s="1" t="s">
        <v>5</v>
      </c>
      <c r="B8" s="2">
        <v>189000000</v>
      </c>
      <c r="D8" s="1" t="s">
        <v>86</v>
      </c>
      <c r="E8" s="18">
        <v>217.6</v>
      </c>
      <c r="G8" s="1"/>
      <c r="H8" s="1"/>
    </row>
    <row r="9" spans="1:10" x14ac:dyDescent="0.15">
      <c r="A9" s="1" t="s">
        <v>82</v>
      </c>
      <c r="B9" s="2">
        <v>653.42999999999995</v>
      </c>
      <c r="D9" s="1" t="s">
        <v>88</v>
      </c>
      <c r="E9" s="3">
        <v>285</v>
      </c>
      <c r="H9" s="1"/>
    </row>
    <row r="10" spans="1:10" x14ac:dyDescent="0.15">
      <c r="A10" s="1" t="s">
        <v>83</v>
      </c>
      <c r="B10" s="2">
        <v>5000000</v>
      </c>
      <c r="D10" s="1" t="s">
        <v>85</v>
      </c>
      <c r="E10" s="2">
        <f>'20171222'!E10+'20171225'!E8</f>
        <v>744821.89999999956</v>
      </c>
      <c r="G10" s="1"/>
      <c r="H10" s="1" t="s">
        <v>42</v>
      </c>
      <c r="I10" s="3">
        <f>SUMIF(I4:I9,"&gt;=0")</f>
        <v>139</v>
      </c>
    </row>
    <row r="11" spans="1:10" x14ac:dyDescent="0.15">
      <c r="A11" s="1" t="s">
        <v>84</v>
      </c>
      <c r="B11" s="2">
        <f>'20171222'!B11+'20171225'!B9</f>
        <v>1550118.9200000002</v>
      </c>
      <c r="E11" s="2"/>
      <c r="G11" s="1"/>
      <c r="H11" s="1" t="s">
        <v>43</v>
      </c>
      <c r="I11" s="3">
        <f>SUM(J4:J9)</f>
        <v>-18</v>
      </c>
    </row>
    <row r="12" spans="1:10" x14ac:dyDescent="0.15">
      <c r="A12" s="1" t="s">
        <v>86</v>
      </c>
      <c r="B12" s="18">
        <v>1178.95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'20171222'!B13+'20171225'!B12</f>
        <v>265841.6700000001</v>
      </c>
      <c r="E13" s="2"/>
      <c r="G13" s="1"/>
      <c r="H13" s="1" t="s">
        <v>30</v>
      </c>
      <c r="I13" s="15">
        <v>120693060</v>
      </c>
    </row>
    <row r="14" spans="1:10" x14ac:dyDescent="0.15">
      <c r="A14" s="1" t="s">
        <v>333</v>
      </c>
      <c r="B14" s="3">
        <v>70547459</v>
      </c>
      <c r="G14" s="1"/>
      <c r="H14" s="1" t="s">
        <v>31</v>
      </c>
      <c r="I14" s="15">
        <v>-15669900</v>
      </c>
    </row>
    <row r="15" spans="1:10" x14ac:dyDescent="0.15">
      <c r="A15" s="1"/>
      <c r="B15" s="2"/>
      <c r="G15" s="1"/>
      <c r="H15" s="1" t="s">
        <v>32</v>
      </c>
      <c r="I15" s="15">
        <f>I14+I13</f>
        <v>105023160</v>
      </c>
    </row>
    <row r="16" spans="1:10" x14ac:dyDescent="0.15">
      <c r="A16" s="1"/>
      <c r="B16" s="2"/>
      <c r="G16" s="1" t="s">
        <v>5</v>
      </c>
      <c r="H16" s="2"/>
      <c r="I16" s="15">
        <v>10000000</v>
      </c>
    </row>
    <row r="17" spans="1:22" x14ac:dyDescent="0.15">
      <c r="A17" s="6"/>
      <c r="B17" s="2"/>
      <c r="G17" s="1" t="s">
        <v>26</v>
      </c>
      <c r="H17" s="2"/>
      <c r="I17" s="15">
        <v>5041865.8899999997</v>
      </c>
    </row>
    <row r="18" spans="1:22" x14ac:dyDescent="0.15">
      <c r="G18" s="1" t="s">
        <v>12</v>
      </c>
      <c r="H18" s="2"/>
      <c r="I18" s="15">
        <v>18127827</v>
      </c>
    </row>
    <row r="19" spans="1:22" x14ac:dyDescent="0.15">
      <c r="A19" s="2"/>
      <c r="G19" s="1" t="s">
        <v>24</v>
      </c>
      <c r="H19" s="2"/>
      <c r="I19" s="15">
        <f>I18+I17-I16</f>
        <v>13169692.890000001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430005.83</v>
      </c>
      <c r="N21" s="2"/>
    </row>
    <row r="22" spans="1:22" x14ac:dyDescent="0.15">
      <c r="G22" s="1"/>
      <c r="H22" s="1" t="s">
        <v>39</v>
      </c>
      <c r="I22" s="15">
        <v>101084.55</v>
      </c>
    </row>
    <row r="23" spans="1:22" x14ac:dyDescent="0.15">
      <c r="G23" s="1"/>
      <c r="H23" s="1" t="s">
        <v>106</v>
      </c>
      <c r="I23" s="15">
        <v>24054.85</v>
      </c>
      <c r="N23" s="2"/>
    </row>
    <row r="24" spans="1:22" x14ac:dyDescent="0.15">
      <c r="A24" s="8" t="s">
        <v>69</v>
      </c>
      <c r="H24" s="1" t="s">
        <v>107</v>
      </c>
      <c r="I24" s="15">
        <v>11184</v>
      </c>
    </row>
    <row r="25" spans="1:22" x14ac:dyDescent="0.15">
      <c r="A25" s="1" t="s">
        <v>70</v>
      </c>
      <c r="B25" s="2">
        <f>B8+E7+I16+B44</f>
        <v>280000000</v>
      </c>
      <c r="H25" s="1" t="s">
        <v>19</v>
      </c>
      <c r="I25" s="15">
        <f>SUM(I21:I24)</f>
        <v>566329.23</v>
      </c>
    </row>
    <row r="26" spans="1:22" x14ac:dyDescent="0.15">
      <c r="A26" s="1" t="s">
        <v>71</v>
      </c>
      <c r="B26" s="2">
        <f>B4+E5+I18</f>
        <v>286718539.48000002</v>
      </c>
      <c r="G26" s="1"/>
      <c r="H26" s="1" t="s">
        <v>355</v>
      </c>
      <c r="I26" s="2">
        <v>522.67999999999995</v>
      </c>
    </row>
    <row r="27" spans="1:22" x14ac:dyDescent="0.15">
      <c r="A27" s="1" t="s">
        <v>90</v>
      </c>
      <c r="B27" s="2">
        <f>$B$13+$E$10+$I$25</f>
        <v>1576992.7999999996</v>
      </c>
    </row>
    <row r="28" spans="1:22" x14ac:dyDescent="0.15">
      <c r="A28" s="1" t="s">
        <v>356</v>
      </c>
      <c r="B28" s="2">
        <f>B12+E8+I26</f>
        <v>1919.23</v>
      </c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108</v>
      </c>
      <c r="B33" s="36">
        <v>7976</v>
      </c>
      <c r="D33" s="1" t="s">
        <v>74</v>
      </c>
      <c r="E33" s="2">
        <v>16760247</v>
      </c>
      <c r="G33" s="16" t="s">
        <v>296</v>
      </c>
      <c r="H33" s="2">
        <f>E33</f>
        <v>16760247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6">
        <v>1289</v>
      </c>
      <c r="D34" s="1" t="s">
        <v>75</v>
      </c>
      <c r="E34" s="2">
        <v>16200232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6">
        <v>5374</v>
      </c>
      <c r="D35" s="1" t="s">
        <v>76</v>
      </c>
      <c r="E35" s="2">
        <v>-264386</v>
      </c>
      <c r="G35" s="40" t="s">
        <v>298</v>
      </c>
      <c r="H35" s="41">
        <f>H33+H34</f>
        <v>16765404.605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6">
        <v>1688</v>
      </c>
      <c r="D36" s="1" t="s">
        <v>77</v>
      </c>
      <c r="E36" s="2">
        <v>-328300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16327</v>
      </c>
      <c r="D37" s="1" t="s">
        <v>78</v>
      </c>
      <c r="E37" s="2">
        <v>101372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96187</v>
      </c>
    </row>
    <row r="39" spans="1:23" x14ac:dyDescent="0.15">
      <c r="A39" s="1" t="s">
        <v>103</v>
      </c>
      <c r="B39" s="3"/>
      <c r="D39" s="1" t="s">
        <v>80</v>
      </c>
      <c r="E39" s="10">
        <v>-72750</v>
      </c>
    </row>
    <row r="40" spans="1:23" s="9" customFormat="1" x14ac:dyDescent="0.15">
      <c r="A40"/>
      <c r="B40"/>
      <c r="D40" s="1" t="s">
        <v>81</v>
      </c>
      <c r="E40" s="2">
        <v>-221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1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37" sqref="B37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11182857.359999999</v>
      </c>
      <c r="D3" s="1" t="s">
        <v>1</v>
      </c>
      <c r="E3" s="18">
        <v>81030315.079999998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205612623.88999999</v>
      </c>
      <c r="D4" s="1" t="s">
        <v>11</v>
      </c>
      <c r="E4" s="38">
        <v>14512555.02</v>
      </c>
      <c r="H4" s="1" t="s">
        <v>370</v>
      </c>
      <c r="I4" s="13">
        <v>108</v>
      </c>
      <c r="J4" s="13"/>
    </row>
    <row r="5" spans="1:10" x14ac:dyDescent="0.15">
      <c r="A5" s="1" t="s">
        <v>3</v>
      </c>
      <c r="B5" s="2">
        <v>236795481.25</v>
      </c>
      <c r="D5" s="1" t="s">
        <v>12</v>
      </c>
      <c r="E5" s="2">
        <v>66517760.060000002</v>
      </c>
      <c r="H5" s="1" t="s">
        <v>372</v>
      </c>
      <c r="I5" s="13"/>
      <c r="J5" s="13">
        <v>-1</v>
      </c>
    </row>
    <row r="6" spans="1:10" x14ac:dyDescent="0.15">
      <c r="A6" s="1" t="s">
        <v>11</v>
      </c>
      <c r="B6" s="37">
        <v>31182857.359999999</v>
      </c>
      <c r="D6" s="1" t="s">
        <v>4</v>
      </c>
      <c r="E6" s="2">
        <v>11000000</v>
      </c>
      <c r="H6" s="1" t="s">
        <v>323</v>
      </c>
      <c r="I6" s="13"/>
      <c r="J6" s="13">
        <v>-9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15</v>
      </c>
      <c r="J7" s="13"/>
    </row>
    <row r="8" spans="1:10" x14ac:dyDescent="0.15">
      <c r="A8" s="1" t="s">
        <v>5</v>
      </c>
      <c r="B8" s="2">
        <v>189000000</v>
      </c>
      <c r="D8" s="1" t="s">
        <v>86</v>
      </c>
      <c r="E8" s="18">
        <v>345.6</v>
      </c>
      <c r="G8" s="1"/>
      <c r="H8" s="1"/>
    </row>
    <row r="9" spans="1:10" x14ac:dyDescent="0.15">
      <c r="A9" s="1" t="s">
        <v>82</v>
      </c>
      <c r="B9" s="2">
        <v>0</v>
      </c>
      <c r="D9" s="1" t="s">
        <v>88</v>
      </c>
      <c r="E9" s="3">
        <v>252</v>
      </c>
      <c r="H9" s="1"/>
    </row>
    <row r="10" spans="1:10" x14ac:dyDescent="0.15">
      <c r="A10" s="1" t="s">
        <v>83</v>
      </c>
      <c r="B10" s="2">
        <v>0</v>
      </c>
      <c r="D10" s="1" t="s">
        <v>85</v>
      </c>
      <c r="E10" s="2">
        <f>'20171221'!E10+'20171222'!E8</f>
        <v>744604.29999999958</v>
      </c>
      <c r="G10" s="1"/>
      <c r="H10" s="1" t="s">
        <v>42</v>
      </c>
      <c r="I10" s="3">
        <f>SUMIF(I4:I9,"&gt;=0")</f>
        <v>123</v>
      </c>
    </row>
    <row r="11" spans="1:10" x14ac:dyDescent="0.15">
      <c r="A11" s="1" t="s">
        <v>84</v>
      </c>
      <c r="B11" s="2">
        <f>'20171221'!B11+'20171222'!B9</f>
        <v>1549465.4900000002</v>
      </c>
      <c r="E11" s="2"/>
      <c r="G11" s="1"/>
      <c r="H11" s="1" t="s">
        <v>43</v>
      </c>
      <c r="I11" s="3">
        <f>SUM(J4:J9)</f>
        <v>-10</v>
      </c>
    </row>
    <row r="12" spans="1:10" x14ac:dyDescent="0.15">
      <c r="A12" s="1" t="s">
        <v>86</v>
      </c>
      <c r="B12" s="18">
        <v>656.3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'20171221'!B13+'20171222'!B12</f>
        <v>264662.72000000009</v>
      </c>
      <c r="E13" s="2"/>
      <c r="G13" s="1"/>
      <c r="H13" s="1" t="s">
        <v>30</v>
      </c>
      <c r="I13" s="15">
        <v>107412300</v>
      </c>
    </row>
    <row r="14" spans="1:10" x14ac:dyDescent="0.15">
      <c r="A14" s="1" t="s">
        <v>333</v>
      </c>
      <c r="B14" s="3">
        <v>71072459</v>
      </c>
      <c r="G14" s="1"/>
      <c r="H14" s="1" t="s">
        <v>31</v>
      </c>
      <c r="I14" s="15">
        <v>-8779680</v>
      </c>
    </row>
    <row r="15" spans="1:10" x14ac:dyDescent="0.15">
      <c r="A15" s="1"/>
      <c r="B15" s="2"/>
      <c r="G15" s="1"/>
      <c r="H15" s="1" t="s">
        <v>32</v>
      </c>
      <c r="I15" s="15">
        <f>I14+I13</f>
        <v>98632620</v>
      </c>
    </row>
    <row r="16" spans="1:10" x14ac:dyDescent="0.15">
      <c r="A16" s="1"/>
      <c r="B16" s="2"/>
      <c r="G16" s="1" t="s">
        <v>5</v>
      </c>
      <c r="H16" s="2"/>
      <c r="I16" s="15">
        <v>10000000</v>
      </c>
    </row>
    <row r="17" spans="1:22" x14ac:dyDescent="0.15">
      <c r="A17" s="6"/>
      <c r="B17" s="2"/>
      <c r="G17" s="1" t="s">
        <v>26</v>
      </c>
      <c r="H17" s="2"/>
      <c r="I17" s="15">
        <v>7610188.5700000003</v>
      </c>
    </row>
    <row r="18" spans="1:22" x14ac:dyDescent="0.15">
      <c r="G18" s="1" t="s">
        <v>12</v>
      </c>
      <c r="H18" s="2"/>
      <c r="I18" s="15">
        <v>16133715</v>
      </c>
    </row>
    <row r="19" spans="1:22" x14ac:dyDescent="0.15">
      <c r="A19" s="2"/>
      <c r="G19" s="1" t="s">
        <v>24</v>
      </c>
      <c r="H19" s="2"/>
      <c r="I19" s="15">
        <f>I18+I17-I16</f>
        <v>13743903.57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427740.24</v>
      </c>
      <c r="N21" s="2"/>
    </row>
    <row r="22" spans="1:22" x14ac:dyDescent="0.15">
      <c r="G22" s="1"/>
      <c r="H22" s="1" t="s">
        <v>39</v>
      </c>
      <c r="I22" s="15">
        <v>100561.87</v>
      </c>
    </row>
    <row r="23" spans="1:22" x14ac:dyDescent="0.15">
      <c r="G23" s="1"/>
      <c r="H23" s="1" t="s">
        <v>106</v>
      </c>
      <c r="I23" s="15">
        <v>24054.85</v>
      </c>
      <c r="N23" s="2"/>
    </row>
    <row r="24" spans="1:22" x14ac:dyDescent="0.15">
      <c r="A24" s="8" t="s">
        <v>69</v>
      </c>
      <c r="H24" s="1" t="s">
        <v>107</v>
      </c>
      <c r="I24" s="15">
        <v>11184</v>
      </c>
    </row>
    <row r="25" spans="1:22" x14ac:dyDescent="0.15">
      <c r="A25" s="1" t="s">
        <v>70</v>
      </c>
      <c r="B25" s="2">
        <f>B8+E7+I16+B44</f>
        <v>280000000</v>
      </c>
      <c r="H25" s="1" t="s">
        <v>19</v>
      </c>
      <c r="I25" s="15">
        <f>SUM(I21:I24)</f>
        <v>563540.96</v>
      </c>
    </row>
    <row r="26" spans="1:22" x14ac:dyDescent="0.15">
      <c r="A26" s="1" t="s">
        <v>71</v>
      </c>
      <c r="B26" s="2">
        <f>B4+E5+I18</f>
        <v>288264098.94999999</v>
      </c>
      <c r="G26" s="1"/>
      <c r="H26" s="1" t="s">
        <v>355</v>
      </c>
      <c r="I26" s="2"/>
    </row>
    <row r="27" spans="1:22" x14ac:dyDescent="0.15">
      <c r="A27" s="1" t="s">
        <v>90</v>
      </c>
      <c r="B27" s="2">
        <f>$B$13+$E$10+$I$25</f>
        <v>1572807.9799999995</v>
      </c>
    </row>
    <row r="28" spans="1:22" x14ac:dyDescent="0.15">
      <c r="A28" s="1" t="s">
        <v>356</v>
      </c>
      <c r="B28" s="2">
        <f>B12+E8+I26</f>
        <v>1001.9</v>
      </c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108</v>
      </c>
      <c r="B33" s="36">
        <v>7864</v>
      </c>
      <c r="D33" s="1" t="s">
        <v>74</v>
      </c>
      <c r="E33" s="2">
        <v>17024633</v>
      </c>
      <c r="G33" s="16" t="s">
        <v>296</v>
      </c>
      <c r="H33" s="2">
        <f>E33</f>
        <v>17024633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6">
        <v>1269</v>
      </c>
      <c r="D34" s="1" t="s">
        <v>75</v>
      </c>
      <c r="E34" s="2">
        <v>16528532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6">
        <v>5328</v>
      </c>
      <c r="D35" s="1" t="s">
        <v>76</v>
      </c>
      <c r="E35" s="2">
        <v>238251</v>
      </c>
      <c r="G35" s="40" t="s">
        <v>298</v>
      </c>
      <c r="H35" s="41">
        <f>H33+H34</f>
        <v>17029790.605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6">
        <v>1581</v>
      </c>
      <c r="D36" s="1" t="s">
        <v>77</v>
      </c>
      <c r="E36" s="2">
        <v>-26199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16042</v>
      </c>
      <c r="D37" s="1" t="s">
        <v>78</v>
      </c>
      <c r="E37" s="2">
        <v>-522246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53289</v>
      </c>
    </row>
    <row r="39" spans="1:23" x14ac:dyDescent="0.15">
      <c r="A39" s="1" t="s">
        <v>103</v>
      </c>
      <c r="B39" s="3"/>
      <c r="D39" s="1" t="s">
        <v>80</v>
      </c>
      <c r="E39" s="10">
        <v>-72782</v>
      </c>
    </row>
    <row r="40" spans="1:23" s="9" customFormat="1" x14ac:dyDescent="0.15">
      <c r="A40"/>
      <c r="B40"/>
      <c r="D40" s="1" t="s">
        <v>81</v>
      </c>
      <c r="E40" s="2">
        <v>328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1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9" sqref="B9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11683742.060000001</v>
      </c>
      <c r="D3" s="1" t="s">
        <v>1</v>
      </c>
      <c r="E3" s="18">
        <v>81551750.230000004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207890060.81999999</v>
      </c>
      <c r="D4" s="1" t="s">
        <v>11</v>
      </c>
      <c r="E4" s="38">
        <v>16168617.02</v>
      </c>
      <c r="H4" s="1" t="s">
        <v>370</v>
      </c>
      <c r="I4" s="13">
        <v>110</v>
      </c>
      <c r="J4" s="13"/>
    </row>
    <row r="5" spans="1:10" x14ac:dyDescent="0.15">
      <c r="A5" s="1" t="s">
        <v>3</v>
      </c>
      <c r="B5" s="2">
        <v>235575741.75999999</v>
      </c>
      <c r="D5" s="1" t="s">
        <v>12</v>
      </c>
      <c r="E5" s="2">
        <v>65383133.210000001</v>
      </c>
      <c r="H5" s="1" t="s">
        <v>372</v>
      </c>
      <c r="I5" s="13">
        <v>2</v>
      </c>
      <c r="J5" s="13"/>
    </row>
    <row r="6" spans="1:10" x14ac:dyDescent="0.15">
      <c r="A6" s="1" t="s">
        <v>11</v>
      </c>
      <c r="B6" s="37">
        <v>27685680.82</v>
      </c>
      <c r="D6" s="1" t="s">
        <v>4</v>
      </c>
      <c r="E6" s="2">
        <v>11000000</v>
      </c>
      <c r="H6" s="1" t="s">
        <v>323</v>
      </c>
      <c r="I6" s="13"/>
      <c r="J6" s="13">
        <v>-6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>
        <v>-15</v>
      </c>
    </row>
    <row r="8" spans="1:10" x14ac:dyDescent="0.15">
      <c r="A8" s="1" t="s">
        <v>5</v>
      </c>
      <c r="B8" s="2">
        <v>209000000</v>
      </c>
      <c r="D8" s="1" t="s">
        <v>86</v>
      </c>
      <c r="E8" s="18">
        <v>982.4</v>
      </c>
      <c r="G8" s="1"/>
      <c r="H8" s="1"/>
    </row>
    <row r="9" spans="1:10" x14ac:dyDescent="0.15">
      <c r="A9" s="1" t="s">
        <v>82</v>
      </c>
      <c r="B9" s="2">
        <v>1938.76</v>
      </c>
      <c r="D9" s="1" t="s">
        <v>88</v>
      </c>
      <c r="E9" s="3">
        <v>706</v>
      </c>
      <c r="H9" s="1"/>
    </row>
    <row r="10" spans="1:10" x14ac:dyDescent="0.15">
      <c r="A10" s="1" t="s">
        <v>83</v>
      </c>
      <c r="B10" s="2">
        <v>16000000</v>
      </c>
      <c r="D10" s="1" t="s">
        <v>85</v>
      </c>
      <c r="E10" s="2">
        <f>'20171220'!E10+'20171221'!E8</f>
        <v>744258.6999999996</v>
      </c>
      <c r="G10" s="1"/>
      <c r="H10" s="1" t="s">
        <v>42</v>
      </c>
      <c r="I10" s="3">
        <f>SUMIF(I4:I9,"&gt;=0")</f>
        <v>112</v>
      </c>
    </row>
    <row r="11" spans="1:10" x14ac:dyDescent="0.15">
      <c r="A11" s="1" t="s">
        <v>84</v>
      </c>
      <c r="B11" s="2">
        <f>'20171220'!B11+'20171221'!B9</f>
        <v>1549465.4900000002</v>
      </c>
      <c r="E11" s="2"/>
      <c r="G11" s="1"/>
      <c r="H11" s="1" t="s">
        <v>43</v>
      </c>
      <c r="I11" s="3">
        <f>SUM(J4:J9)</f>
        <v>-21</v>
      </c>
    </row>
    <row r="12" spans="1:10" x14ac:dyDescent="0.15">
      <c r="A12" s="1" t="s">
        <v>86</v>
      </c>
      <c r="B12" s="18">
        <v>503.04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'20171220'!B13+'20171221'!B12</f>
        <v>264006.4200000001</v>
      </c>
      <c r="E13" s="2"/>
      <c r="G13" s="1"/>
      <c r="H13" s="1" t="s">
        <v>30</v>
      </c>
      <c r="I13" s="15">
        <v>110018580</v>
      </c>
    </row>
    <row r="14" spans="1:10" x14ac:dyDescent="0.15">
      <c r="A14" s="1" t="s">
        <v>333</v>
      </c>
      <c r="B14" s="3"/>
      <c r="G14" s="1"/>
      <c r="H14" s="1" t="s">
        <v>31</v>
      </c>
      <c r="I14" s="15">
        <v>-5217840</v>
      </c>
    </row>
    <row r="15" spans="1:10" x14ac:dyDescent="0.15">
      <c r="A15" s="1"/>
      <c r="B15" s="2"/>
      <c r="G15" s="1"/>
      <c r="H15" s="1" t="s">
        <v>32</v>
      </c>
      <c r="I15" s="15">
        <f>I14+I13</f>
        <v>104800740</v>
      </c>
    </row>
    <row r="16" spans="1:10" x14ac:dyDescent="0.15">
      <c r="A16" s="1"/>
      <c r="B16" s="2"/>
      <c r="G16" s="1" t="s">
        <v>5</v>
      </c>
      <c r="H16" s="2"/>
      <c r="I16" s="15">
        <v>10000000</v>
      </c>
    </row>
    <row r="17" spans="1:22" x14ac:dyDescent="0.15">
      <c r="A17" s="6"/>
      <c r="B17" s="2"/>
      <c r="G17" s="1" t="s">
        <v>26</v>
      </c>
      <c r="H17" s="2"/>
      <c r="I17" s="15">
        <v>6154348.1100000003</v>
      </c>
    </row>
    <row r="18" spans="1:22" x14ac:dyDescent="0.15">
      <c r="G18" s="1" t="s">
        <v>12</v>
      </c>
      <c r="H18" s="2"/>
      <c r="I18" s="15">
        <v>16502787</v>
      </c>
    </row>
    <row r="19" spans="1:22" x14ac:dyDescent="0.15">
      <c r="A19" s="2"/>
      <c r="G19" s="1" t="s">
        <v>24</v>
      </c>
      <c r="H19" s="2"/>
      <c r="I19" s="15">
        <f>I18+I17-I16</f>
        <v>12657135.109999999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425991.12</v>
      </c>
      <c r="N21" s="2"/>
    </row>
    <row r="22" spans="1:22" x14ac:dyDescent="0.15">
      <c r="G22" s="1"/>
      <c r="H22" s="1" t="s">
        <v>39</v>
      </c>
      <c r="I22" s="15">
        <v>100158.33</v>
      </c>
    </row>
    <row r="23" spans="1:22" x14ac:dyDescent="0.15">
      <c r="G23" s="1"/>
      <c r="H23" s="1" t="s">
        <v>106</v>
      </c>
      <c r="I23" s="15">
        <v>24054.85</v>
      </c>
      <c r="N23" s="2"/>
    </row>
    <row r="24" spans="1:22" x14ac:dyDescent="0.15">
      <c r="A24" s="8" t="s">
        <v>69</v>
      </c>
      <c r="H24" s="1" t="s">
        <v>107</v>
      </c>
      <c r="I24" s="15">
        <v>11184</v>
      </c>
    </row>
    <row r="25" spans="1:22" x14ac:dyDescent="0.15">
      <c r="A25" s="1" t="s">
        <v>70</v>
      </c>
      <c r="B25" s="2">
        <f>B8+E7+I16+B44</f>
        <v>300000000</v>
      </c>
      <c r="H25" s="1" t="s">
        <v>19</v>
      </c>
      <c r="I25" s="15">
        <f>SUM(I21:I24)</f>
        <v>561388.29999999993</v>
      </c>
    </row>
    <row r="26" spans="1:22" x14ac:dyDescent="0.15">
      <c r="A26" s="1" t="s">
        <v>71</v>
      </c>
      <c r="B26" s="2">
        <f>B4+E5+I18</f>
        <v>289775981.02999997</v>
      </c>
      <c r="G26" s="1"/>
      <c r="H26" s="1" t="s">
        <v>355</v>
      </c>
      <c r="I26" s="2">
        <v>95.97</v>
      </c>
    </row>
    <row r="27" spans="1:22" x14ac:dyDescent="0.15">
      <c r="A27" s="1" t="s">
        <v>90</v>
      </c>
      <c r="B27" s="2">
        <f>$B$13+$E$10+$I$25</f>
        <v>1569653.4199999995</v>
      </c>
    </row>
    <row r="28" spans="1:22" x14ac:dyDescent="0.15">
      <c r="A28" s="1" t="s">
        <v>356</v>
      </c>
      <c r="B28" s="2">
        <f>B12+E8+I26</f>
        <v>1581.41</v>
      </c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108</v>
      </c>
      <c r="B33" s="36">
        <v>8097</v>
      </c>
      <c r="D33" s="1" t="s">
        <v>74</v>
      </c>
      <c r="E33" s="2">
        <v>16786382</v>
      </c>
      <c r="G33" s="16" t="s">
        <v>296</v>
      </c>
      <c r="H33" s="2">
        <f>E33</f>
        <v>16786382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6">
        <v>1272</v>
      </c>
      <c r="D34" s="1" t="s">
        <v>75</v>
      </c>
      <c r="E34" s="2">
        <v>16554731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6">
        <v>5312</v>
      </c>
      <c r="D35" s="1" t="s">
        <v>76</v>
      </c>
      <c r="E35" s="2">
        <v>-232935</v>
      </c>
      <c r="G35" s="40" t="s">
        <v>298</v>
      </c>
      <c r="H35" s="41">
        <f>H33+H34</f>
        <v>16791539.605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6">
        <v>1581</v>
      </c>
      <c r="D36" s="1" t="s">
        <v>77</v>
      </c>
      <c r="E36" s="2">
        <v>150672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16262</v>
      </c>
      <c r="D37" s="1" t="s">
        <v>78</v>
      </c>
      <c r="E37" s="2">
        <v>5613099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373918</v>
      </c>
    </row>
    <row r="39" spans="1:23" x14ac:dyDescent="0.15">
      <c r="A39" s="1" t="s">
        <v>103</v>
      </c>
      <c r="B39" s="3"/>
      <c r="D39" s="1" t="s">
        <v>80</v>
      </c>
      <c r="E39" s="10">
        <v>-70594</v>
      </c>
    </row>
    <row r="40" spans="1:23" s="9" customFormat="1" x14ac:dyDescent="0.15">
      <c r="A40"/>
      <c r="B40"/>
      <c r="D40" s="1" t="s">
        <v>81</v>
      </c>
      <c r="E40" s="2">
        <v>-770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1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37" sqref="B37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30066541.030000001</v>
      </c>
      <c r="D3" s="1" t="s">
        <v>1</v>
      </c>
      <c r="E3" s="18">
        <v>82882631.780000001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219053163.28</v>
      </c>
      <c r="D4" s="1" t="s">
        <v>11</v>
      </c>
      <c r="E4" s="38">
        <v>15308451.57</v>
      </c>
      <c r="H4" s="1" t="s">
        <v>370</v>
      </c>
      <c r="I4" s="13">
        <v>110</v>
      </c>
      <c r="J4" s="13"/>
    </row>
    <row r="5" spans="1:10" x14ac:dyDescent="0.15">
      <c r="A5" s="1" t="s">
        <v>3</v>
      </c>
      <c r="B5" s="2">
        <v>265121518.28999999</v>
      </c>
      <c r="D5" s="1" t="s">
        <v>12</v>
      </c>
      <c r="E5" s="2">
        <v>67574180.209999993</v>
      </c>
      <c r="H5" s="1" t="s">
        <v>372</v>
      </c>
      <c r="I5" s="13"/>
      <c r="J5" s="13"/>
    </row>
    <row r="6" spans="1:10" x14ac:dyDescent="0.15">
      <c r="A6" s="1" t="s">
        <v>11</v>
      </c>
      <c r="B6" s="37">
        <v>46068355.009999998</v>
      </c>
      <c r="D6" s="1" t="s">
        <v>4</v>
      </c>
      <c r="E6" s="2">
        <v>11000000</v>
      </c>
      <c r="H6" s="1" t="s">
        <v>323</v>
      </c>
      <c r="I6" s="13">
        <v>2</v>
      </c>
      <c r="J6" s="13">
        <v>-6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13</v>
      </c>
      <c r="J7" s="13"/>
    </row>
    <row r="8" spans="1:10" x14ac:dyDescent="0.15">
      <c r="A8" s="1" t="s">
        <v>5</v>
      </c>
      <c r="B8" s="2">
        <v>239000000</v>
      </c>
      <c r="D8" s="1" t="s">
        <v>86</v>
      </c>
      <c r="E8" s="18">
        <v>651.20000000000005</v>
      </c>
      <c r="G8" s="1"/>
      <c r="H8" s="1" t="s">
        <v>373</v>
      </c>
      <c r="J8">
        <v>-1</v>
      </c>
    </row>
    <row r="9" spans="1:10" x14ac:dyDescent="0.15">
      <c r="A9" s="1" t="s">
        <v>82</v>
      </c>
      <c r="B9" s="2">
        <v>1813.98</v>
      </c>
      <c r="D9" s="1" t="s">
        <v>88</v>
      </c>
      <c r="E9" s="3">
        <v>444</v>
      </c>
      <c r="H9" s="1" t="s">
        <v>374</v>
      </c>
      <c r="I9">
        <v>1</v>
      </c>
    </row>
    <row r="10" spans="1:10" x14ac:dyDescent="0.15">
      <c r="A10" s="1" t="s">
        <v>83</v>
      </c>
      <c r="B10" s="2">
        <v>16000000</v>
      </c>
      <c r="D10" s="1" t="s">
        <v>85</v>
      </c>
      <c r="E10" s="2">
        <f>'20171219'!E10+'20171220'!E8</f>
        <v>743276.29999999958</v>
      </c>
    </row>
    <row r="11" spans="1:10" x14ac:dyDescent="0.15">
      <c r="A11" s="1" t="s">
        <v>84</v>
      </c>
      <c r="B11" s="2">
        <f>'20171219'!B11+'20171220'!B9</f>
        <v>1547526.7300000002</v>
      </c>
      <c r="E11" s="2"/>
    </row>
    <row r="12" spans="1:10" x14ac:dyDescent="0.15">
      <c r="A12" s="1" t="s">
        <v>86</v>
      </c>
      <c r="B12" s="18">
        <v>744.64</v>
      </c>
      <c r="E12" s="2"/>
      <c r="G12" s="1"/>
      <c r="H12" s="1" t="s">
        <v>42</v>
      </c>
      <c r="I12" s="3">
        <f>SUMIF(I4:I9,"&gt;=0")</f>
        <v>126</v>
      </c>
    </row>
    <row r="13" spans="1:10" x14ac:dyDescent="0.15">
      <c r="A13" s="1" t="s">
        <v>85</v>
      </c>
      <c r="B13" s="2">
        <f>'20171219'!B13+'20171220'!B12</f>
        <v>263503.38000000012</v>
      </c>
      <c r="E13" s="2"/>
      <c r="G13" s="1"/>
      <c r="H13" s="1" t="s">
        <v>43</v>
      </c>
      <c r="I13" s="3">
        <f>SUM(J4:J9)</f>
        <v>-7</v>
      </c>
    </row>
    <row r="14" spans="1:10" x14ac:dyDescent="0.15">
      <c r="A14" s="1" t="s">
        <v>333</v>
      </c>
      <c r="B14" s="3"/>
      <c r="G14" s="1" t="s">
        <v>36</v>
      </c>
      <c r="I14" s="2"/>
    </row>
    <row r="15" spans="1:10" x14ac:dyDescent="0.15">
      <c r="A15" s="1"/>
      <c r="B15" s="2"/>
      <c r="G15" s="1"/>
      <c r="H15" s="1" t="s">
        <v>30</v>
      </c>
      <c r="I15" s="15">
        <v>109421160</v>
      </c>
    </row>
    <row r="16" spans="1:10" x14ac:dyDescent="0.15">
      <c r="A16" s="1"/>
      <c r="B16" s="2"/>
      <c r="G16" s="1"/>
      <c r="H16" s="1" t="s">
        <v>31</v>
      </c>
      <c r="I16" s="15">
        <v>-6426360</v>
      </c>
    </row>
    <row r="17" spans="1:22" x14ac:dyDescent="0.15">
      <c r="A17" s="6"/>
      <c r="B17" s="2"/>
      <c r="G17" s="1"/>
      <c r="H17" s="1" t="s">
        <v>32</v>
      </c>
      <c r="I17" s="15">
        <f>I16+I15</f>
        <v>102994800</v>
      </c>
    </row>
    <row r="18" spans="1:22" x14ac:dyDescent="0.15">
      <c r="G18" s="1" t="s">
        <v>5</v>
      </c>
      <c r="H18" s="2"/>
      <c r="I18" s="15">
        <v>10000000</v>
      </c>
    </row>
    <row r="19" spans="1:22" x14ac:dyDescent="0.15">
      <c r="A19" s="2"/>
      <c r="G19" s="1" t="s">
        <v>26</v>
      </c>
      <c r="H19" s="2"/>
      <c r="I19" s="15">
        <v>6192791.0800000001</v>
      </c>
    </row>
    <row r="20" spans="1:22" x14ac:dyDescent="0.15">
      <c r="D20" s="2"/>
      <c r="G20" s="1" t="s">
        <v>12</v>
      </c>
      <c r="H20" s="2"/>
      <c r="I20" s="15">
        <v>16391007</v>
      </c>
    </row>
    <row r="21" spans="1:22" x14ac:dyDescent="0.15">
      <c r="G21" s="1" t="s">
        <v>24</v>
      </c>
      <c r="H21" s="2"/>
      <c r="I21" s="15">
        <f>I20+I19-I18</f>
        <v>12583798.079999998</v>
      </c>
      <c r="N21" s="2"/>
    </row>
    <row r="22" spans="1:22" x14ac:dyDescent="0.15">
      <c r="G22" s="1" t="s">
        <v>33</v>
      </c>
      <c r="I22" s="15"/>
    </row>
    <row r="23" spans="1:22" x14ac:dyDescent="0.15">
      <c r="G23" s="1"/>
      <c r="H23" s="1" t="s">
        <v>38</v>
      </c>
      <c r="I23" s="15">
        <v>425756.2</v>
      </c>
      <c r="N23" s="2"/>
    </row>
    <row r="24" spans="1:22" x14ac:dyDescent="0.15">
      <c r="A24" s="8" t="s">
        <v>69</v>
      </c>
      <c r="G24" s="1"/>
      <c r="H24" s="1" t="s">
        <v>39</v>
      </c>
      <c r="I24" s="15">
        <v>100062.36</v>
      </c>
    </row>
    <row r="25" spans="1:22" x14ac:dyDescent="0.15">
      <c r="A25" s="1" t="s">
        <v>70</v>
      </c>
      <c r="B25" s="2">
        <f>B8+E7+I18+B44</f>
        <v>330000000</v>
      </c>
      <c r="G25" s="1"/>
      <c r="H25" s="1" t="s">
        <v>106</v>
      </c>
      <c r="I25" s="15">
        <v>24054.85</v>
      </c>
    </row>
    <row r="26" spans="1:22" x14ac:dyDescent="0.15">
      <c r="A26" s="1" t="s">
        <v>71</v>
      </c>
      <c r="B26" s="2">
        <f>B4+E5+I20</f>
        <v>303018350.49000001</v>
      </c>
      <c r="H26" s="1" t="s">
        <v>107</v>
      </c>
      <c r="I26" s="15">
        <v>11184</v>
      </c>
    </row>
    <row r="27" spans="1:22" x14ac:dyDescent="0.15">
      <c r="A27" s="1" t="s">
        <v>90</v>
      </c>
      <c r="B27" s="2">
        <f>$B$13+$E$10+$I$27</f>
        <v>1567837.0899999999</v>
      </c>
      <c r="H27" s="1" t="s">
        <v>19</v>
      </c>
      <c r="I27" s="15">
        <f>SUM(I23:I26)</f>
        <v>561057.41</v>
      </c>
    </row>
    <row r="28" spans="1:22" x14ac:dyDescent="0.15">
      <c r="A28" s="1" t="s">
        <v>356</v>
      </c>
      <c r="B28" s="2">
        <f>B12+E8+I28</f>
        <v>1651.3400000000001</v>
      </c>
      <c r="G28" s="1"/>
      <c r="H28" s="1" t="s">
        <v>355</v>
      </c>
      <c r="I28" s="2">
        <v>255.5</v>
      </c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108</v>
      </c>
      <c r="B33" s="36">
        <v>8697</v>
      </c>
      <c r="D33" s="1" t="s">
        <v>74</v>
      </c>
      <c r="E33" s="2">
        <v>17019316</v>
      </c>
      <c r="G33" s="16" t="s">
        <v>296</v>
      </c>
      <c r="H33" s="2">
        <f>E33</f>
        <v>17019316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6">
        <v>1256</v>
      </c>
      <c r="D34" s="1" t="s">
        <v>75</v>
      </c>
      <c r="E34" s="2">
        <v>16404059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6">
        <v>5266</v>
      </c>
      <c r="D35" s="1" t="s">
        <v>76</v>
      </c>
      <c r="E35" s="2">
        <v>320407</v>
      </c>
      <c r="G35" s="40" t="s">
        <v>298</v>
      </c>
      <c r="H35" s="41">
        <f>H33+H34</f>
        <v>17024473.605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6">
        <v>1581</v>
      </c>
      <c r="D36" s="1" t="s">
        <v>77</v>
      </c>
      <c r="E36" s="2">
        <v>384102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16800</v>
      </c>
      <c r="D37" s="1" t="s">
        <v>78</v>
      </c>
      <c r="E37" s="2">
        <v>4100955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877293</v>
      </c>
    </row>
    <row r="39" spans="1:23" x14ac:dyDescent="0.15">
      <c r="A39" s="1" t="s">
        <v>103</v>
      </c>
      <c r="B39" s="3"/>
      <c r="D39" s="1" t="s">
        <v>80</v>
      </c>
      <c r="E39" s="10">
        <v>-66315</v>
      </c>
    </row>
    <row r="40" spans="1:23" s="9" customFormat="1" x14ac:dyDescent="0.15">
      <c r="A40"/>
      <c r="B40"/>
      <c r="D40" s="1" t="s">
        <v>81</v>
      </c>
      <c r="E40" s="2">
        <v>-789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1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I27" sqref="I27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/>
      <c r="D4" s="1" t="s">
        <v>11</v>
      </c>
      <c r="E4" s="38"/>
      <c r="H4" s="1" t="s">
        <v>370</v>
      </c>
      <c r="I4" s="13"/>
      <c r="J4" s="13"/>
    </row>
    <row r="5" spans="1:10" x14ac:dyDescent="0.15">
      <c r="A5" s="1" t="s">
        <v>3</v>
      </c>
      <c r="B5" s="2"/>
      <c r="D5" s="1" t="s">
        <v>12</v>
      </c>
      <c r="E5" s="2"/>
      <c r="H5" s="1" t="s">
        <v>372</v>
      </c>
      <c r="I5" s="13"/>
      <c r="J5" s="13"/>
    </row>
    <row r="6" spans="1:10" x14ac:dyDescent="0.1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1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15">
      <c r="A8" s="1" t="s">
        <v>5</v>
      </c>
      <c r="B8" s="2">
        <v>239000000</v>
      </c>
      <c r="D8" s="1" t="s">
        <v>86</v>
      </c>
      <c r="E8" s="18">
        <v>251.2</v>
      </c>
      <c r="G8" s="1"/>
    </row>
    <row r="9" spans="1:10" x14ac:dyDescent="0.15">
      <c r="A9" s="1" t="s">
        <v>82</v>
      </c>
      <c r="B9" s="2">
        <v>2656.43</v>
      </c>
      <c r="D9" s="1" t="s">
        <v>88</v>
      </c>
      <c r="E9" s="3">
        <v>172</v>
      </c>
      <c r="H9" s="1"/>
    </row>
    <row r="10" spans="1:10" x14ac:dyDescent="0.15">
      <c r="A10" s="1" t="s">
        <v>83</v>
      </c>
      <c r="B10" s="2">
        <v>23000000</v>
      </c>
      <c r="D10" s="1" t="s">
        <v>85</v>
      </c>
      <c r="E10" s="2">
        <f>'20171218'!E10+'20171219'!E8</f>
        <v>742625.09999999963</v>
      </c>
      <c r="G10" s="1"/>
      <c r="H10" s="1" t="s">
        <v>42</v>
      </c>
      <c r="I10" s="3">
        <f>SUMIF(I4:I8,"&gt;=0")</f>
        <v>0</v>
      </c>
    </row>
    <row r="11" spans="1:10" x14ac:dyDescent="0.15">
      <c r="A11" s="1" t="s">
        <v>84</v>
      </c>
      <c r="B11" s="2">
        <f>'20171218'!B11+'20171219'!B9</f>
        <v>1545712.7500000002</v>
      </c>
      <c r="E11" s="2"/>
      <c r="G11" s="1"/>
      <c r="H11" s="1" t="s">
        <v>43</v>
      </c>
      <c r="I11" s="3">
        <f>SUM(J4:J7)</f>
        <v>0</v>
      </c>
    </row>
    <row r="12" spans="1:10" x14ac:dyDescent="0.15">
      <c r="A12" s="1" t="s">
        <v>86</v>
      </c>
      <c r="B12" s="18">
        <v>1111.3499999999999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'20171218'!B13+'20171219'!B12</f>
        <v>262758.74000000011</v>
      </c>
      <c r="E13" s="2"/>
      <c r="G13" s="1"/>
      <c r="H13" s="1" t="s">
        <v>30</v>
      </c>
      <c r="I13" s="15"/>
    </row>
    <row r="14" spans="1:10" x14ac:dyDescent="0.15">
      <c r="A14" s="1" t="s">
        <v>333</v>
      </c>
      <c r="B14" s="3"/>
      <c r="G14" s="1"/>
      <c r="H14" s="1" t="s">
        <v>31</v>
      </c>
      <c r="I14" s="15"/>
    </row>
    <row r="15" spans="1:10" x14ac:dyDescent="0.15">
      <c r="A15" s="1"/>
      <c r="B15" s="2"/>
      <c r="G15" s="1"/>
      <c r="H15" s="1" t="s">
        <v>32</v>
      </c>
      <c r="I15" s="15">
        <f>I14+I13</f>
        <v>0</v>
      </c>
    </row>
    <row r="16" spans="1:10" x14ac:dyDescent="0.15">
      <c r="A16" s="1"/>
      <c r="B16" s="2"/>
      <c r="G16" s="1" t="s">
        <v>5</v>
      </c>
      <c r="H16" s="2"/>
      <c r="I16" s="15">
        <v>10000000</v>
      </c>
    </row>
    <row r="17" spans="1:22" x14ac:dyDescent="0.15">
      <c r="A17" s="6"/>
      <c r="B17" s="2"/>
      <c r="G17" s="1" t="s">
        <v>26</v>
      </c>
      <c r="H17" s="2"/>
      <c r="I17" s="15"/>
    </row>
    <row r="18" spans="1:22" x14ac:dyDescent="0.15">
      <c r="G18" s="1" t="s">
        <v>12</v>
      </c>
      <c r="H18" s="2"/>
      <c r="I18" s="15"/>
    </row>
    <row r="19" spans="1:22" x14ac:dyDescent="0.15">
      <c r="A19" s="2"/>
      <c r="G19" s="1" t="s">
        <v>24</v>
      </c>
      <c r="H19" s="2"/>
      <c r="I19" s="15">
        <f>I18+I17-I16</f>
        <v>-10000000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424830.56</v>
      </c>
      <c r="N21" s="2"/>
    </row>
    <row r="22" spans="1:22" x14ac:dyDescent="0.15">
      <c r="G22" s="1"/>
      <c r="H22" s="1" t="s">
        <v>39</v>
      </c>
      <c r="I22" s="15">
        <v>99806.86</v>
      </c>
    </row>
    <row r="23" spans="1:22" x14ac:dyDescent="0.15">
      <c r="G23" s="1"/>
      <c r="H23" s="1" t="s">
        <v>106</v>
      </c>
      <c r="I23" s="15">
        <v>24054.85</v>
      </c>
      <c r="N23" s="2"/>
    </row>
    <row r="24" spans="1:22" x14ac:dyDescent="0.15">
      <c r="A24" s="8" t="s">
        <v>69</v>
      </c>
      <c r="H24" s="1" t="s">
        <v>107</v>
      </c>
      <c r="I24" s="15">
        <v>11184</v>
      </c>
    </row>
    <row r="25" spans="1:22" x14ac:dyDescent="0.15">
      <c r="A25" s="1" t="s">
        <v>70</v>
      </c>
      <c r="B25" s="2">
        <f>B8+E7+I16+B44</f>
        <v>330000000</v>
      </c>
      <c r="H25" s="1" t="s">
        <v>19</v>
      </c>
      <c r="I25" s="15">
        <f>SUM(I21:I24)</f>
        <v>559876.27</v>
      </c>
    </row>
    <row r="26" spans="1:22" x14ac:dyDescent="0.15">
      <c r="A26" s="1" t="s">
        <v>71</v>
      </c>
      <c r="B26" s="2">
        <f>B4+E5+I18</f>
        <v>0</v>
      </c>
      <c r="G26" s="1"/>
      <c r="H26" s="1" t="s">
        <v>355</v>
      </c>
      <c r="I26" s="2">
        <v>118.58</v>
      </c>
    </row>
    <row r="27" spans="1:22" x14ac:dyDescent="0.15">
      <c r="A27" s="1" t="s">
        <v>90</v>
      </c>
      <c r="B27" s="2">
        <f>$B$13+$E$10+$I$25</f>
        <v>1565260.1099999999</v>
      </c>
      <c r="G27" s="1"/>
      <c r="H27" s="1"/>
      <c r="I27" s="2"/>
    </row>
    <row r="28" spans="1:22" x14ac:dyDescent="0.15">
      <c r="A28" s="1" t="s">
        <v>356</v>
      </c>
      <c r="B28" s="2">
        <f>B12+E8+I26</f>
        <v>1481.1299999999999</v>
      </c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108</v>
      </c>
      <c r="B33" s="36"/>
      <c r="D33" s="1" t="s">
        <v>74</v>
      </c>
      <c r="E33" s="2">
        <v>16698910</v>
      </c>
      <c r="G33" s="16" t="s">
        <v>296</v>
      </c>
      <c r="H33" s="2">
        <f>E33</f>
        <v>16698910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6"/>
      <c r="D34" s="1" t="s">
        <v>75</v>
      </c>
      <c r="E34" s="2">
        <v>16019957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6"/>
      <c r="D35" s="1" t="s">
        <v>76</v>
      </c>
      <c r="E35" s="2">
        <v>123141</v>
      </c>
      <c r="G35" s="40" t="s">
        <v>298</v>
      </c>
      <c r="H35" s="41">
        <f>H33+H34</f>
        <v>16704067.605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6"/>
      <c r="D36" s="1" t="s">
        <v>77</v>
      </c>
      <c r="E36" s="2">
        <v>309427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0</v>
      </c>
      <c r="D37" s="1" t="s">
        <v>78</v>
      </c>
      <c r="E37" s="2">
        <v>2831868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2149269</v>
      </c>
    </row>
    <row r="39" spans="1:23" x14ac:dyDescent="0.15">
      <c r="A39" s="1" t="s">
        <v>103</v>
      </c>
      <c r="B39" s="3"/>
      <c r="D39" s="1" t="s">
        <v>80</v>
      </c>
      <c r="E39" s="10">
        <v>-65921</v>
      </c>
    </row>
    <row r="40" spans="1:23" s="9" customFormat="1" x14ac:dyDescent="0.15">
      <c r="A40"/>
      <c r="B40"/>
      <c r="D40" s="1" t="s">
        <v>81</v>
      </c>
      <c r="E40" s="2">
        <v>-2638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1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16" sqref="B16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2.1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15378114.359999999</v>
      </c>
      <c r="D3" s="1" t="s">
        <v>1</v>
      </c>
      <c r="E3" s="18">
        <v>33269265.059999999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80974257.200000003</v>
      </c>
      <c r="D4" s="1" t="s">
        <v>11</v>
      </c>
      <c r="E4" s="38">
        <v>16142659.98</v>
      </c>
      <c r="H4" s="1" t="s">
        <v>323</v>
      </c>
      <c r="I4" s="13">
        <v>21</v>
      </c>
      <c r="J4" s="13">
        <v>-10</v>
      </c>
    </row>
    <row r="5" spans="1:10" x14ac:dyDescent="0.15">
      <c r="A5" s="1" t="s">
        <v>3</v>
      </c>
      <c r="B5" s="2">
        <f>B4+B3</f>
        <v>96352371.560000002</v>
      </c>
      <c r="D5" s="1" t="s">
        <v>12</v>
      </c>
      <c r="E5" s="2">
        <v>17126605.079999998</v>
      </c>
      <c r="H5" s="1" t="s">
        <v>389</v>
      </c>
      <c r="I5" s="13">
        <v>1</v>
      </c>
      <c r="J5" s="13">
        <v>-4</v>
      </c>
    </row>
    <row r="6" spans="1:10" x14ac:dyDescent="0.15">
      <c r="A6" s="1" t="s">
        <v>11</v>
      </c>
      <c r="B6" s="2">
        <v>170392754.75999999</v>
      </c>
      <c r="D6" s="1" t="s">
        <v>4</v>
      </c>
      <c r="E6" s="2">
        <v>22000000</v>
      </c>
      <c r="H6" s="1" t="s">
        <v>360</v>
      </c>
      <c r="I6" s="13">
        <v>4</v>
      </c>
      <c r="J6" s="13"/>
    </row>
    <row r="7" spans="1:10" x14ac:dyDescent="0.15">
      <c r="A7" s="1" t="s">
        <v>4</v>
      </c>
      <c r="B7" s="2">
        <v>50000000</v>
      </c>
      <c r="D7" s="1" t="s">
        <v>5</v>
      </c>
      <c r="E7" s="18">
        <v>80000000</v>
      </c>
      <c r="H7" s="1" t="s">
        <v>384</v>
      </c>
      <c r="I7" s="13">
        <v>9</v>
      </c>
      <c r="J7" s="13"/>
    </row>
    <row r="8" spans="1:10" x14ac:dyDescent="0.15">
      <c r="A8" s="1" t="s">
        <v>5</v>
      </c>
      <c r="B8" s="2">
        <v>201980000</v>
      </c>
      <c r="D8" s="1" t="s">
        <v>86</v>
      </c>
      <c r="E8" s="18">
        <v>2105.6</v>
      </c>
      <c r="G8" s="1"/>
      <c r="H8" s="1"/>
    </row>
    <row r="9" spans="1:10" x14ac:dyDescent="0.15">
      <c r="A9" s="1" t="s">
        <v>82</v>
      </c>
      <c r="B9" s="2">
        <v>14640.4</v>
      </c>
      <c r="D9" s="1" t="s">
        <v>88</v>
      </c>
      <c r="E9" s="3">
        <v>3113</v>
      </c>
      <c r="H9" s="1"/>
    </row>
    <row r="10" spans="1:10" x14ac:dyDescent="0.15">
      <c r="A10" s="1" t="s">
        <v>83</v>
      </c>
      <c r="B10" s="2">
        <v>155000000</v>
      </c>
      <c r="D10" s="1" t="s">
        <v>85</v>
      </c>
      <c r="E10" s="2">
        <f>'20180227'!E10+'20180228'!E8</f>
        <v>783756.29999999935</v>
      </c>
      <c r="G10" s="1"/>
      <c r="H10" s="1" t="s">
        <v>42</v>
      </c>
      <c r="I10" s="3">
        <f>SUMIF(I4:I9,"&gt;=0")</f>
        <v>35</v>
      </c>
    </row>
    <row r="11" spans="1:10" x14ac:dyDescent="0.15">
      <c r="A11" s="1" t="s">
        <v>84</v>
      </c>
      <c r="B11" s="2">
        <f>'20180227'!B11+'20180228'!B9</f>
        <v>1836654.87</v>
      </c>
      <c r="D11" s="1" t="s">
        <v>381</v>
      </c>
      <c r="E11" s="2">
        <f>E8+'20180227'!E11</f>
        <v>28739.200000000001</v>
      </c>
      <c r="G11" s="1"/>
      <c r="H11" s="1" t="s">
        <v>43</v>
      </c>
      <c r="I11" s="3">
        <f>SUMIF(I4:J7,"&lt;0")</f>
        <v>-14</v>
      </c>
    </row>
    <row r="12" spans="1:10" x14ac:dyDescent="0.15">
      <c r="A12" s="1" t="s">
        <v>86</v>
      </c>
      <c r="B12" s="18">
        <v>574.32000000000005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'20180227'!B13+'20180228'!B12</f>
        <v>282999.47999999992</v>
      </c>
      <c r="E13" s="2"/>
      <c r="G13" s="1"/>
      <c r="H13" s="1" t="s">
        <v>30</v>
      </c>
      <c r="I13" s="15">
        <v>30643980</v>
      </c>
    </row>
    <row r="14" spans="1:10" x14ac:dyDescent="0.15">
      <c r="A14" s="1" t="s">
        <v>333</v>
      </c>
      <c r="B14" s="3"/>
      <c r="G14" s="1"/>
      <c r="H14" s="1" t="s">
        <v>31</v>
      </c>
      <c r="I14" s="15">
        <v>-12264000</v>
      </c>
    </row>
    <row r="15" spans="1:10" x14ac:dyDescent="0.15">
      <c r="A15" s="1" t="s">
        <v>380</v>
      </c>
      <c r="B15" s="2">
        <f>B12+'20180227'!B15</f>
        <v>14509.549999999997</v>
      </c>
      <c r="G15" s="1"/>
      <c r="H15" s="1" t="s">
        <v>32</v>
      </c>
      <c r="I15" s="15">
        <f>I14+I13</f>
        <v>18379980</v>
      </c>
    </row>
    <row r="16" spans="1:10" x14ac:dyDescent="0.15">
      <c r="A16" s="1" t="s">
        <v>392</v>
      </c>
      <c r="B16" s="2">
        <f>B11-'20180101'!B11</f>
        <v>237187.99</v>
      </c>
      <c r="G16" s="1" t="s">
        <v>5</v>
      </c>
      <c r="H16" s="2"/>
      <c r="I16" s="15">
        <v>-2000000</v>
      </c>
    </row>
    <row r="17" spans="1:14" x14ac:dyDescent="0.15">
      <c r="A17" s="6"/>
      <c r="B17" s="2"/>
      <c r="G17" s="1" t="s">
        <v>26</v>
      </c>
      <c r="H17" s="2"/>
      <c r="I17" s="15">
        <v>7763594.6399999997</v>
      </c>
    </row>
    <row r="18" spans="1:14" x14ac:dyDescent="0.15">
      <c r="G18" s="1" t="s">
        <v>12</v>
      </c>
      <c r="H18" s="2"/>
      <c r="I18" s="15">
        <v>4605561</v>
      </c>
    </row>
    <row r="19" spans="1:14" x14ac:dyDescent="0.15">
      <c r="A19" s="2"/>
      <c r="G19" s="1" t="s">
        <v>24</v>
      </c>
      <c r="H19" s="2"/>
      <c r="I19" s="15">
        <f>I18+I17-I16</f>
        <v>14369155.640000001</v>
      </c>
    </row>
    <row r="20" spans="1:14" x14ac:dyDescent="0.15">
      <c r="D20" s="2"/>
      <c r="G20" s="1" t="s">
        <v>33</v>
      </c>
      <c r="I20" s="15"/>
    </row>
    <row r="21" spans="1:14" x14ac:dyDescent="0.15">
      <c r="G21" s="1"/>
      <c r="H21" s="1" t="s">
        <v>38</v>
      </c>
      <c r="I21" s="15"/>
      <c r="N21" s="2"/>
    </row>
    <row r="22" spans="1:14" x14ac:dyDescent="0.15">
      <c r="G22" s="1"/>
      <c r="H22" s="1" t="s">
        <v>39</v>
      </c>
      <c r="I22" s="15">
        <v>111878.97</v>
      </c>
    </row>
    <row r="23" spans="1:14" x14ac:dyDescent="0.15">
      <c r="G23" s="1"/>
      <c r="H23" s="1" t="s">
        <v>106</v>
      </c>
      <c r="I23" s="15">
        <v>24054.85</v>
      </c>
      <c r="N23" s="2"/>
    </row>
    <row r="24" spans="1:14" x14ac:dyDescent="0.15">
      <c r="A24" s="8" t="s">
        <v>69</v>
      </c>
      <c r="H24" s="1" t="s">
        <v>107</v>
      </c>
      <c r="I24" s="15">
        <v>11184</v>
      </c>
    </row>
    <row r="25" spans="1:14" x14ac:dyDescent="0.15">
      <c r="A25" s="1" t="s">
        <v>70</v>
      </c>
      <c r="B25" s="2">
        <f>B8+E7+I16+B45</f>
        <v>280980000</v>
      </c>
      <c r="H25" s="1" t="s">
        <v>19</v>
      </c>
      <c r="I25" s="15">
        <f>SUM(I21:I24)</f>
        <v>147117.82</v>
      </c>
    </row>
    <row r="26" spans="1:14" x14ac:dyDescent="0.15">
      <c r="A26" s="1" t="s">
        <v>71</v>
      </c>
      <c r="B26" s="2">
        <f>B4+E5+I18</f>
        <v>102706423.28</v>
      </c>
      <c r="G26" s="1"/>
      <c r="H26" s="1" t="s">
        <v>355</v>
      </c>
      <c r="I26" s="2">
        <v>284.85000000000002</v>
      </c>
    </row>
    <row r="27" spans="1:14" x14ac:dyDescent="0.15">
      <c r="A27" s="1" t="s">
        <v>90</v>
      </c>
      <c r="B27" s="2">
        <f>$B$13+$E$10+$I$25</f>
        <v>1213873.5999999994</v>
      </c>
      <c r="H27" s="1" t="s">
        <v>382</v>
      </c>
      <c r="I27" s="2">
        <f>I22-'20180102'!I22</f>
        <v>8996.7599999999948</v>
      </c>
    </row>
    <row r="28" spans="1:14" x14ac:dyDescent="0.15">
      <c r="A28" s="1" t="s">
        <v>356</v>
      </c>
      <c r="B28" s="2">
        <f>B12+E8+I26</f>
        <v>2964.77</v>
      </c>
    </row>
    <row r="29" spans="1:14" x14ac:dyDescent="0.15">
      <c r="A29" s="1" t="s">
        <v>383</v>
      </c>
      <c r="B29" s="2">
        <f>B15+E11+I27</f>
        <v>52245.509999999995</v>
      </c>
    </row>
    <row r="30" spans="1:14" x14ac:dyDescent="0.15">
      <c r="G30" s="1"/>
      <c r="H30" s="1"/>
      <c r="I30" s="2"/>
    </row>
    <row r="31" spans="1:14" s="9" customFormat="1" x14ac:dyDescent="0.15">
      <c r="J31"/>
    </row>
    <row r="32" spans="1:14" ht="14.25" x14ac:dyDescent="0.15">
      <c r="A32" s="7" t="s">
        <v>65</v>
      </c>
      <c r="G32" s="7" t="s">
        <v>295</v>
      </c>
    </row>
    <row r="33" spans="1:23" s="9" customFormat="1" x14ac:dyDescent="0.1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385</v>
      </c>
      <c r="B34" s="36">
        <v>373</v>
      </c>
      <c r="D34" s="1" t="s">
        <v>78</v>
      </c>
      <c r="E34" s="2">
        <v>1054431</v>
      </c>
      <c r="G34" s="16" t="s">
        <v>296</v>
      </c>
      <c r="H34" s="2">
        <f>E40</f>
        <v>1051147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386</v>
      </c>
      <c r="B35" s="36">
        <v>4219</v>
      </c>
      <c r="D35" s="1" t="s">
        <v>182</v>
      </c>
      <c r="E35" s="10">
        <v>593949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387</v>
      </c>
      <c r="B36" s="36">
        <v>3143</v>
      </c>
      <c r="D36" s="1" t="s">
        <v>80</v>
      </c>
      <c r="E36" s="10">
        <v>32807</v>
      </c>
      <c r="G36" s="40" t="s">
        <v>298</v>
      </c>
      <c r="H36" s="41">
        <f>H34+H35</f>
        <v>1056304.605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334</v>
      </c>
      <c r="B37" s="36">
        <v>580</v>
      </c>
      <c r="D37" s="1" t="s">
        <v>81</v>
      </c>
      <c r="E37" s="2">
        <v>-159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15">
      <c r="A38" s="1" t="s">
        <v>19</v>
      </c>
      <c r="B38" s="36">
        <f>SUM(B34:B37)</f>
        <v>8315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15">
      <c r="A39" s="1" t="s">
        <v>102</v>
      </c>
      <c r="B39" s="3"/>
      <c r="D39" s="8" t="s">
        <v>379</v>
      </c>
    </row>
    <row r="40" spans="1:23" x14ac:dyDescent="0.15">
      <c r="A40" s="1" t="s">
        <v>103</v>
      </c>
      <c r="B40" s="3"/>
      <c r="D40" s="1" t="s">
        <v>74</v>
      </c>
      <c r="E40" s="2">
        <v>1051147</v>
      </c>
    </row>
    <row r="41" spans="1:23" s="9" customFormat="1" x14ac:dyDescent="0.15">
      <c r="A41"/>
      <c r="B41"/>
      <c r="D41" s="1" t="s">
        <v>75</v>
      </c>
      <c r="E41" s="2">
        <v>901139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 s="1" t="s">
        <v>76</v>
      </c>
      <c r="E42" s="2">
        <v>228570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15">
      <c r="D43" s="1" t="s">
        <v>77</v>
      </c>
      <c r="E43" s="2">
        <v>150455</v>
      </c>
    </row>
    <row r="44" spans="1:23" x14ac:dyDescent="0.15">
      <c r="A44" s="8" t="s">
        <v>233</v>
      </c>
      <c r="D44" s="1" t="s">
        <v>375</v>
      </c>
      <c r="E44" s="2">
        <v>84229</v>
      </c>
    </row>
    <row r="45" spans="1:23" x14ac:dyDescent="0.15">
      <c r="A45" s="16" t="s">
        <v>5</v>
      </c>
      <c r="B45" s="2">
        <v>1000000</v>
      </c>
      <c r="C45" s="2"/>
      <c r="D45" s="1" t="s">
        <v>376</v>
      </c>
      <c r="E45" s="10">
        <v>144341</v>
      </c>
    </row>
    <row r="46" spans="1:23" x14ac:dyDescent="0.15">
      <c r="A46" s="16" t="s">
        <v>234</v>
      </c>
      <c r="B46" s="2">
        <v>1005157.605</v>
      </c>
      <c r="C46" s="2"/>
      <c r="D46" s="1" t="s">
        <v>377</v>
      </c>
      <c r="E46" s="2">
        <v>1051147</v>
      </c>
    </row>
    <row r="47" spans="1:23" x14ac:dyDescent="0.1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1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1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1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16" sqref="B16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9480422.9600000009</v>
      </c>
      <c r="D3" s="1" t="s">
        <v>1</v>
      </c>
      <c r="E3" s="18">
        <v>83290967.930000007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213469256.69999999</v>
      </c>
      <c r="D4" s="1" t="s">
        <v>11</v>
      </c>
      <c r="E4" s="38">
        <v>20586647.41</v>
      </c>
      <c r="H4" s="1" t="s">
        <v>370</v>
      </c>
      <c r="I4" s="13">
        <v>116</v>
      </c>
      <c r="J4" s="13"/>
    </row>
    <row r="5" spans="1:10" x14ac:dyDescent="0.15">
      <c r="A5" s="1" t="s">
        <v>3</v>
      </c>
      <c r="B5" s="2">
        <v>260954496.09999999</v>
      </c>
      <c r="D5" s="1" t="s">
        <v>12</v>
      </c>
      <c r="E5" s="2">
        <v>62704320.520000003</v>
      </c>
      <c r="H5" s="1" t="s">
        <v>372</v>
      </c>
      <c r="I5" s="13"/>
      <c r="J5" s="13">
        <v>-3</v>
      </c>
    </row>
    <row r="6" spans="1:10" x14ac:dyDescent="0.15">
      <c r="A6" s="1" t="s">
        <v>11</v>
      </c>
      <c r="B6" s="37">
        <v>47485239.399999999</v>
      </c>
      <c r="D6" s="1" t="s">
        <v>4</v>
      </c>
      <c r="E6" s="2">
        <v>11000000</v>
      </c>
      <c r="H6" s="1" t="s">
        <v>323</v>
      </c>
      <c r="I6" s="13">
        <v>12</v>
      </c>
      <c r="J6" s="13"/>
    </row>
    <row r="7" spans="1:10" x14ac:dyDescent="0.1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15">
      <c r="A8" s="1" t="s">
        <v>5</v>
      </c>
      <c r="B8" s="2">
        <v>239000000</v>
      </c>
      <c r="D8" s="1" t="s">
        <v>86</v>
      </c>
      <c r="E8" s="18">
        <v>19.2</v>
      </c>
      <c r="G8" s="1"/>
    </row>
    <row r="9" spans="1:10" x14ac:dyDescent="0.15">
      <c r="A9" s="1" t="s">
        <v>82</v>
      </c>
      <c r="B9" s="2">
        <v>4816.4399999999996</v>
      </c>
      <c r="D9" s="1" t="s">
        <v>371</v>
      </c>
      <c r="E9" s="3">
        <v>35</v>
      </c>
      <c r="H9" s="1"/>
    </row>
    <row r="10" spans="1:10" x14ac:dyDescent="0.15">
      <c r="A10" s="1" t="s">
        <v>83</v>
      </c>
      <c r="B10" s="2">
        <v>38000000</v>
      </c>
      <c r="D10" s="1" t="s">
        <v>85</v>
      </c>
      <c r="E10" s="2">
        <f>'20171215'!E10+'20171218'!E8</f>
        <v>742373.89999999967</v>
      </c>
      <c r="G10" s="1"/>
      <c r="H10" s="1" t="s">
        <v>42</v>
      </c>
      <c r="I10" s="3">
        <f>SUMIF(I4:I8,"&gt;=0")</f>
        <v>128</v>
      </c>
    </row>
    <row r="11" spans="1:10" x14ac:dyDescent="0.15">
      <c r="A11" s="1" t="s">
        <v>84</v>
      </c>
      <c r="B11" s="2">
        <f>'20171215'!B11+'20171218'!B9</f>
        <v>1543056.3200000003</v>
      </c>
      <c r="E11" s="2"/>
      <c r="G11" s="1"/>
      <c r="H11" s="1" t="s">
        <v>43</v>
      </c>
      <c r="I11" s="3">
        <f>SUM(J4:J7)</f>
        <v>-3</v>
      </c>
    </row>
    <row r="12" spans="1:10" x14ac:dyDescent="0.15">
      <c r="A12" s="1" t="s">
        <v>86</v>
      </c>
      <c r="B12" s="18">
        <v>402.54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'20171215'!B13+'20171218'!B12</f>
        <v>261647.3900000001</v>
      </c>
      <c r="E13" s="2"/>
      <c r="G13" s="1"/>
      <c r="H13" s="1" t="s">
        <v>30</v>
      </c>
      <c r="I13" s="15"/>
    </row>
    <row r="14" spans="1:10" x14ac:dyDescent="0.15">
      <c r="A14" s="1" t="s">
        <v>333</v>
      </c>
      <c r="B14" s="3"/>
      <c r="G14" s="1"/>
      <c r="H14" s="1" t="s">
        <v>31</v>
      </c>
      <c r="I14" s="15"/>
    </row>
    <row r="15" spans="1:10" x14ac:dyDescent="0.15">
      <c r="A15" s="1"/>
      <c r="B15" s="2"/>
      <c r="G15" s="1"/>
      <c r="H15" s="1" t="s">
        <v>32</v>
      </c>
      <c r="I15" s="15">
        <f>I14+I13</f>
        <v>0</v>
      </c>
    </row>
    <row r="16" spans="1:10" x14ac:dyDescent="0.15">
      <c r="A16" s="1"/>
      <c r="B16" s="2"/>
      <c r="G16" s="1" t="s">
        <v>5</v>
      </c>
      <c r="H16" s="2"/>
      <c r="I16" s="15">
        <v>10000000</v>
      </c>
    </row>
    <row r="17" spans="1:22" x14ac:dyDescent="0.15">
      <c r="A17" s="6"/>
      <c r="B17" s="2"/>
      <c r="G17" s="1" t="s">
        <v>26</v>
      </c>
      <c r="H17" s="2"/>
      <c r="I17" s="15"/>
    </row>
    <row r="18" spans="1:22" x14ac:dyDescent="0.15">
      <c r="G18" s="1" t="s">
        <v>12</v>
      </c>
      <c r="H18" s="2"/>
      <c r="I18" s="15"/>
    </row>
    <row r="19" spans="1:22" x14ac:dyDescent="0.15">
      <c r="A19" s="2"/>
      <c r="G19" s="1" t="s">
        <v>24</v>
      </c>
      <c r="H19" s="2"/>
      <c r="I19" s="15">
        <f>I18+I17-I16</f>
        <v>-10000000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424316.56</v>
      </c>
      <c r="N21" s="2"/>
    </row>
    <row r="22" spans="1:22" x14ac:dyDescent="0.15">
      <c r="G22" s="1"/>
      <c r="H22" s="1" t="s">
        <v>39</v>
      </c>
      <c r="I22" s="15">
        <v>99688.28</v>
      </c>
    </row>
    <row r="23" spans="1:22" x14ac:dyDescent="0.15">
      <c r="G23" s="1"/>
      <c r="H23" s="1" t="s">
        <v>106</v>
      </c>
      <c r="I23" s="15">
        <v>24054.85</v>
      </c>
      <c r="N23" s="2"/>
    </row>
    <row r="24" spans="1:22" x14ac:dyDescent="0.15">
      <c r="A24" s="8" t="s">
        <v>69</v>
      </c>
      <c r="H24" s="1" t="s">
        <v>107</v>
      </c>
      <c r="I24" s="15">
        <v>11184</v>
      </c>
    </row>
    <row r="25" spans="1:22" x14ac:dyDescent="0.15">
      <c r="A25" s="1" t="s">
        <v>70</v>
      </c>
      <c r="B25" s="2">
        <f>B8+E7+I16+B44</f>
        <v>330000000</v>
      </c>
      <c r="H25" s="1" t="s">
        <v>19</v>
      </c>
      <c r="I25" s="15">
        <f>SUM(I21:I24)</f>
        <v>559243.68999999994</v>
      </c>
    </row>
    <row r="26" spans="1:22" x14ac:dyDescent="0.15">
      <c r="A26" s="1" t="s">
        <v>71</v>
      </c>
      <c r="B26" s="2">
        <f>B4+E5+I18</f>
        <v>276173577.21999997</v>
      </c>
      <c r="G26" s="1"/>
      <c r="H26" s="1" t="s">
        <v>355</v>
      </c>
      <c r="I26" s="2">
        <v>570.04999999999995</v>
      </c>
    </row>
    <row r="27" spans="1:22" x14ac:dyDescent="0.15">
      <c r="A27" s="1" t="s">
        <v>90</v>
      </c>
      <c r="B27" s="2">
        <f>$B$13+$E$10+$I$25</f>
        <v>1563264.9799999997</v>
      </c>
      <c r="G27" s="1"/>
      <c r="H27" s="1"/>
      <c r="I27" s="2"/>
    </row>
    <row r="28" spans="1:22" x14ac:dyDescent="0.15">
      <c r="A28" s="1" t="s">
        <v>356</v>
      </c>
      <c r="B28" s="2">
        <f>B12+E8+I26</f>
        <v>991.79</v>
      </c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108</v>
      </c>
      <c r="B33" s="36">
        <v>9134</v>
      </c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6">
        <v>1254</v>
      </c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6">
        <v>5320</v>
      </c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6">
        <v>1544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17252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/>
    </row>
    <row r="39" spans="1:23" x14ac:dyDescent="0.15">
      <c r="A39" s="1" t="s">
        <v>103</v>
      </c>
      <c r="B39" s="3"/>
      <c r="D39" s="1" t="s">
        <v>80</v>
      </c>
      <c r="E39" s="10"/>
    </row>
    <row r="40" spans="1:23" s="9" customFormat="1" x14ac:dyDescent="0.1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1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E18" sqref="E18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/>
      <c r="D4" s="1" t="s">
        <v>11</v>
      </c>
      <c r="E4" s="38"/>
      <c r="H4" s="1" t="s">
        <v>238</v>
      </c>
      <c r="I4" s="13"/>
      <c r="J4" s="13"/>
    </row>
    <row r="5" spans="1:10" x14ac:dyDescent="0.15">
      <c r="A5" s="1" t="s">
        <v>3</v>
      </c>
      <c r="B5" s="2"/>
      <c r="D5" s="1" t="s">
        <v>12</v>
      </c>
      <c r="E5" s="2"/>
      <c r="H5" s="1" t="s">
        <v>370</v>
      </c>
      <c r="I5" s="13"/>
      <c r="J5" s="13"/>
    </row>
    <row r="6" spans="1:10" x14ac:dyDescent="0.1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1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15">
      <c r="A8" s="1" t="s">
        <v>5</v>
      </c>
      <c r="B8" s="2">
        <v>239000000</v>
      </c>
      <c r="D8" s="1" t="s">
        <v>86</v>
      </c>
      <c r="E8" s="18">
        <v>3.2</v>
      </c>
      <c r="G8" s="1"/>
    </row>
    <row r="9" spans="1:10" x14ac:dyDescent="0.15">
      <c r="A9" s="1" t="s">
        <v>82</v>
      </c>
      <c r="B9" s="2">
        <v>10873.98</v>
      </c>
      <c r="D9" s="1" t="s">
        <v>371</v>
      </c>
      <c r="E9" s="3"/>
      <c r="H9" s="1"/>
    </row>
    <row r="10" spans="1:10" x14ac:dyDescent="0.15">
      <c r="A10" s="1" t="s">
        <v>83</v>
      </c>
      <c r="B10" s="2"/>
      <c r="D10" s="1" t="s">
        <v>85</v>
      </c>
      <c r="E10" s="2">
        <f>'20171214'!E10+'20171215'!E8</f>
        <v>742354.69999999972</v>
      </c>
      <c r="G10" s="1"/>
      <c r="H10" s="1" t="s">
        <v>42</v>
      </c>
      <c r="I10" s="3">
        <f>SUMIF(I4:I8,"&gt;=0")</f>
        <v>0</v>
      </c>
    </row>
    <row r="11" spans="1:10" x14ac:dyDescent="0.15">
      <c r="A11" s="1" t="s">
        <v>84</v>
      </c>
      <c r="B11" s="2">
        <f>'20171214'!B11+'20171215'!B9</f>
        <v>1538239.8800000004</v>
      </c>
      <c r="E11" s="2"/>
      <c r="G11" s="1"/>
      <c r="H11" s="1" t="s">
        <v>43</v>
      </c>
      <c r="I11" s="3">
        <f>SUM(J4:J7)</f>
        <v>0</v>
      </c>
    </row>
    <row r="12" spans="1:10" x14ac:dyDescent="0.15">
      <c r="A12" s="1" t="s">
        <v>86</v>
      </c>
      <c r="B12" s="18">
        <v>348.86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'20171214'!B13+'20171215'!B12</f>
        <v>261244.85000000009</v>
      </c>
      <c r="E13" s="2"/>
      <c r="G13" s="1"/>
      <c r="H13" s="1" t="s">
        <v>30</v>
      </c>
      <c r="I13" s="15"/>
    </row>
    <row r="14" spans="1:10" x14ac:dyDescent="0.15">
      <c r="A14" s="1" t="s">
        <v>333</v>
      </c>
      <c r="B14" s="3">
        <v>74431544</v>
      </c>
      <c r="G14" s="1"/>
      <c r="H14" s="1" t="s">
        <v>31</v>
      </c>
      <c r="I14" s="15"/>
    </row>
    <row r="15" spans="1:10" x14ac:dyDescent="0.15">
      <c r="A15" s="1"/>
      <c r="B15" s="2"/>
      <c r="G15" s="1"/>
      <c r="H15" s="1" t="s">
        <v>32</v>
      </c>
      <c r="I15" s="15">
        <f>I14+I13</f>
        <v>0</v>
      </c>
    </row>
    <row r="16" spans="1:10" x14ac:dyDescent="0.15">
      <c r="A16" s="1"/>
      <c r="B16" s="2"/>
      <c r="G16" s="1" t="s">
        <v>5</v>
      </c>
      <c r="H16" s="2"/>
      <c r="I16" s="15">
        <v>10000000</v>
      </c>
    </row>
    <row r="17" spans="1:22" x14ac:dyDescent="0.15">
      <c r="A17" s="6"/>
      <c r="B17" s="2"/>
      <c r="G17" s="1" t="s">
        <v>26</v>
      </c>
      <c r="H17" s="2"/>
      <c r="I17" s="15"/>
    </row>
    <row r="18" spans="1:22" x14ac:dyDescent="0.15">
      <c r="G18" s="1" t="s">
        <v>12</v>
      </c>
      <c r="H18" s="2"/>
      <c r="I18" s="15"/>
    </row>
    <row r="19" spans="1:22" x14ac:dyDescent="0.15">
      <c r="A19" s="2"/>
      <c r="G19" s="1" t="s">
        <v>24</v>
      </c>
      <c r="H19" s="2"/>
      <c r="I19" s="15">
        <f>I18+I17-I16</f>
        <v>-10000000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/>
      <c r="N21" s="2"/>
    </row>
    <row r="22" spans="1:22" x14ac:dyDescent="0.15">
      <c r="G22" s="1"/>
      <c r="H22" s="1" t="s">
        <v>39</v>
      </c>
      <c r="I22" s="15"/>
    </row>
    <row r="23" spans="1:22" x14ac:dyDescent="0.15">
      <c r="G23" s="1"/>
      <c r="H23" s="1" t="s">
        <v>106</v>
      </c>
      <c r="I23" s="15">
        <v>24054.85</v>
      </c>
      <c r="N23" s="2"/>
    </row>
    <row r="24" spans="1:22" x14ac:dyDescent="0.15">
      <c r="A24" s="8" t="s">
        <v>69</v>
      </c>
      <c r="H24" s="1" t="s">
        <v>107</v>
      </c>
      <c r="I24" s="15">
        <v>11184</v>
      </c>
    </row>
    <row r="25" spans="1:22" x14ac:dyDescent="0.15">
      <c r="A25" s="1" t="s">
        <v>70</v>
      </c>
      <c r="B25" s="2">
        <f>B8+E7+I16+B44</f>
        <v>330000000</v>
      </c>
      <c r="H25" s="1" t="s">
        <v>19</v>
      </c>
      <c r="I25" s="15">
        <f>SUM(I21:I24)</f>
        <v>35238.85</v>
      </c>
    </row>
    <row r="26" spans="1:22" x14ac:dyDescent="0.15">
      <c r="A26" s="1" t="s">
        <v>71</v>
      </c>
      <c r="B26" s="2">
        <f>B4+E5+I18</f>
        <v>0</v>
      </c>
      <c r="G26" s="1"/>
      <c r="H26" s="1" t="s">
        <v>355</v>
      </c>
      <c r="I26" s="2">
        <v>956.62</v>
      </c>
    </row>
    <row r="27" spans="1:22" x14ac:dyDescent="0.15">
      <c r="A27" s="1" t="s">
        <v>90</v>
      </c>
      <c r="B27" s="2">
        <f>$B$13+$E$10+$I$25</f>
        <v>1038838.3999999998</v>
      </c>
      <c r="G27" s="1"/>
      <c r="H27" s="1"/>
      <c r="I27" s="2"/>
    </row>
    <row r="28" spans="1:22" x14ac:dyDescent="0.15">
      <c r="A28" s="1" t="s">
        <v>356</v>
      </c>
      <c r="B28" s="2">
        <f>B12+E8+I26</f>
        <v>1308.68</v>
      </c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108</v>
      </c>
      <c r="B33" s="36"/>
      <c r="D33" s="1" t="s">
        <v>74</v>
      </c>
      <c r="E33" s="2">
        <v>16594265</v>
      </c>
      <c r="G33" s="16" t="s">
        <v>296</v>
      </c>
      <c r="H33" s="2">
        <f>E33</f>
        <v>16594265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6"/>
      <c r="D34" s="1" t="s">
        <v>75</v>
      </c>
      <c r="E34" s="2">
        <v>15898850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6"/>
      <c r="D35" s="1" t="s">
        <v>76</v>
      </c>
      <c r="E35" s="2">
        <v>65629</v>
      </c>
      <c r="G35" s="40" t="s">
        <v>298</v>
      </c>
      <c r="H35" s="41">
        <f>H33+H34</f>
        <v>16599422.605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6"/>
      <c r="D36" s="1" t="s">
        <v>77</v>
      </c>
      <c r="E36" s="2">
        <v>192562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0</v>
      </c>
      <c r="D37" s="1" t="s">
        <v>78</v>
      </c>
      <c r="E37" s="2">
        <v>6175687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1279233</v>
      </c>
    </row>
    <row r="39" spans="1:23" x14ac:dyDescent="0.15">
      <c r="A39" s="1" t="s">
        <v>103</v>
      </c>
      <c r="B39" s="3"/>
      <c r="D39" s="1" t="s">
        <v>80</v>
      </c>
      <c r="E39" s="10">
        <v>-70821</v>
      </c>
    </row>
    <row r="40" spans="1:23" s="9" customFormat="1" x14ac:dyDescent="0.15">
      <c r="A40"/>
      <c r="B40"/>
      <c r="D40" s="1" t="s">
        <v>81</v>
      </c>
      <c r="E40" s="2">
        <v>1268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1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37" sqref="B37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15589262.189999999</v>
      </c>
      <c r="D3" s="1" t="s">
        <v>1</v>
      </c>
      <c r="E3" s="18">
        <v>83268027.469999999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213378025.28</v>
      </c>
      <c r="D4" s="1" t="s">
        <v>11</v>
      </c>
      <c r="E4" s="38">
        <v>13924990.800000001</v>
      </c>
      <c r="H4" s="1" t="s">
        <v>238</v>
      </c>
      <c r="I4" s="13">
        <v>26</v>
      </c>
      <c r="J4" s="13"/>
    </row>
    <row r="5" spans="1:10" x14ac:dyDescent="0.15">
      <c r="A5" s="1" t="s">
        <v>3</v>
      </c>
      <c r="B5" s="2">
        <v>266971028.56</v>
      </c>
      <c r="D5" s="1" t="s">
        <v>12</v>
      </c>
      <c r="E5" s="2">
        <v>69343036.670000002</v>
      </c>
      <c r="H5" s="1" t="s">
        <v>370</v>
      </c>
      <c r="I5" s="13">
        <v>91</v>
      </c>
      <c r="J5" s="13">
        <v>-3</v>
      </c>
    </row>
    <row r="6" spans="1:10" x14ac:dyDescent="0.15">
      <c r="A6" s="1" t="s">
        <v>11</v>
      </c>
      <c r="B6" s="37">
        <v>53593003.280000001</v>
      </c>
      <c r="D6" s="1" t="s">
        <v>4</v>
      </c>
      <c r="E6" s="2">
        <v>11000000</v>
      </c>
      <c r="H6" s="1" t="s">
        <v>323</v>
      </c>
      <c r="I6" s="13">
        <v>4</v>
      </c>
      <c r="J6" s="13">
        <v>-8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13</v>
      </c>
      <c r="J7" s="13"/>
    </row>
    <row r="8" spans="1:10" x14ac:dyDescent="0.15">
      <c r="A8" s="1" t="s">
        <v>5</v>
      </c>
      <c r="B8" s="2">
        <v>239000000</v>
      </c>
      <c r="D8" s="1" t="s">
        <v>86</v>
      </c>
      <c r="E8" s="18">
        <v>97.6</v>
      </c>
      <c r="G8" s="1"/>
    </row>
    <row r="9" spans="1:10" x14ac:dyDescent="0.15">
      <c r="A9" s="1" t="s">
        <v>82</v>
      </c>
      <c r="B9" s="2">
        <v>3741.09</v>
      </c>
      <c r="D9" s="1" t="s">
        <v>371</v>
      </c>
      <c r="E9" s="3">
        <v>147</v>
      </c>
      <c r="H9" s="1"/>
    </row>
    <row r="10" spans="1:10" x14ac:dyDescent="0.15">
      <c r="A10" s="1" t="s">
        <v>83</v>
      </c>
      <c r="B10" s="2">
        <v>38000000</v>
      </c>
      <c r="D10" s="1" t="s">
        <v>85</v>
      </c>
      <c r="E10" s="2">
        <f>'20171213'!E10+'20171214'!E8</f>
        <v>742351.49999999977</v>
      </c>
      <c r="G10" s="1"/>
      <c r="H10" s="1" t="s">
        <v>42</v>
      </c>
      <c r="I10" s="3">
        <f>SUMIF(I4:I8,"&gt;=0")</f>
        <v>134</v>
      </c>
    </row>
    <row r="11" spans="1:10" x14ac:dyDescent="0.15">
      <c r="A11" s="1" t="s">
        <v>84</v>
      </c>
      <c r="B11" s="2">
        <f>'20171213'!B11+'20171214'!B9</f>
        <v>1527365.9000000004</v>
      </c>
      <c r="E11" s="2"/>
      <c r="G11" s="1"/>
      <c r="H11" s="1" t="s">
        <v>43</v>
      </c>
      <c r="I11" s="3">
        <f>SUM(J4:J7)</f>
        <v>-11</v>
      </c>
    </row>
    <row r="12" spans="1:10" x14ac:dyDescent="0.15">
      <c r="A12" s="1" t="s">
        <v>86</v>
      </c>
      <c r="B12" s="18">
        <v>382.99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'20171213'!B13+'20171214'!B12</f>
        <v>260895.99000000011</v>
      </c>
      <c r="E13" s="2"/>
      <c r="G13" s="1"/>
      <c r="H13" s="1" t="s">
        <v>30</v>
      </c>
      <c r="I13" s="15">
        <v>115943280</v>
      </c>
    </row>
    <row r="14" spans="1:10" x14ac:dyDescent="0.15">
      <c r="A14" s="1" t="s">
        <v>333</v>
      </c>
      <c r="B14" s="3">
        <v>74347744</v>
      </c>
      <c r="G14" s="1"/>
      <c r="H14" s="1" t="s">
        <v>31</v>
      </c>
      <c r="I14" s="15">
        <v>-9547980</v>
      </c>
    </row>
    <row r="15" spans="1:10" x14ac:dyDescent="0.15">
      <c r="A15" s="1"/>
      <c r="B15" s="2"/>
      <c r="G15" s="1"/>
      <c r="H15" s="1" t="s">
        <v>32</v>
      </c>
      <c r="I15" s="15">
        <f>I14+I13</f>
        <v>106395300</v>
      </c>
    </row>
    <row r="16" spans="1:10" x14ac:dyDescent="0.15">
      <c r="A16" s="1"/>
      <c r="B16" s="2"/>
      <c r="G16" s="1" t="s">
        <v>5</v>
      </c>
      <c r="H16" s="2"/>
      <c r="I16" s="15">
        <v>10000000</v>
      </c>
    </row>
    <row r="17" spans="1:22" x14ac:dyDescent="0.15">
      <c r="A17" s="6"/>
      <c r="B17" s="2"/>
      <c r="G17" s="1" t="s">
        <v>26</v>
      </c>
      <c r="H17" s="2"/>
      <c r="I17" s="15">
        <v>3386440.94</v>
      </c>
    </row>
    <row r="18" spans="1:22" x14ac:dyDescent="0.15">
      <c r="G18" s="1" t="s">
        <v>12</v>
      </c>
      <c r="H18" s="2"/>
      <c r="I18" s="15">
        <v>17391492</v>
      </c>
    </row>
    <row r="19" spans="1:22" x14ac:dyDescent="0.15">
      <c r="A19" s="2"/>
      <c r="G19" s="1" t="s">
        <v>24</v>
      </c>
      <c r="H19" s="2"/>
      <c r="I19" s="15">
        <f>I18+I17-I16</f>
        <v>10777932.940000001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419180.04</v>
      </c>
      <c r="N21" s="2"/>
    </row>
    <row r="22" spans="1:22" x14ac:dyDescent="0.15">
      <c r="G22" s="1"/>
      <c r="H22" s="1" t="s">
        <v>39</v>
      </c>
      <c r="I22" s="15">
        <v>98503.3</v>
      </c>
    </row>
    <row r="23" spans="1:22" x14ac:dyDescent="0.15">
      <c r="G23" s="1"/>
      <c r="H23" s="1" t="s">
        <v>106</v>
      </c>
      <c r="I23" s="15">
        <v>24054.85</v>
      </c>
      <c r="N23" s="2"/>
    </row>
    <row r="24" spans="1:22" x14ac:dyDescent="0.15">
      <c r="A24" s="8" t="s">
        <v>69</v>
      </c>
      <c r="H24" s="1" t="s">
        <v>107</v>
      </c>
      <c r="I24" s="15">
        <v>11184</v>
      </c>
    </row>
    <row r="25" spans="1:22" x14ac:dyDescent="0.15">
      <c r="A25" s="1" t="s">
        <v>70</v>
      </c>
      <c r="B25" s="2">
        <f>B8+E7+I16+B44</f>
        <v>330000000</v>
      </c>
      <c r="H25" s="1" t="s">
        <v>19</v>
      </c>
      <c r="I25" s="15">
        <f>SUM(I21:I24)</f>
        <v>552922.18999999994</v>
      </c>
    </row>
    <row r="26" spans="1:22" x14ac:dyDescent="0.15">
      <c r="A26" s="1" t="s">
        <v>71</v>
      </c>
      <c r="B26" s="2">
        <f>B4+E5+I18</f>
        <v>300112553.94999999</v>
      </c>
      <c r="G26" s="1"/>
      <c r="H26" s="1" t="s">
        <v>355</v>
      </c>
      <c r="I26" s="2">
        <v>956.62</v>
      </c>
    </row>
    <row r="27" spans="1:22" x14ac:dyDescent="0.15">
      <c r="A27" s="1" t="s">
        <v>90</v>
      </c>
      <c r="B27" s="2">
        <f>$B$13+$E$10+$I$25</f>
        <v>1556169.6799999997</v>
      </c>
      <c r="G27" s="1"/>
      <c r="H27" s="1"/>
      <c r="I27" s="2"/>
    </row>
    <row r="28" spans="1:22" x14ac:dyDescent="0.15">
      <c r="A28" s="1" t="s">
        <v>356</v>
      </c>
      <c r="B28" s="2">
        <f>B12+E8+I26</f>
        <v>1437.21</v>
      </c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108</v>
      </c>
      <c r="B33" s="36">
        <v>9091</v>
      </c>
      <c r="D33" s="1" t="s">
        <v>74</v>
      </c>
      <c r="E33" s="2">
        <v>16528637</v>
      </c>
      <c r="G33" s="16" t="s">
        <v>296</v>
      </c>
      <c r="H33" s="2">
        <f>E33</f>
        <v>16528637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6">
        <v>1254</v>
      </c>
      <c r="D34" s="1" t="s">
        <v>75</v>
      </c>
      <c r="E34" s="2">
        <v>15706288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6">
        <v>5320</v>
      </c>
      <c r="D35" s="1" t="s">
        <v>76</v>
      </c>
      <c r="E35" s="2">
        <v>-246473</v>
      </c>
      <c r="G35" s="40" t="s">
        <v>298</v>
      </c>
      <c r="H35" s="41">
        <f>H33+H34</f>
        <v>16533794.605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6">
        <v>1540</v>
      </c>
      <c r="D36" s="1" t="s">
        <v>77</v>
      </c>
      <c r="E36" s="2">
        <v>50314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17205</v>
      </c>
      <c r="D37" s="1" t="s">
        <v>78</v>
      </c>
      <c r="E37" s="2">
        <v>-993521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-118574</v>
      </c>
    </row>
    <row r="39" spans="1:23" x14ac:dyDescent="0.15">
      <c r="A39" s="1" t="s">
        <v>103</v>
      </c>
      <c r="B39" s="3"/>
      <c r="D39" s="1" t="s">
        <v>80</v>
      </c>
      <c r="E39" s="10">
        <v>-69467</v>
      </c>
    </row>
    <row r="40" spans="1:23" s="9" customFormat="1" x14ac:dyDescent="0.15">
      <c r="A40"/>
      <c r="B40"/>
      <c r="D40" s="1" t="s">
        <v>81</v>
      </c>
      <c r="E40" s="2">
        <v>201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1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E13" zoomScale="80" zoomScaleNormal="80" workbookViewId="0">
      <selection activeCell="I24" sqref="I24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20444242.109999999</v>
      </c>
      <c r="D3" s="1" t="s">
        <v>1</v>
      </c>
      <c r="E3" s="18">
        <v>83218697.609999999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215703872.62</v>
      </c>
      <c r="D4" s="1" t="s">
        <v>11</v>
      </c>
      <c r="E4" s="38">
        <v>16987529.949999999</v>
      </c>
      <c r="H4" s="1" t="s">
        <v>238</v>
      </c>
      <c r="I4" s="13">
        <v>35</v>
      </c>
      <c r="J4" s="13"/>
    </row>
    <row r="5" spans="1:10" x14ac:dyDescent="0.15">
      <c r="A5" s="1" t="s">
        <v>3</v>
      </c>
      <c r="B5" s="2">
        <v>265151062</v>
      </c>
      <c r="D5" s="1" t="s">
        <v>12</v>
      </c>
      <c r="E5" s="2">
        <v>66231167.659999996</v>
      </c>
      <c r="H5" s="1" t="s">
        <v>370</v>
      </c>
      <c r="I5" s="13">
        <v>72</v>
      </c>
      <c r="J5" s="13">
        <v>-1</v>
      </c>
    </row>
    <row r="6" spans="1:10" x14ac:dyDescent="0.15">
      <c r="A6" s="1" t="s">
        <v>11</v>
      </c>
      <c r="B6" s="37">
        <v>49447189.380000003</v>
      </c>
      <c r="D6" s="1" t="s">
        <v>4</v>
      </c>
      <c r="E6" s="2">
        <v>11000000</v>
      </c>
      <c r="H6" s="1" t="s">
        <v>323</v>
      </c>
      <c r="I6" s="13"/>
      <c r="J6" s="13">
        <v>-2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15</v>
      </c>
      <c r="J7" s="13"/>
    </row>
    <row r="8" spans="1:10" x14ac:dyDescent="0.15">
      <c r="A8" s="1" t="s">
        <v>5</v>
      </c>
      <c r="B8" s="2">
        <v>239000000</v>
      </c>
      <c r="D8" s="1" t="s">
        <v>86</v>
      </c>
      <c r="E8" s="18">
        <v>84.8</v>
      </c>
      <c r="G8" s="1"/>
    </row>
    <row r="9" spans="1:10" x14ac:dyDescent="0.15">
      <c r="A9" s="1" t="s">
        <v>82</v>
      </c>
      <c r="B9" s="2">
        <v>2947.27</v>
      </c>
      <c r="D9" s="1" t="s">
        <v>371</v>
      </c>
      <c r="E9" s="3">
        <v>83</v>
      </c>
      <c r="H9" s="1"/>
    </row>
    <row r="10" spans="1:10" x14ac:dyDescent="0.15">
      <c r="A10" s="1" t="s">
        <v>83</v>
      </c>
      <c r="B10" s="2">
        <v>29000000</v>
      </c>
      <c r="D10" s="1" t="s">
        <v>85</v>
      </c>
      <c r="E10" s="2">
        <f>'20171212'!E10+'20171213'!E8</f>
        <v>742253.89999999979</v>
      </c>
      <c r="G10" s="1"/>
      <c r="H10" s="1" t="s">
        <v>42</v>
      </c>
      <c r="I10" s="3">
        <f>SUMIF(I4:I8,"&gt;=0")</f>
        <v>122</v>
      </c>
    </row>
    <row r="11" spans="1:10" x14ac:dyDescent="0.15">
      <c r="A11" s="1" t="s">
        <v>84</v>
      </c>
      <c r="B11" s="2">
        <f>'20171212'!B11+'20171213'!B9</f>
        <v>1523624.8100000003</v>
      </c>
      <c r="E11" s="2"/>
      <c r="G11" s="1"/>
      <c r="H11" s="1" t="s">
        <v>43</v>
      </c>
      <c r="I11" s="3">
        <f>SUM(J4:J7)</f>
        <v>-3</v>
      </c>
    </row>
    <row r="12" spans="1:10" x14ac:dyDescent="0.15">
      <c r="A12" s="1" t="s">
        <v>86</v>
      </c>
      <c r="B12" s="18">
        <v>270.64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'20171212'!B13+'20171213'!B12</f>
        <v>260513.00000000012</v>
      </c>
      <c r="E13" s="2"/>
      <c r="G13" s="1"/>
      <c r="H13" s="1" t="s">
        <v>30</v>
      </c>
      <c r="I13" s="15">
        <v>104615400</v>
      </c>
    </row>
    <row r="14" spans="1:10" x14ac:dyDescent="0.15">
      <c r="A14" s="1" t="s">
        <v>333</v>
      </c>
      <c r="B14" s="3">
        <v>75791944</v>
      </c>
      <c r="G14" s="1"/>
      <c r="H14" s="1" t="s">
        <v>31</v>
      </c>
      <c r="I14" s="15">
        <v>-2579280</v>
      </c>
    </row>
    <row r="15" spans="1:10" x14ac:dyDescent="0.15">
      <c r="A15" s="1"/>
      <c r="B15" s="2"/>
      <c r="G15" s="1"/>
      <c r="H15" s="1" t="s">
        <v>32</v>
      </c>
      <c r="I15" s="15">
        <f>I14+I13</f>
        <v>102036120</v>
      </c>
    </row>
    <row r="16" spans="1:10" x14ac:dyDescent="0.15">
      <c r="A16" s="1"/>
      <c r="B16" s="2"/>
      <c r="G16" s="1" t="s">
        <v>5</v>
      </c>
      <c r="H16" s="2"/>
      <c r="I16" s="15">
        <v>10000000</v>
      </c>
    </row>
    <row r="17" spans="1:22" x14ac:dyDescent="0.15">
      <c r="A17" s="6"/>
      <c r="B17" s="2"/>
      <c r="G17" s="1" t="s">
        <v>26</v>
      </c>
      <c r="H17" s="2"/>
      <c r="I17" s="15">
        <v>4603463.5599999996</v>
      </c>
    </row>
    <row r="18" spans="1:22" x14ac:dyDescent="0.15">
      <c r="G18" s="1" t="s">
        <v>12</v>
      </c>
      <c r="H18" s="2"/>
      <c r="I18" s="15">
        <v>15768855</v>
      </c>
    </row>
    <row r="19" spans="1:22" x14ac:dyDescent="0.15">
      <c r="A19" s="2"/>
      <c r="G19" s="1" t="s">
        <v>24</v>
      </c>
      <c r="H19" s="2"/>
      <c r="I19" s="15">
        <f>I18+I17-I16</f>
        <v>10372318.559999999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415033.35</v>
      </c>
      <c r="N21" s="2"/>
    </row>
    <row r="22" spans="1:22" x14ac:dyDescent="0.15">
      <c r="G22" s="1"/>
      <c r="H22" s="1" t="s">
        <v>39</v>
      </c>
      <c r="I22" s="15">
        <v>97546.68</v>
      </c>
    </row>
    <row r="23" spans="1:22" x14ac:dyDescent="0.15">
      <c r="G23" s="1"/>
      <c r="H23" s="1" t="s">
        <v>106</v>
      </c>
      <c r="I23" s="15">
        <v>24054.85</v>
      </c>
      <c r="N23" s="2"/>
    </row>
    <row r="24" spans="1:22" x14ac:dyDescent="0.15">
      <c r="A24" s="8" t="s">
        <v>69</v>
      </c>
      <c r="H24" s="1" t="s">
        <v>107</v>
      </c>
      <c r="I24" s="15">
        <v>11184</v>
      </c>
    </row>
    <row r="25" spans="1:22" x14ac:dyDescent="0.15">
      <c r="A25" s="1" t="s">
        <v>70</v>
      </c>
      <c r="B25" s="2">
        <f>B8+E7+I16+B44</f>
        <v>330000000</v>
      </c>
      <c r="H25" s="1" t="s">
        <v>19</v>
      </c>
      <c r="I25" s="15">
        <f>SUM(I21:I24)</f>
        <v>547818.88</v>
      </c>
    </row>
    <row r="26" spans="1:22" x14ac:dyDescent="0.15">
      <c r="A26" s="1" t="s">
        <v>71</v>
      </c>
      <c r="B26" s="2">
        <f>B4+E5+I18</f>
        <v>297703895.27999997</v>
      </c>
      <c r="G26" s="1"/>
      <c r="H26" s="1" t="s">
        <v>355</v>
      </c>
      <c r="I26" s="2">
        <v>239.68</v>
      </c>
    </row>
    <row r="27" spans="1:22" x14ac:dyDescent="0.15">
      <c r="A27" s="1" t="s">
        <v>90</v>
      </c>
      <c r="B27" s="2">
        <f>$B$13+$E$10+$I$25</f>
        <v>1550585.7799999998</v>
      </c>
      <c r="G27" s="1"/>
      <c r="H27" s="1"/>
      <c r="I27" s="2"/>
    </row>
    <row r="28" spans="1:22" x14ac:dyDescent="0.15">
      <c r="A28" s="1" t="s">
        <v>356</v>
      </c>
      <c r="B28" s="2">
        <f>B12+E8+I26</f>
        <v>595.12</v>
      </c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108</v>
      </c>
      <c r="B33" s="36">
        <v>9016</v>
      </c>
      <c r="D33" s="1" t="s">
        <v>74</v>
      </c>
      <c r="E33" s="2">
        <v>16775110</v>
      </c>
      <c r="G33" s="16" t="s">
        <v>296</v>
      </c>
      <c r="H33" s="2">
        <f>E33</f>
        <v>16775110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6">
        <v>1224</v>
      </c>
      <c r="D34" s="1" t="s">
        <v>75</v>
      </c>
      <c r="E34" s="2">
        <v>15655974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6">
        <v>5292</v>
      </c>
      <c r="D35" s="1" t="s">
        <v>76</v>
      </c>
      <c r="E35" s="2">
        <v>147283</v>
      </c>
      <c r="G35" s="40" t="s">
        <v>298</v>
      </c>
      <c r="H35" s="41">
        <f>H33+H34</f>
        <v>16780267.605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6">
        <v>1526</v>
      </c>
      <c r="D36" s="1" t="s">
        <v>77</v>
      </c>
      <c r="E36" s="2">
        <v>-529692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17058</v>
      </c>
      <c r="D37" s="1" t="s">
        <v>78</v>
      </c>
      <c r="E37" s="2">
        <v>607125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1538121</v>
      </c>
    </row>
    <row r="39" spans="1:23" x14ac:dyDescent="0.15">
      <c r="A39" s="1" t="s">
        <v>103</v>
      </c>
      <c r="B39" s="3"/>
      <c r="D39" s="1" t="s">
        <v>80</v>
      </c>
      <c r="E39" s="10">
        <v>-66621</v>
      </c>
    </row>
    <row r="40" spans="1:23" s="9" customFormat="1" x14ac:dyDescent="0.15">
      <c r="A40"/>
      <c r="B40"/>
      <c r="D40" s="1" t="s">
        <v>81</v>
      </c>
      <c r="E40" s="2">
        <v>843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1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13" zoomScale="80" zoomScaleNormal="80" workbookViewId="0">
      <selection activeCell="E28" sqref="E28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17052106.32</v>
      </c>
      <c r="D3" s="1" t="s">
        <v>1</v>
      </c>
      <c r="E3" s="18">
        <v>83185909.700000003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217007873.71000001</v>
      </c>
      <c r="D4" s="1" t="s">
        <v>11</v>
      </c>
      <c r="E4" s="38">
        <v>11438452.310000001</v>
      </c>
      <c r="H4" s="1" t="s">
        <v>238</v>
      </c>
      <c r="I4" s="13">
        <v>35</v>
      </c>
      <c r="J4" s="13"/>
    </row>
    <row r="5" spans="1:10" x14ac:dyDescent="0.15">
      <c r="A5" s="1" t="s">
        <v>3</v>
      </c>
      <c r="B5" s="2">
        <v>269063516.45999998</v>
      </c>
      <c r="D5" s="1" t="s">
        <v>12</v>
      </c>
      <c r="E5" s="2">
        <v>71747457.390000001</v>
      </c>
      <c r="H5" s="1" t="s">
        <v>370</v>
      </c>
      <c r="I5" s="13">
        <v>64</v>
      </c>
      <c r="J5" s="13"/>
    </row>
    <row r="6" spans="1:10" x14ac:dyDescent="0.15">
      <c r="A6" s="1" t="s">
        <v>11</v>
      </c>
      <c r="B6" s="37">
        <v>52055642.75</v>
      </c>
      <c r="D6" s="1" t="s">
        <v>4</v>
      </c>
      <c r="E6" s="2">
        <v>11000000</v>
      </c>
      <c r="H6" s="1" t="s">
        <v>323</v>
      </c>
      <c r="I6" s="13"/>
      <c r="J6" s="13">
        <v>-3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15</v>
      </c>
      <c r="J7" s="13"/>
    </row>
    <row r="8" spans="1:10" x14ac:dyDescent="0.15">
      <c r="A8" s="1" t="s">
        <v>5</v>
      </c>
      <c r="B8" s="2">
        <v>239000000</v>
      </c>
      <c r="D8" s="1" t="s">
        <v>86</v>
      </c>
      <c r="E8" s="18">
        <v>52.8</v>
      </c>
      <c r="G8" s="1"/>
    </row>
    <row r="9" spans="1:10" x14ac:dyDescent="0.15">
      <c r="A9" s="1" t="s">
        <v>82</v>
      </c>
      <c r="B9" s="2">
        <v>3536.43</v>
      </c>
      <c r="D9" s="1" t="s">
        <v>371</v>
      </c>
      <c r="E9" s="3">
        <v>79</v>
      </c>
      <c r="H9" s="1"/>
    </row>
    <row r="10" spans="1:10" x14ac:dyDescent="0.15">
      <c r="A10" s="1" t="s">
        <v>83</v>
      </c>
      <c r="B10" s="2">
        <v>35000000</v>
      </c>
      <c r="D10" s="1" t="s">
        <v>85</v>
      </c>
      <c r="E10" s="2">
        <f>'20171211'!E10+'20171212'!E8</f>
        <v>742169.09999999974</v>
      </c>
      <c r="G10" s="1"/>
      <c r="H10" s="1" t="s">
        <v>42</v>
      </c>
      <c r="I10" s="3">
        <f>SUMIF(I4:I8,"&gt;=0")</f>
        <v>114</v>
      </c>
    </row>
    <row r="11" spans="1:10" x14ac:dyDescent="0.15">
      <c r="A11" s="1" t="s">
        <v>84</v>
      </c>
      <c r="B11" s="2">
        <f>'20171211'!B11+'20171212'!B9</f>
        <v>1520677.5400000003</v>
      </c>
      <c r="E11" s="2"/>
      <c r="G11" s="1"/>
      <c r="H11" s="1" t="s">
        <v>43</v>
      </c>
      <c r="I11" s="3">
        <f>SUM(J4:J7)</f>
        <v>-3</v>
      </c>
    </row>
    <row r="12" spans="1:10" x14ac:dyDescent="0.15">
      <c r="A12" s="1" t="s">
        <v>86</v>
      </c>
      <c r="B12" s="18">
        <v>620.5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'20171211'!B13+'20171212'!B12</f>
        <v>260242.3600000001</v>
      </c>
      <c r="E13" s="2"/>
      <c r="G13" s="1"/>
      <c r="H13" s="1" t="s">
        <v>30</v>
      </c>
      <c r="I13" s="15">
        <v>99256320</v>
      </c>
    </row>
    <row r="14" spans="1:10" x14ac:dyDescent="0.15">
      <c r="A14" s="1" t="s">
        <v>333</v>
      </c>
      <c r="B14" s="3">
        <v>74881944</v>
      </c>
      <c r="G14" s="1"/>
      <c r="H14" s="1" t="s">
        <v>31</v>
      </c>
      <c r="I14" s="15">
        <v>-2622060</v>
      </c>
    </row>
    <row r="15" spans="1:10" x14ac:dyDescent="0.15">
      <c r="A15" s="1"/>
      <c r="B15" s="2"/>
      <c r="G15" s="1"/>
      <c r="H15" s="1" t="s">
        <v>32</v>
      </c>
      <c r="I15" s="15">
        <f>I14+I13</f>
        <v>96634260</v>
      </c>
    </row>
    <row r="16" spans="1:10" x14ac:dyDescent="0.15">
      <c r="A16" s="1"/>
      <c r="B16" s="2"/>
      <c r="G16" s="1" t="s">
        <v>5</v>
      </c>
      <c r="H16" s="2"/>
      <c r="I16" s="15">
        <v>10000000</v>
      </c>
    </row>
    <row r="17" spans="1:22" x14ac:dyDescent="0.15">
      <c r="A17" s="6"/>
      <c r="B17" s="2"/>
      <c r="G17" s="1" t="s">
        <v>26</v>
      </c>
      <c r="H17" s="2"/>
      <c r="I17" s="15">
        <v>6489566.2400000002</v>
      </c>
    </row>
    <row r="18" spans="1:22" x14ac:dyDescent="0.15">
      <c r="G18" s="1" t="s">
        <v>12</v>
      </c>
      <c r="H18" s="2"/>
      <c r="I18" s="15">
        <v>14888448</v>
      </c>
    </row>
    <row r="19" spans="1:22" x14ac:dyDescent="0.15">
      <c r="A19" s="2"/>
      <c r="G19" s="1" t="s">
        <v>24</v>
      </c>
      <c r="H19" s="2"/>
      <c r="I19" s="15">
        <f>I18+I17-I16</f>
        <v>11378014.240000002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413994.44</v>
      </c>
      <c r="N21" s="2"/>
    </row>
    <row r="22" spans="1:22" x14ac:dyDescent="0.15">
      <c r="G22" s="1"/>
      <c r="H22" s="1" t="s">
        <v>39</v>
      </c>
      <c r="I22" s="15">
        <v>97307</v>
      </c>
    </row>
    <row r="23" spans="1:22" x14ac:dyDescent="0.15">
      <c r="G23" s="1"/>
      <c r="H23" s="1" t="s">
        <v>106</v>
      </c>
      <c r="I23" s="15">
        <v>24054.85</v>
      </c>
      <c r="N23" s="2"/>
    </row>
    <row r="24" spans="1:22" x14ac:dyDescent="0.15">
      <c r="A24" s="8" t="s">
        <v>69</v>
      </c>
      <c r="H24" s="1" t="s">
        <v>107</v>
      </c>
      <c r="I24" s="15">
        <v>11184</v>
      </c>
    </row>
    <row r="25" spans="1:22" x14ac:dyDescent="0.15">
      <c r="A25" s="1" t="s">
        <v>70</v>
      </c>
      <c r="B25" s="2">
        <f>B8+E7+I16+B44</f>
        <v>330000000</v>
      </c>
      <c r="H25" s="1" t="s">
        <v>19</v>
      </c>
      <c r="I25" s="15">
        <f>SUM(I21:I24)</f>
        <v>546540.29</v>
      </c>
    </row>
    <row r="26" spans="1:22" x14ac:dyDescent="0.15">
      <c r="A26" s="1" t="s">
        <v>71</v>
      </c>
      <c r="B26" s="2">
        <f>B4+E5+I18</f>
        <v>303643779.10000002</v>
      </c>
      <c r="G26" s="1"/>
      <c r="H26" s="1" t="s">
        <v>355</v>
      </c>
      <c r="I26" s="2">
        <v>420.79</v>
      </c>
    </row>
    <row r="27" spans="1:22" x14ac:dyDescent="0.15">
      <c r="A27" s="1" t="s">
        <v>90</v>
      </c>
      <c r="B27" s="2">
        <f>$B$13+$E$10+$I$25</f>
        <v>1548951.75</v>
      </c>
      <c r="G27" s="1"/>
      <c r="H27" s="1"/>
      <c r="I27" s="2"/>
    </row>
    <row r="28" spans="1:22" x14ac:dyDescent="0.15">
      <c r="A28" s="1" t="s">
        <v>356</v>
      </c>
      <c r="B28" s="2">
        <f>B12+E8+I26</f>
        <v>1094.0899999999999</v>
      </c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108</v>
      </c>
      <c r="B33" s="36">
        <v>8936</v>
      </c>
      <c r="D33" s="1" t="s">
        <v>74</v>
      </c>
      <c r="E33" s="2">
        <v>16627827</v>
      </c>
      <c r="G33" s="16" t="s">
        <v>296</v>
      </c>
      <c r="H33" s="2">
        <f>E33</f>
        <v>16627827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6">
        <v>1227</v>
      </c>
      <c r="D34" s="1" t="s">
        <v>75</v>
      </c>
      <c r="E34" s="2">
        <v>16185666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6">
        <v>5292</v>
      </c>
      <c r="D35" s="1" t="s">
        <v>76</v>
      </c>
      <c r="E35" s="2">
        <v>-58644</v>
      </c>
      <c r="G35" s="40" t="s">
        <v>298</v>
      </c>
      <c r="H35" s="41">
        <f>H33+H34</f>
        <v>16632984.605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6">
        <v>1526</v>
      </c>
      <c r="D36" s="1" t="s">
        <v>77</v>
      </c>
      <c r="E36" s="2">
        <v>217480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16981</v>
      </c>
      <c r="D37" s="1" t="s">
        <v>78</v>
      </c>
      <c r="E37" s="2">
        <v>-6423248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500404</v>
      </c>
    </row>
    <row r="39" spans="1:23" x14ac:dyDescent="0.15">
      <c r="A39" s="1" t="s">
        <v>103</v>
      </c>
      <c r="B39" s="3"/>
      <c r="D39" s="1" t="s">
        <v>80</v>
      </c>
      <c r="E39" s="10">
        <v>-67604</v>
      </c>
    </row>
    <row r="40" spans="1:23" s="9" customFormat="1" x14ac:dyDescent="0.15">
      <c r="A40"/>
      <c r="B40"/>
      <c r="D40" s="1" t="s">
        <v>81</v>
      </c>
      <c r="E40" s="2">
        <v>1148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1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A27" sqref="A27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16723913.42</v>
      </c>
      <c r="D3" s="1" t="s">
        <v>1</v>
      </c>
      <c r="E3" s="18">
        <v>83183691.170000002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219342183.72999999</v>
      </c>
      <c r="D4" s="1" t="s">
        <v>11</v>
      </c>
      <c r="E4" s="38">
        <v>15212282.77</v>
      </c>
      <c r="H4" s="1" t="s">
        <v>238</v>
      </c>
      <c r="I4" s="13"/>
      <c r="J4" s="13"/>
    </row>
    <row r="5" spans="1:10" x14ac:dyDescent="0.15">
      <c r="A5" s="1" t="s">
        <v>3</v>
      </c>
      <c r="B5" s="2">
        <v>269068990.69999999</v>
      </c>
      <c r="D5" s="1" t="s">
        <v>12</v>
      </c>
      <c r="E5" s="2">
        <v>67971408.400000006</v>
      </c>
      <c r="H5" s="1" t="s">
        <v>370</v>
      </c>
      <c r="I5" s="13"/>
      <c r="J5" s="13"/>
    </row>
    <row r="6" spans="1:10" x14ac:dyDescent="0.15">
      <c r="A6" s="1" t="s">
        <v>11</v>
      </c>
      <c r="B6" s="37">
        <v>49726806.969999999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1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15">
      <c r="A8" s="1" t="s">
        <v>5</v>
      </c>
      <c r="B8" s="2">
        <v>239000000</v>
      </c>
      <c r="D8" s="1" t="s">
        <v>86</v>
      </c>
      <c r="E8" s="18">
        <v>64</v>
      </c>
      <c r="G8" s="1"/>
    </row>
    <row r="9" spans="1:10" x14ac:dyDescent="0.15">
      <c r="A9" s="1" t="s">
        <v>82</v>
      </c>
      <c r="B9" s="2">
        <v>2893.55</v>
      </c>
      <c r="D9" s="1" t="s">
        <v>371</v>
      </c>
      <c r="E9" s="3">
        <v>141</v>
      </c>
      <c r="H9" s="1"/>
    </row>
    <row r="10" spans="1:10" x14ac:dyDescent="0.15">
      <c r="A10" s="1" t="s">
        <v>83</v>
      </c>
      <c r="B10" s="2">
        <v>33000000</v>
      </c>
      <c r="D10" s="1" t="s">
        <v>85</v>
      </c>
      <c r="E10" s="2">
        <f>'20171208'!E10+'20171211'!E8</f>
        <v>742116.2999999997</v>
      </c>
      <c r="G10" s="1"/>
      <c r="H10" s="1" t="s">
        <v>42</v>
      </c>
      <c r="I10" s="3">
        <f>SUMIF(I4:I8,"&gt;=0")</f>
        <v>0</v>
      </c>
    </row>
    <row r="11" spans="1:10" x14ac:dyDescent="0.15">
      <c r="A11" s="1" t="s">
        <v>84</v>
      </c>
      <c r="B11" s="2">
        <f>'20171208'!B11+'20171211'!B9</f>
        <v>1517141.1100000003</v>
      </c>
      <c r="E11" s="2"/>
      <c r="G11" s="1"/>
      <c r="H11" s="1" t="s">
        <v>43</v>
      </c>
      <c r="I11" s="3">
        <f>SUM(J4:J7)</f>
        <v>0</v>
      </c>
    </row>
    <row r="12" spans="1:10" x14ac:dyDescent="0.15">
      <c r="A12" s="1" t="s">
        <v>86</v>
      </c>
      <c r="B12" s="18">
        <v>390.55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'20171208'!B13+'20171211'!B12</f>
        <v>259621.8600000001</v>
      </c>
      <c r="E13" s="2"/>
      <c r="G13" s="1"/>
      <c r="H13" s="1" t="s">
        <v>30</v>
      </c>
      <c r="I13" s="15">
        <v>99163620</v>
      </c>
    </row>
    <row r="14" spans="1:10" x14ac:dyDescent="0.15">
      <c r="A14" s="1" t="s">
        <v>333</v>
      </c>
      <c r="B14" s="3">
        <v>75687434</v>
      </c>
      <c r="G14" s="1"/>
      <c r="H14" s="1" t="s">
        <v>31</v>
      </c>
      <c r="I14" s="15">
        <v>-865800</v>
      </c>
    </row>
    <row r="15" spans="1:10" x14ac:dyDescent="0.15">
      <c r="A15" s="1"/>
      <c r="B15" s="2"/>
      <c r="G15" s="1"/>
      <c r="H15" s="1" t="s">
        <v>32</v>
      </c>
      <c r="I15" s="15">
        <f>I14+I13</f>
        <v>98297820</v>
      </c>
    </row>
    <row r="16" spans="1:10" x14ac:dyDescent="0.15">
      <c r="A16" s="1"/>
      <c r="B16" s="2"/>
      <c r="G16" s="1" t="s">
        <v>5</v>
      </c>
      <c r="H16" s="2"/>
      <c r="I16" s="15">
        <v>10000000</v>
      </c>
    </row>
    <row r="17" spans="1:22" x14ac:dyDescent="0.15">
      <c r="A17" s="6"/>
      <c r="B17" s="2"/>
      <c r="G17" s="1" t="s">
        <v>26</v>
      </c>
      <c r="H17" s="2"/>
      <c r="I17" s="15">
        <v>5588126.0300000003</v>
      </c>
    </row>
    <row r="18" spans="1:22" x14ac:dyDescent="0.15">
      <c r="G18" s="1" t="s">
        <v>12</v>
      </c>
      <c r="H18" s="2"/>
      <c r="I18" s="15">
        <v>14877441</v>
      </c>
    </row>
    <row r="19" spans="1:22" x14ac:dyDescent="0.15">
      <c r="A19" s="2"/>
      <c r="G19" s="1" t="s">
        <v>24</v>
      </c>
      <c r="H19" s="2"/>
      <c r="I19" s="15">
        <f>I18+I17-I16</f>
        <v>10465567.030000001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412170.36</v>
      </c>
      <c r="N21" s="2"/>
    </row>
    <row r="22" spans="1:22" x14ac:dyDescent="0.15">
      <c r="G22" s="1"/>
      <c r="H22" s="1" t="s">
        <v>39</v>
      </c>
      <c r="I22" s="15">
        <v>96886.21</v>
      </c>
    </row>
    <row r="23" spans="1:22" x14ac:dyDescent="0.15">
      <c r="G23" s="1"/>
      <c r="H23" s="1" t="s">
        <v>106</v>
      </c>
      <c r="I23" s="15">
        <v>24054.85</v>
      </c>
      <c r="N23" s="2"/>
    </row>
    <row r="24" spans="1:22" x14ac:dyDescent="0.15">
      <c r="A24" s="8" t="s">
        <v>69</v>
      </c>
      <c r="H24" s="1" t="s">
        <v>107</v>
      </c>
      <c r="I24" s="15">
        <v>11184</v>
      </c>
    </row>
    <row r="25" spans="1:22" x14ac:dyDescent="0.15">
      <c r="A25" s="1" t="s">
        <v>70</v>
      </c>
      <c r="B25" s="2">
        <f>B8+E7+I16+B44</f>
        <v>330000000</v>
      </c>
      <c r="H25" s="1" t="s">
        <v>19</v>
      </c>
      <c r="I25" s="15">
        <f>SUM(I21:I24)</f>
        <v>544295.42000000004</v>
      </c>
    </row>
    <row r="26" spans="1:22" x14ac:dyDescent="0.15">
      <c r="A26" s="1" t="s">
        <v>71</v>
      </c>
      <c r="B26" s="2">
        <f>B4+E5+I18</f>
        <v>302191033.13</v>
      </c>
      <c r="G26" s="1"/>
      <c r="H26" s="1" t="s">
        <v>355</v>
      </c>
      <c r="I26" s="2">
        <v>357.54</v>
      </c>
    </row>
    <row r="27" spans="1:22" x14ac:dyDescent="0.15">
      <c r="A27" s="1" t="s">
        <v>90</v>
      </c>
      <c r="B27" s="2">
        <f>$B$13+$E$10+$I$25</f>
        <v>1546033.5799999998</v>
      </c>
      <c r="G27" s="1"/>
      <c r="H27" s="1"/>
      <c r="I27" s="2"/>
    </row>
    <row r="28" spans="1:22" x14ac:dyDescent="0.15">
      <c r="A28" s="1" t="s">
        <v>356</v>
      </c>
      <c r="B28" s="2">
        <f>B12+E8+I26</f>
        <v>812.09</v>
      </c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108</v>
      </c>
      <c r="B33" s="36"/>
      <c r="D33" s="1" t="s">
        <v>74</v>
      </c>
      <c r="E33" s="2">
        <v>16686471</v>
      </c>
      <c r="G33" s="16" t="s">
        <v>296</v>
      </c>
      <c r="H33" s="2">
        <f>E33</f>
        <v>16686471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6"/>
      <c r="D34" s="1" t="s">
        <v>75</v>
      </c>
      <c r="E34" s="2">
        <v>15968186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6"/>
      <c r="D35" s="1" t="s">
        <v>76</v>
      </c>
      <c r="E35" s="2">
        <v>-12054</v>
      </c>
      <c r="G35" s="40" t="s">
        <v>298</v>
      </c>
      <c r="H35" s="41">
        <f>H33+H34</f>
        <v>16691628.605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6"/>
      <c r="D36" s="1" t="s">
        <v>77</v>
      </c>
      <c r="E36" s="2">
        <v>-310952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0</v>
      </c>
      <c r="D37" s="1" t="s">
        <v>78</v>
      </c>
      <c r="E37" s="2">
        <v>-1184587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-126729</v>
      </c>
    </row>
    <row r="39" spans="1:23" x14ac:dyDescent="0.15">
      <c r="A39" s="1" t="s">
        <v>103</v>
      </c>
      <c r="B39" s="3"/>
      <c r="D39" s="1" t="s">
        <v>80</v>
      </c>
      <c r="E39" s="10">
        <v>-68231</v>
      </c>
    </row>
    <row r="40" spans="1:23" s="9" customFormat="1" x14ac:dyDescent="0.15">
      <c r="A40"/>
      <c r="B40"/>
      <c r="D40" s="1" t="s">
        <v>81</v>
      </c>
      <c r="E40" s="2">
        <v>1745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1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C68" sqref="C68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14121401.15</v>
      </c>
      <c r="D3" s="1" t="s">
        <v>1</v>
      </c>
      <c r="E3" s="18">
        <v>83153464.450000003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215835807.09999999</v>
      </c>
      <c r="D4" s="1" t="s">
        <v>11</v>
      </c>
      <c r="E4" s="38">
        <v>18335048.420000002</v>
      </c>
      <c r="H4" s="1" t="s">
        <v>238</v>
      </c>
      <c r="I4" s="13">
        <v>48</v>
      </c>
      <c r="J4" s="13"/>
    </row>
    <row r="5" spans="1:10" x14ac:dyDescent="0.15">
      <c r="A5" s="1" t="s">
        <v>3</v>
      </c>
      <c r="B5" s="2">
        <v>264965867.16999999</v>
      </c>
      <c r="D5" s="1" t="s">
        <v>12</v>
      </c>
      <c r="E5" s="2">
        <v>64818416.030000001</v>
      </c>
      <c r="H5" s="1" t="s">
        <v>370</v>
      </c>
      <c r="I5" s="13">
        <v>53</v>
      </c>
      <c r="J5" s="13"/>
    </row>
    <row r="6" spans="1:10" x14ac:dyDescent="0.15">
      <c r="A6" s="1" t="s">
        <v>11</v>
      </c>
      <c r="B6" s="37">
        <v>49130060.07</v>
      </c>
      <c r="D6" s="1" t="s">
        <v>4</v>
      </c>
      <c r="E6" s="2">
        <v>11000000</v>
      </c>
      <c r="H6" s="1" t="s">
        <v>323</v>
      </c>
      <c r="I6" s="13">
        <v>1</v>
      </c>
      <c r="J6" s="13"/>
    </row>
    <row r="7" spans="1:10" x14ac:dyDescent="0.1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12</v>
      </c>
      <c r="J7" s="13"/>
    </row>
    <row r="8" spans="1:10" x14ac:dyDescent="0.15">
      <c r="A8" s="1" t="s">
        <v>5</v>
      </c>
      <c r="B8" s="2">
        <v>239000000</v>
      </c>
      <c r="D8" s="1" t="s">
        <v>86</v>
      </c>
      <c r="E8" s="18">
        <v>136</v>
      </c>
      <c r="G8" s="1"/>
    </row>
    <row r="9" spans="1:10" x14ac:dyDescent="0.15">
      <c r="A9" s="1" t="s">
        <v>82</v>
      </c>
      <c r="B9" s="2">
        <v>8658.92</v>
      </c>
      <c r="D9" s="1" t="s">
        <v>371</v>
      </c>
      <c r="E9" s="3">
        <v>118</v>
      </c>
      <c r="H9" s="1"/>
    </row>
    <row r="10" spans="1:10" x14ac:dyDescent="0.15">
      <c r="A10" s="1" t="s">
        <v>83</v>
      </c>
      <c r="B10" s="2">
        <v>35000000</v>
      </c>
      <c r="D10" s="1" t="s">
        <v>85</v>
      </c>
      <c r="E10" s="2">
        <f>'20171207'!E10+'20171208'!E8</f>
        <v>742052.2999999997</v>
      </c>
      <c r="G10" s="1"/>
      <c r="H10" s="1" t="s">
        <v>42</v>
      </c>
      <c r="I10" s="3">
        <f>SUMIF(I4:I8,"&gt;=0")</f>
        <v>114</v>
      </c>
    </row>
    <row r="11" spans="1:10" x14ac:dyDescent="0.15">
      <c r="A11" s="1" t="s">
        <v>84</v>
      </c>
      <c r="B11" s="2">
        <f>'20171207'!B11+'20171208'!B9</f>
        <v>1514247.5600000003</v>
      </c>
      <c r="E11" s="2"/>
      <c r="G11" s="1"/>
      <c r="H11" s="1" t="s">
        <v>43</v>
      </c>
      <c r="I11" s="3">
        <f>SUM(J4:J7)</f>
        <v>0</v>
      </c>
    </row>
    <row r="12" spans="1:10" x14ac:dyDescent="0.15">
      <c r="A12" s="1" t="s">
        <v>86</v>
      </c>
      <c r="B12" s="18">
        <v>333.46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'20171207'!B13+'20171208'!B12</f>
        <v>259231.31000000011</v>
      </c>
      <c r="E13" s="2"/>
      <c r="G13" s="1"/>
      <c r="H13" s="1" t="s">
        <v>30</v>
      </c>
      <c r="I13" s="15">
        <v>97355460</v>
      </c>
    </row>
    <row r="14" spans="1:10" x14ac:dyDescent="0.15">
      <c r="A14" s="1" t="s">
        <v>333</v>
      </c>
      <c r="B14" s="3">
        <v>75891634</v>
      </c>
      <c r="G14" s="1"/>
      <c r="H14" s="1" t="s">
        <v>31</v>
      </c>
      <c r="I14" s="15">
        <v>0</v>
      </c>
    </row>
    <row r="15" spans="1:10" x14ac:dyDescent="0.15">
      <c r="A15" s="1"/>
      <c r="B15" s="2"/>
      <c r="G15" s="1"/>
      <c r="H15" s="1" t="s">
        <v>32</v>
      </c>
      <c r="I15" s="15">
        <f>I14+I13</f>
        <v>97355460</v>
      </c>
    </row>
    <row r="16" spans="1:10" x14ac:dyDescent="0.15">
      <c r="A16" s="1"/>
      <c r="B16" s="2"/>
      <c r="G16" s="1" t="s">
        <v>5</v>
      </c>
      <c r="H16" s="2"/>
      <c r="I16" s="15">
        <v>10000000</v>
      </c>
    </row>
    <row r="17" spans="1:22" x14ac:dyDescent="0.15">
      <c r="A17" s="6"/>
      <c r="B17" s="2"/>
      <c r="G17" s="1" t="s">
        <v>26</v>
      </c>
      <c r="H17" s="2"/>
      <c r="I17" s="15">
        <v>4752139.57</v>
      </c>
    </row>
    <row r="18" spans="1:22" x14ac:dyDescent="0.15">
      <c r="G18" s="1" t="s">
        <v>12</v>
      </c>
      <c r="H18" s="2"/>
      <c r="I18" s="15">
        <v>14576346</v>
      </c>
    </row>
    <row r="19" spans="1:22" x14ac:dyDescent="0.15">
      <c r="A19" s="2"/>
      <c r="G19" s="1" t="s">
        <v>24</v>
      </c>
      <c r="H19" s="2"/>
      <c r="I19" s="15">
        <f>I18+I17-I16</f>
        <v>9328485.5700000003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410620.54</v>
      </c>
      <c r="N21" s="2"/>
    </row>
    <row r="22" spans="1:22" x14ac:dyDescent="0.15">
      <c r="G22" s="1"/>
      <c r="H22" s="1" t="s">
        <v>39</v>
      </c>
      <c r="I22" s="15">
        <v>96528.67</v>
      </c>
    </row>
    <row r="23" spans="1:22" x14ac:dyDescent="0.15">
      <c r="G23" s="1"/>
      <c r="H23" s="1" t="s">
        <v>106</v>
      </c>
      <c r="I23" s="15">
        <v>24054.85</v>
      </c>
      <c r="N23" s="2"/>
    </row>
    <row r="24" spans="1:22" x14ac:dyDescent="0.15">
      <c r="A24" s="8" t="s">
        <v>69</v>
      </c>
      <c r="H24" s="1" t="s">
        <v>107</v>
      </c>
      <c r="I24" s="15">
        <v>11184</v>
      </c>
    </row>
    <row r="25" spans="1:22" x14ac:dyDescent="0.15">
      <c r="A25" s="1" t="s">
        <v>70</v>
      </c>
      <c r="B25" s="2">
        <f>B8+E7+I16+B44</f>
        <v>330000000</v>
      </c>
      <c r="H25" s="1" t="s">
        <v>19</v>
      </c>
      <c r="I25" s="15">
        <f>SUM(I21:I24)</f>
        <v>542388.05999999994</v>
      </c>
    </row>
    <row r="26" spans="1:22" x14ac:dyDescent="0.15">
      <c r="A26" s="1" t="s">
        <v>71</v>
      </c>
      <c r="B26" s="2">
        <f>B4+E5+I18</f>
        <v>295230569.13</v>
      </c>
      <c r="G26" s="1"/>
      <c r="H26" s="1" t="s">
        <v>355</v>
      </c>
      <c r="I26" s="2">
        <v>217.8</v>
      </c>
    </row>
    <row r="27" spans="1:22" x14ac:dyDescent="0.15">
      <c r="A27" s="1" t="s">
        <v>90</v>
      </c>
      <c r="B27" s="2">
        <f>$B$13+$E$10+$I$25</f>
        <v>1543671.67</v>
      </c>
      <c r="G27" s="1"/>
      <c r="H27" s="1"/>
      <c r="I27" s="2"/>
    </row>
    <row r="28" spans="1:22" x14ac:dyDescent="0.15">
      <c r="A28" s="1" t="s">
        <v>356</v>
      </c>
      <c r="B28" s="2">
        <f>B12+E8+I26</f>
        <v>687.26</v>
      </c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108</v>
      </c>
      <c r="B33" s="36">
        <v>8924</v>
      </c>
      <c r="D33" s="1" t="s">
        <v>74</v>
      </c>
      <c r="E33" s="2">
        <v>16698525</v>
      </c>
      <c r="G33" s="16" t="s">
        <v>296</v>
      </c>
      <c r="H33" s="2">
        <f>E33</f>
        <v>16698525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6">
        <v>1069</v>
      </c>
      <c r="D34" s="1" t="s">
        <v>75</v>
      </c>
      <c r="E34" s="2">
        <v>16279139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6">
        <v>5284</v>
      </c>
      <c r="D35" s="1" t="s">
        <v>76</v>
      </c>
      <c r="E35" s="2">
        <v>145332</v>
      </c>
      <c r="G35" s="40" t="s">
        <v>298</v>
      </c>
      <c r="H35" s="41">
        <f>H33+H34</f>
        <v>16703682.605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6">
        <v>1504</v>
      </c>
      <c r="D36" s="1" t="s">
        <v>77</v>
      </c>
      <c r="E36" s="2">
        <v>845042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16781</v>
      </c>
      <c r="D37" s="1" t="s">
        <v>78</v>
      </c>
      <c r="E37" s="2">
        <v>879256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1115303</v>
      </c>
    </row>
    <row r="39" spans="1:23" x14ac:dyDescent="0.15">
      <c r="A39" s="1" t="s">
        <v>103</v>
      </c>
      <c r="B39" s="3"/>
      <c r="D39" s="1" t="s">
        <v>80</v>
      </c>
      <c r="E39" s="10">
        <v>-71794</v>
      </c>
    </row>
    <row r="40" spans="1:23" s="9" customFormat="1" x14ac:dyDescent="0.15">
      <c r="A40"/>
      <c r="B40"/>
      <c r="D40" s="1" t="s">
        <v>81</v>
      </c>
      <c r="E40" s="2">
        <v>5033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1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I4" sqref="I4:I7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26074219.699999999</v>
      </c>
      <c r="D3" s="1" t="s">
        <v>1</v>
      </c>
      <c r="E3" s="18">
        <v>83150488.299999997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217947181.91</v>
      </c>
      <c r="D4" s="1" t="s">
        <v>11</v>
      </c>
      <c r="E4" s="38">
        <v>14572150.390000001</v>
      </c>
      <c r="H4" s="1" t="s">
        <v>238</v>
      </c>
      <c r="I4" s="13">
        <v>48</v>
      </c>
      <c r="J4" s="13"/>
    </row>
    <row r="5" spans="1:10" x14ac:dyDescent="0.15">
      <c r="A5" s="1" t="s">
        <v>3</v>
      </c>
      <c r="B5" s="2">
        <v>267023347.36000001</v>
      </c>
      <c r="D5" s="1" t="s">
        <v>12</v>
      </c>
      <c r="E5" s="2">
        <v>68578337.909999996</v>
      </c>
      <c r="H5" s="1" t="s">
        <v>370</v>
      </c>
      <c r="I5" s="13">
        <v>47</v>
      </c>
      <c r="J5" s="13"/>
    </row>
    <row r="6" spans="1:10" x14ac:dyDescent="0.15">
      <c r="A6" s="1" t="s">
        <v>11</v>
      </c>
      <c r="B6" s="37">
        <v>49076165.450000003</v>
      </c>
      <c r="D6" s="1" t="s">
        <v>4</v>
      </c>
      <c r="E6" s="2">
        <v>11000000</v>
      </c>
      <c r="H6" s="1" t="s">
        <v>323</v>
      </c>
      <c r="I6" s="13">
        <v>3</v>
      </c>
      <c r="J6" s="13"/>
    </row>
    <row r="7" spans="1:10" x14ac:dyDescent="0.1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13</v>
      </c>
      <c r="J7" s="13"/>
    </row>
    <row r="8" spans="1:10" x14ac:dyDescent="0.15">
      <c r="A8" s="1" t="s">
        <v>5</v>
      </c>
      <c r="B8" s="2">
        <v>239000000</v>
      </c>
      <c r="D8" s="1" t="s">
        <v>86</v>
      </c>
      <c r="E8" s="18">
        <v>628.79999999999995</v>
      </c>
      <c r="G8" s="1"/>
    </row>
    <row r="9" spans="1:10" x14ac:dyDescent="0.15">
      <c r="A9" s="1" t="s">
        <v>82</v>
      </c>
      <c r="B9" s="2">
        <v>1945.75</v>
      </c>
      <c r="D9" s="1" t="s">
        <v>88</v>
      </c>
      <c r="E9" s="3">
        <v>697</v>
      </c>
      <c r="H9" s="1"/>
    </row>
    <row r="10" spans="1:10" x14ac:dyDescent="0.15">
      <c r="A10" s="1" t="s">
        <v>83</v>
      </c>
      <c r="B10" s="2">
        <v>23000000</v>
      </c>
      <c r="D10" s="1" t="s">
        <v>85</v>
      </c>
      <c r="E10" s="2">
        <f>'20171206'!E10+'20171207'!E8</f>
        <v>741916.2999999997</v>
      </c>
      <c r="G10" s="1"/>
      <c r="H10" s="1" t="s">
        <v>42</v>
      </c>
      <c r="I10" s="3">
        <f>SUMIF(I4:I8,"&gt;=0")</f>
        <v>111</v>
      </c>
    </row>
    <row r="11" spans="1:10" x14ac:dyDescent="0.15">
      <c r="A11" s="1" t="s">
        <v>84</v>
      </c>
      <c r="B11" s="2">
        <f>'20171206'!B11+'20171207'!B9</f>
        <v>1505588.6400000004</v>
      </c>
      <c r="E11" s="2"/>
      <c r="G11" s="1"/>
      <c r="H11" s="1" t="s">
        <v>43</v>
      </c>
      <c r="I11" s="3">
        <f>SUM(J4:J7)</f>
        <v>0</v>
      </c>
    </row>
    <row r="12" spans="1:10" x14ac:dyDescent="0.15">
      <c r="A12" s="1" t="s">
        <v>86</v>
      </c>
      <c r="B12" s="18">
        <v>437.26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'20171206'!B13+'20171207'!B12</f>
        <v>258897.85000000012</v>
      </c>
      <c r="E13" s="2"/>
      <c r="G13" s="1"/>
      <c r="H13" s="1" t="s">
        <v>30</v>
      </c>
      <c r="I13" s="15">
        <v>95694660</v>
      </c>
    </row>
    <row r="14" spans="1:10" x14ac:dyDescent="0.15">
      <c r="A14" s="1" t="s">
        <v>333</v>
      </c>
      <c r="B14" s="3">
        <v>75913334</v>
      </c>
      <c r="G14" s="1"/>
      <c r="H14" s="1" t="s">
        <v>31</v>
      </c>
      <c r="I14" s="15">
        <v>0</v>
      </c>
    </row>
    <row r="15" spans="1:10" x14ac:dyDescent="0.15">
      <c r="A15" s="1"/>
      <c r="B15" s="2"/>
      <c r="G15" s="1"/>
      <c r="H15" s="1" t="s">
        <v>32</v>
      </c>
      <c r="I15" s="15">
        <f>I14+I13</f>
        <v>95694660</v>
      </c>
    </row>
    <row r="16" spans="1:10" x14ac:dyDescent="0.15">
      <c r="A16" s="1"/>
      <c r="B16" s="2"/>
      <c r="G16" s="1" t="s">
        <v>5</v>
      </c>
      <c r="H16" s="2"/>
      <c r="I16" s="15">
        <v>10000000</v>
      </c>
    </row>
    <row r="17" spans="1:22" x14ac:dyDescent="0.15">
      <c r="A17" s="6"/>
      <c r="B17" s="2"/>
      <c r="G17" s="1" t="s">
        <v>26</v>
      </c>
      <c r="H17" s="2"/>
      <c r="I17" s="15">
        <v>5935415.3700000001</v>
      </c>
    </row>
    <row r="18" spans="1:22" x14ac:dyDescent="0.15">
      <c r="G18" s="1" t="s">
        <v>12</v>
      </c>
      <c r="H18" s="2"/>
      <c r="I18" s="15">
        <v>14338629</v>
      </c>
    </row>
    <row r="19" spans="1:22" x14ac:dyDescent="0.15">
      <c r="A19" s="2"/>
      <c r="G19" s="1" t="s">
        <v>24</v>
      </c>
      <c r="H19" s="2"/>
      <c r="I19" s="15">
        <f>I18+I17-I16</f>
        <v>10274044.370000001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409676.48</v>
      </c>
      <c r="N21" s="2"/>
    </row>
    <row r="22" spans="1:22" x14ac:dyDescent="0.15">
      <c r="G22" s="1"/>
      <c r="H22" s="1" t="s">
        <v>39</v>
      </c>
      <c r="I22" s="15">
        <v>96310.87</v>
      </c>
    </row>
    <row r="23" spans="1:22" x14ac:dyDescent="0.15">
      <c r="G23" s="1"/>
      <c r="H23" s="1" t="s">
        <v>106</v>
      </c>
      <c r="I23" s="15">
        <v>24054.85</v>
      </c>
      <c r="N23" s="2"/>
    </row>
    <row r="24" spans="1:22" x14ac:dyDescent="0.15">
      <c r="A24" s="8" t="s">
        <v>69</v>
      </c>
      <c r="H24" s="1" t="s">
        <v>107</v>
      </c>
      <c r="I24" s="15">
        <v>11184</v>
      </c>
    </row>
    <row r="25" spans="1:22" x14ac:dyDescent="0.15">
      <c r="A25" s="1" t="s">
        <v>70</v>
      </c>
      <c r="B25" s="2">
        <f>B8+E7+I16+B44</f>
        <v>330000000</v>
      </c>
      <c r="H25" s="1" t="s">
        <v>19</v>
      </c>
      <c r="I25" s="15">
        <f>SUM(I21:I24)</f>
        <v>541226.19999999995</v>
      </c>
    </row>
    <row r="26" spans="1:22" x14ac:dyDescent="0.15">
      <c r="A26" s="1" t="s">
        <v>71</v>
      </c>
      <c r="B26" s="2">
        <f>B4+E5+I18</f>
        <v>300864148.81999999</v>
      </c>
      <c r="G26" s="1"/>
      <c r="H26" s="1" t="s">
        <v>355</v>
      </c>
      <c r="I26" s="2">
        <v>619.75</v>
      </c>
    </row>
    <row r="27" spans="1:22" x14ac:dyDescent="0.15">
      <c r="A27" s="1" t="s">
        <v>90</v>
      </c>
      <c r="B27" s="2">
        <f>$B$13+$E$10+$I$25</f>
        <v>1542040.3499999996</v>
      </c>
      <c r="G27" s="1"/>
      <c r="H27" s="1"/>
      <c r="I27" s="2"/>
    </row>
    <row r="28" spans="1:22" x14ac:dyDescent="0.15">
      <c r="A28" s="1" t="s">
        <v>356</v>
      </c>
      <c r="B28" s="2">
        <f>B12+E8+I26</f>
        <v>1685.81</v>
      </c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108</v>
      </c>
      <c r="B33" s="36">
        <v>8888</v>
      </c>
      <c r="D33" s="1" t="s">
        <v>74</v>
      </c>
      <c r="E33" s="2">
        <v>16553193</v>
      </c>
      <c r="G33" s="16" t="s">
        <v>296</v>
      </c>
      <c r="H33" s="2">
        <f>E33</f>
        <v>16553193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6">
        <v>1085</v>
      </c>
      <c r="D34" s="1" t="s">
        <v>75</v>
      </c>
      <c r="E34" s="2">
        <v>15434096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6">
        <v>5284</v>
      </c>
      <c r="D35" s="1" t="s">
        <v>76</v>
      </c>
      <c r="E35" s="2">
        <v>92194</v>
      </c>
      <c r="G35" s="40" t="s">
        <v>298</v>
      </c>
      <c r="H35" s="41">
        <f>H33+H34</f>
        <v>16558350.605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6">
        <v>1502</v>
      </c>
      <c r="D36" s="1" t="s">
        <v>77</v>
      </c>
      <c r="E36" s="2">
        <v>-135085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16759</v>
      </c>
      <c r="D37" s="1" t="s">
        <v>78</v>
      </c>
      <c r="E37" s="2">
        <v>-357923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722976</v>
      </c>
    </row>
    <row r="39" spans="1:23" x14ac:dyDescent="0.15">
      <c r="A39" s="1" t="s">
        <v>103</v>
      </c>
      <c r="B39" s="3"/>
      <c r="D39" s="1" t="s">
        <v>80</v>
      </c>
      <c r="E39" s="10">
        <v>-72875</v>
      </c>
    </row>
    <row r="40" spans="1:23" s="9" customFormat="1" x14ac:dyDescent="0.15">
      <c r="A40"/>
      <c r="B40"/>
      <c r="D40" s="1" t="s">
        <v>81</v>
      </c>
      <c r="E40" s="2">
        <v>5167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1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A78" sqref="A78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22330172.16</v>
      </c>
      <c r="D3" s="1" t="s">
        <v>1</v>
      </c>
      <c r="E3" s="18">
        <v>78948207.409999996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221497515.27000001</v>
      </c>
      <c r="D4" s="1" t="s">
        <v>11</v>
      </c>
      <c r="E4" s="38">
        <v>7262774.75</v>
      </c>
      <c r="H4" s="1" t="s">
        <v>238</v>
      </c>
      <c r="I4" s="13">
        <v>49</v>
      </c>
      <c r="J4" s="13"/>
    </row>
    <row r="5" spans="1:10" x14ac:dyDescent="0.15">
      <c r="A5" s="1" t="s">
        <v>3</v>
      </c>
      <c r="B5" s="2">
        <v>273830238.12</v>
      </c>
      <c r="D5" s="1" t="s">
        <v>12</v>
      </c>
      <c r="E5" s="2">
        <v>71685432.659999996</v>
      </c>
      <c r="H5" s="1" t="s">
        <v>370</v>
      </c>
      <c r="I5" s="13">
        <v>32</v>
      </c>
      <c r="J5" s="13">
        <v>-1</v>
      </c>
    </row>
    <row r="6" spans="1:10" x14ac:dyDescent="0.15">
      <c r="A6" s="1" t="s">
        <v>11</v>
      </c>
      <c r="B6" s="37">
        <v>52332722.850000001</v>
      </c>
      <c r="D6" s="1" t="s">
        <v>4</v>
      </c>
      <c r="E6" s="2">
        <v>11000000</v>
      </c>
      <c r="H6" s="1" t="s">
        <v>323</v>
      </c>
      <c r="I6" s="13">
        <v>3</v>
      </c>
      <c r="J6" s="13">
        <v>-3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20</v>
      </c>
      <c r="J7" s="13"/>
    </row>
    <row r="8" spans="1:10" x14ac:dyDescent="0.15">
      <c r="A8" s="1" t="s">
        <v>5</v>
      </c>
      <c r="B8" s="2">
        <v>239000000</v>
      </c>
      <c r="D8" s="1" t="s">
        <v>86</v>
      </c>
      <c r="E8" s="18">
        <v>633.6</v>
      </c>
      <c r="G8" s="1"/>
    </row>
    <row r="9" spans="1:10" x14ac:dyDescent="0.15">
      <c r="A9" s="1" t="s">
        <v>82</v>
      </c>
      <c r="B9" s="2">
        <v>2550.69</v>
      </c>
      <c r="D9" s="1" t="s">
        <v>88</v>
      </c>
      <c r="E9" s="3">
        <v>399</v>
      </c>
      <c r="H9" s="1"/>
    </row>
    <row r="10" spans="1:10" x14ac:dyDescent="0.15">
      <c r="A10" s="1" t="s">
        <v>83</v>
      </c>
      <c r="B10" s="2">
        <v>30000000</v>
      </c>
      <c r="D10" s="1" t="s">
        <v>85</v>
      </c>
      <c r="E10" s="2">
        <f>'20171205'!E10+'20171206'!E8</f>
        <v>741287.49999999965</v>
      </c>
      <c r="G10" s="1"/>
      <c r="H10" s="1" t="s">
        <v>42</v>
      </c>
      <c r="I10" s="3">
        <f>SUMIF(I4:I8,"&gt;=0")</f>
        <v>104</v>
      </c>
    </row>
    <row r="11" spans="1:10" x14ac:dyDescent="0.15">
      <c r="A11" s="1" t="s">
        <v>84</v>
      </c>
      <c r="B11" s="2">
        <f>'20171205'!B11+'20171206'!B9</f>
        <v>1503642.8900000004</v>
      </c>
      <c r="E11" s="2"/>
      <c r="G11" s="1"/>
      <c r="H11" s="1" t="s">
        <v>43</v>
      </c>
      <c r="I11" s="3">
        <f>SUM(J4:J7)</f>
        <v>-4</v>
      </c>
    </row>
    <row r="12" spans="1:10" x14ac:dyDescent="0.15">
      <c r="A12" s="1" t="s">
        <v>86</v>
      </c>
      <c r="B12" s="18">
        <v>531.46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'20171205'!B13+'20171206'!B12</f>
        <v>258460.59000000011</v>
      </c>
      <c r="E13" s="2"/>
      <c r="G13" s="1"/>
      <c r="H13" s="1" t="s">
        <v>30</v>
      </c>
      <c r="I13" s="15">
        <v>90880980</v>
      </c>
    </row>
    <row r="14" spans="1:10" x14ac:dyDescent="0.15">
      <c r="A14" s="1" t="s">
        <v>333</v>
      </c>
      <c r="B14" s="3"/>
      <c r="G14" s="1"/>
      <c r="H14" s="1" t="s">
        <v>31</v>
      </c>
      <c r="I14" s="15">
        <v>-3500940</v>
      </c>
    </row>
    <row r="15" spans="1:10" x14ac:dyDescent="0.15">
      <c r="A15" s="1"/>
      <c r="B15" s="2"/>
      <c r="G15" s="1"/>
      <c r="H15" s="1" t="s">
        <v>32</v>
      </c>
      <c r="I15" s="15">
        <f>I14+I13</f>
        <v>87380040</v>
      </c>
    </row>
    <row r="16" spans="1:10" x14ac:dyDescent="0.15">
      <c r="A16" s="1"/>
      <c r="B16" s="2"/>
      <c r="G16" s="1" t="s">
        <v>5</v>
      </c>
      <c r="H16" s="2"/>
      <c r="I16" s="15">
        <v>10000000</v>
      </c>
    </row>
    <row r="17" spans="1:22" x14ac:dyDescent="0.15">
      <c r="A17" s="6"/>
      <c r="B17" s="2"/>
      <c r="G17" s="1" t="s">
        <v>26</v>
      </c>
      <c r="H17" s="2"/>
      <c r="I17" s="15">
        <v>7916642.1200000001</v>
      </c>
    </row>
    <row r="18" spans="1:22" x14ac:dyDescent="0.15">
      <c r="G18" s="1" t="s">
        <v>12</v>
      </c>
      <c r="H18" s="2"/>
      <c r="I18" s="15">
        <v>13635117</v>
      </c>
    </row>
    <row r="19" spans="1:22" x14ac:dyDescent="0.15">
      <c r="A19" s="2"/>
      <c r="G19" s="1" t="s">
        <v>24</v>
      </c>
      <c r="H19" s="2"/>
      <c r="I19" s="15">
        <f>I18+I17-I16</f>
        <v>11551759.120000001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406990.08000000002</v>
      </c>
      <c r="N21" s="2"/>
    </row>
    <row r="22" spans="1:22" x14ac:dyDescent="0.15">
      <c r="G22" s="1"/>
      <c r="H22" s="1" t="s">
        <v>39</v>
      </c>
      <c r="I22" s="15">
        <v>95691.12</v>
      </c>
    </row>
    <row r="23" spans="1:22" x14ac:dyDescent="0.15">
      <c r="G23" s="1"/>
      <c r="H23" s="1" t="s">
        <v>106</v>
      </c>
      <c r="I23" s="15">
        <v>24054.85</v>
      </c>
      <c r="N23" s="2"/>
    </row>
    <row r="24" spans="1:22" x14ac:dyDescent="0.15">
      <c r="A24" s="8" t="s">
        <v>69</v>
      </c>
      <c r="H24" s="1" t="s">
        <v>107</v>
      </c>
      <c r="I24" s="15">
        <v>11184</v>
      </c>
    </row>
    <row r="25" spans="1:22" x14ac:dyDescent="0.15">
      <c r="A25" s="1" t="s">
        <v>70</v>
      </c>
      <c r="B25" s="2">
        <f>B8+E7+I16+B44</f>
        <v>330000000</v>
      </c>
      <c r="H25" s="1" t="s">
        <v>19</v>
      </c>
      <c r="I25" s="15">
        <f>SUM(I21:I24)</f>
        <v>537920.05000000005</v>
      </c>
    </row>
    <row r="26" spans="1:22" x14ac:dyDescent="0.15">
      <c r="A26" s="1" t="s">
        <v>71</v>
      </c>
      <c r="B26" s="2">
        <f>B4+E5+I18</f>
        <v>306818064.93000001</v>
      </c>
      <c r="G26" s="1"/>
      <c r="H26" s="1" t="s">
        <v>355</v>
      </c>
      <c r="I26" s="2">
        <v>722.22</v>
      </c>
    </row>
    <row r="27" spans="1:22" x14ac:dyDescent="0.15">
      <c r="A27" s="1" t="s">
        <v>90</v>
      </c>
      <c r="B27" s="2">
        <f>$B$13+$E$10+$I$25</f>
        <v>1537668.1399999997</v>
      </c>
      <c r="G27" s="1"/>
      <c r="H27" s="1"/>
      <c r="I27" s="2"/>
    </row>
    <row r="28" spans="1:22" x14ac:dyDescent="0.15">
      <c r="A28" s="1" t="s">
        <v>356</v>
      </c>
      <c r="B28" s="2">
        <f>B12+E8+I26</f>
        <v>1887.28</v>
      </c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108</v>
      </c>
      <c r="B33" s="36">
        <v>8650</v>
      </c>
      <c r="D33" s="1" t="s">
        <v>74</v>
      </c>
      <c r="E33" s="2">
        <v>16460999</v>
      </c>
      <c r="G33" s="16" t="s">
        <v>296</v>
      </c>
      <c r="H33" s="2">
        <f>E33</f>
        <v>16460999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6">
        <v>1045</v>
      </c>
      <c r="D34" s="1" t="s">
        <v>75</v>
      </c>
      <c r="E34" s="2">
        <v>15569181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6">
        <v>5222</v>
      </c>
      <c r="D35" s="1" t="s">
        <v>76</v>
      </c>
      <c r="E35" s="2">
        <v>134525</v>
      </c>
      <c r="G35" s="40" t="s">
        <v>298</v>
      </c>
      <c r="H35" s="41">
        <f>H33+H34</f>
        <v>16466156.605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6">
        <v>1541</v>
      </c>
      <c r="D36" s="1" t="s">
        <v>77</v>
      </c>
      <c r="E36" s="2">
        <v>-76192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16458</v>
      </c>
      <c r="D37" s="1" t="s">
        <v>78</v>
      </c>
      <c r="E37" s="2">
        <v>-3623280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898434</v>
      </c>
    </row>
    <row r="39" spans="1:23" x14ac:dyDescent="0.15">
      <c r="A39" s="1" t="s">
        <v>103</v>
      </c>
      <c r="B39" s="3"/>
      <c r="D39" s="1" t="s">
        <v>80</v>
      </c>
      <c r="E39" s="10">
        <v>-62045</v>
      </c>
    </row>
    <row r="40" spans="1:23" s="9" customFormat="1" x14ac:dyDescent="0.15">
      <c r="A40"/>
      <c r="B40"/>
      <c r="D40" s="1" t="s">
        <v>81</v>
      </c>
      <c r="E40" s="2">
        <v>2405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1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G1" sqref="G1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18378459.52</v>
      </c>
      <c r="D3" s="1" t="s">
        <v>1</v>
      </c>
      <c r="E3" s="18">
        <v>84379302.819999993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221558984.90000001</v>
      </c>
      <c r="D4" s="1" t="s">
        <v>11</v>
      </c>
      <c r="E4" s="38">
        <v>17427494.539999999</v>
      </c>
      <c r="H4" s="1" t="s">
        <v>238</v>
      </c>
      <c r="I4" s="13">
        <v>61</v>
      </c>
      <c r="J4" s="13"/>
    </row>
    <row r="5" spans="1:10" x14ac:dyDescent="0.15">
      <c r="A5" s="1" t="s">
        <v>3</v>
      </c>
      <c r="B5" s="2">
        <v>264939767.02000001</v>
      </c>
      <c r="D5" s="1" t="s">
        <v>12</v>
      </c>
      <c r="E5" s="2">
        <v>66951808.280000001</v>
      </c>
      <c r="H5" s="1" t="s">
        <v>370</v>
      </c>
      <c r="I5" s="13">
        <v>21</v>
      </c>
      <c r="J5" s="13"/>
    </row>
    <row r="6" spans="1:10" x14ac:dyDescent="0.15">
      <c r="A6" s="1" t="s">
        <v>11</v>
      </c>
      <c r="B6" s="37">
        <v>43380782.119999997</v>
      </c>
      <c r="D6" s="1" t="s">
        <v>4</v>
      </c>
      <c r="E6" s="2">
        <v>11000000</v>
      </c>
      <c r="H6" s="1" t="s">
        <v>323</v>
      </c>
      <c r="I6" s="13">
        <v>1</v>
      </c>
      <c r="J6" s="13"/>
    </row>
    <row r="7" spans="1:10" x14ac:dyDescent="0.1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18</v>
      </c>
      <c r="J7" s="13">
        <v>-1</v>
      </c>
    </row>
    <row r="8" spans="1:10" x14ac:dyDescent="0.15">
      <c r="A8" s="1" t="s">
        <v>5</v>
      </c>
      <c r="B8" s="2">
        <v>239000000</v>
      </c>
      <c r="D8" s="1" t="s">
        <v>86</v>
      </c>
      <c r="E8" s="18">
        <v>1240</v>
      </c>
      <c r="G8" s="1"/>
    </row>
    <row r="9" spans="1:10" x14ac:dyDescent="0.15">
      <c r="A9" s="1" t="s">
        <v>82</v>
      </c>
      <c r="B9" s="2">
        <v>2322.6</v>
      </c>
      <c r="D9" s="1" t="s">
        <v>88</v>
      </c>
      <c r="E9" s="3">
        <v>904</v>
      </c>
      <c r="H9" s="1"/>
    </row>
    <row r="10" spans="1:10" x14ac:dyDescent="0.15">
      <c r="A10" s="1" t="s">
        <v>83</v>
      </c>
      <c r="B10" s="2">
        <v>25000000</v>
      </c>
      <c r="D10" s="1" t="s">
        <v>85</v>
      </c>
      <c r="E10" s="2">
        <f>'20171204'!E10+'20171205'!E8</f>
        <v>740653.89999999967</v>
      </c>
      <c r="G10" s="1"/>
      <c r="H10" s="1" t="s">
        <v>42</v>
      </c>
      <c r="I10" s="3">
        <f>SUMIF(I4:I8,"&gt;=0")</f>
        <v>101</v>
      </c>
    </row>
    <row r="11" spans="1:10" x14ac:dyDescent="0.15">
      <c r="A11" s="1" t="s">
        <v>84</v>
      </c>
      <c r="B11" s="2">
        <f>'20171204'!B11+'20171205'!B9</f>
        <v>1501092.2000000004</v>
      </c>
      <c r="E11" s="2"/>
      <c r="G11" s="1"/>
      <c r="H11" s="1" t="s">
        <v>43</v>
      </c>
      <c r="I11" s="3">
        <f>SUM(J4:J7)</f>
        <v>-1</v>
      </c>
    </row>
    <row r="12" spans="1:10" x14ac:dyDescent="0.15">
      <c r="A12" s="1" t="s">
        <v>86</v>
      </c>
      <c r="B12" s="18">
        <v>779.23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'20171204'!B13+'20171205'!B12</f>
        <v>257929.13000000012</v>
      </c>
      <c r="E13" s="2"/>
      <c r="G13" s="1"/>
      <c r="H13" s="1" t="s">
        <v>30</v>
      </c>
      <c r="I13" s="15">
        <v>86797500</v>
      </c>
    </row>
    <row r="14" spans="1:10" x14ac:dyDescent="0.15">
      <c r="A14" s="1" t="s">
        <v>333</v>
      </c>
      <c r="B14" s="3"/>
      <c r="G14" s="1"/>
      <c r="H14" s="1" t="s">
        <v>31</v>
      </c>
      <c r="I14" s="15">
        <v>-865560</v>
      </c>
    </row>
    <row r="15" spans="1:10" x14ac:dyDescent="0.15">
      <c r="A15" s="1"/>
      <c r="B15" s="2"/>
      <c r="G15" s="1"/>
      <c r="H15" s="1" t="s">
        <v>32</v>
      </c>
      <c r="I15" s="15">
        <f>I14+I13</f>
        <v>85931940</v>
      </c>
    </row>
    <row r="16" spans="1:10" x14ac:dyDescent="0.15">
      <c r="A16" s="1"/>
      <c r="B16" s="2"/>
      <c r="G16" s="1" t="s">
        <v>5</v>
      </c>
      <c r="H16" s="2"/>
      <c r="I16" s="15">
        <v>10000000</v>
      </c>
    </row>
    <row r="17" spans="1:22" x14ac:dyDescent="0.15">
      <c r="A17" s="6"/>
      <c r="B17" s="2"/>
      <c r="G17" s="1" t="s">
        <v>26</v>
      </c>
      <c r="H17" s="2"/>
      <c r="I17" s="15">
        <v>7211603.3399999999</v>
      </c>
    </row>
    <row r="18" spans="1:22" x14ac:dyDescent="0.15">
      <c r="G18" s="1" t="s">
        <v>12</v>
      </c>
      <c r="H18" s="2"/>
      <c r="I18" s="15">
        <v>13033926</v>
      </c>
    </row>
    <row r="19" spans="1:22" x14ac:dyDescent="0.15">
      <c r="A19" s="2"/>
      <c r="G19" s="1" t="s">
        <v>24</v>
      </c>
      <c r="H19" s="2"/>
      <c r="I19" s="15">
        <f>I18+I17-I16</f>
        <v>10245529.34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403859.65</v>
      </c>
      <c r="N21" s="2"/>
    </row>
    <row r="22" spans="1:22" x14ac:dyDescent="0.15">
      <c r="G22" s="1"/>
      <c r="H22" s="1" t="s">
        <v>39</v>
      </c>
      <c r="I22" s="15">
        <v>94968.9</v>
      </c>
    </row>
    <row r="23" spans="1:22" x14ac:dyDescent="0.15">
      <c r="G23" s="1"/>
      <c r="H23" s="1" t="s">
        <v>106</v>
      </c>
      <c r="I23" s="15">
        <v>24054.85</v>
      </c>
      <c r="N23" s="2"/>
    </row>
    <row r="24" spans="1:22" x14ac:dyDescent="0.15">
      <c r="A24" s="8" t="s">
        <v>69</v>
      </c>
      <c r="H24" s="1" t="s">
        <v>107</v>
      </c>
      <c r="I24" s="15">
        <v>11184</v>
      </c>
    </row>
    <row r="25" spans="1:22" x14ac:dyDescent="0.15">
      <c r="A25" s="1" t="s">
        <v>70</v>
      </c>
      <c r="B25" s="2">
        <f>B8+E7+I16+B44</f>
        <v>330000000</v>
      </c>
      <c r="H25" s="1" t="s">
        <v>19</v>
      </c>
      <c r="I25" s="15">
        <f>SUM(I21:I24)</f>
        <v>534067.4</v>
      </c>
    </row>
    <row r="26" spans="1:22" x14ac:dyDescent="0.15">
      <c r="A26" s="1" t="s">
        <v>71</v>
      </c>
      <c r="B26" s="2">
        <f>B4+E5+I18</f>
        <v>301544719.18000001</v>
      </c>
      <c r="G26" s="1"/>
      <c r="H26" s="1" t="s">
        <v>355</v>
      </c>
      <c r="I26" s="2"/>
    </row>
    <row r="27" spans="1:22" x14ac:dyDescent="0.15">
      <c r="A27" s="1" t="s">
        <v>90</v>
      </c>
      <c r="B27" s="2">
        <f>$B$13+$E$10+$I$25</f>
        <v>1532650.4299999997</v>
      </c>
      <c r="G27" s="1"/>
      <c r="H27" s="1"/>
      <c r="I27" s="2"/>
    </row>
    <row r="28" spans="1:22" x14ac:dyDescent="0.15">
      <c r="A28" s="1" t="s">
        <v>356</v>
      </c>
      <c r="B28" s="2">
        <f>B12+E8+I26</f>
        <v>2019.23</v>
      </c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108</v>
      </c>
      <c r="B33" s="36">
        <v>8759</v>
      </c>
      <c r="D33" s="1" t="s">
        <v>74</v>
      </c>
      <c r="E33" s="2">
        <v>16326474</v>
      </c>
      <c r="G33" s="16" t="s">
        <v>296</v>
      </c>
      <c r="H33" s="2">
        <f>E33</f>
        <v>16326474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6">
        <v>1090</v>
      </c>
      <c r="D34" s="1" t="s">
        <v>75</v>
      </c>
      <c r="E34" s="2">
        <v>15645373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6">
        <v>5212</v>
      </c>
      <c r="D35" s="1" t="s">
        <v>76</v>
      </c>
      <c r="E35" s="2">
        <v>324535</v>
      </c>
      <c r="G35" s="40" t="s">
        <v>298</v>
      </c>
      <c r="H35" s="41">
        <f>H33+H34</f>
        <v>16331631.605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6">
        <v>1542</v>
      </c>
      <c r="D36" s="1" t="s">
        <v>77</v>
      </c>
      <c r="E36" s="2">
        <v>-279275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16603</v>
      </c>
      <c r="D37" s="1" t="s">
        <v>78</v>
      </c>
      <c r="E37" s="2">
        <v>-3290619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810433</v>
      </c>
    </row>
    <row r="39" spans="1:23" x14ac:dyDescent="0.15">
      <c r="A39" s="1" t="s">
        <v>103</v>
      </c>
      <c r="B39" s="3"/>
      <c r="D39" s="1" t="s">
        <v>80</v>
      </c>
      <c r="E39" s="10">
        <v>-72901</v>
      </c>
    </row>
    <row r="40" spans="1:23" s="9" customFormat="1" x14ac:dyDescent="0.15">
      <c r="A40"/>
      <c r="B40"/>
      <c r="D40" s="1" t="s">
        <v>81</v>
      </c>
      <c r="E40" s="2">
        <v>6772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1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16" sqref="B16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2.1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21353612.850000001</v>
      </c>
      <c r="D3" s="1" t="s">
        <v>1</v>
      </c>
      <c r="E3" s="18">
        <v>32650690.68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71122077.650000006</v>
      </c>
      <c r="D4" s="1" t="s">
        <v>11</v>
      </c>
      <c r="E4" s="38">
        <v>19366983.109999999</v>
      </c>
      <c r="H4" s="1" t="s">
        <v>323</v>
      </c>
      <c r="I4" s="13">
        <v>10</v>
      </c>
      <c r="J4" s="13">
        <v>-8</v>
      </c>
    </row>
    <row r="5" spans="1:10" x14ac:dyDescent="0.15">
      <c r="A5" s="1" t="s">
        <v>3</v>
      </c>
      <c r="B5" s="2">
        <f>B4+B3</f>
        <v>92475690.5</v>
      </c>
      <c r="D5" s="1" t="s">
        <v>12</v>
      </c>
      <c r="E5" s="2">
        <v>13283707.57</v>
      </c>
      <c r="H5" s="1" t="s">
        <v>389</v>
      </c>
      <c r="I5" s="13">
        <v>1</v>
      </c>
      <c r="J5" s="13">
        <v>3</v>
      </c>
    </row>
    <row r="6" spans="1:10" x14ac:dyDescent="0.15">
      <c r="A6" s="1" t="s">
        <v>11</v>
      </c>
      <c r="B6" s="2">
        <v>181368864.18000001</v>
      </c>
      <c r="D6" s="1" t="s">
        <v>4</v>
      </c>
      <c r="E6" s="2">
        <v>22000000</v>
      </c>
      <c r="H6" s="1" t="s">
        <v>360</v>
      </c>
      <c r="I6" s="13">
        <v>4</v>
      </c>
      <c r="J6" s="13"/>
    </row>
    <row r="7" spans="1:10" x14ac:dyDescent="0.15">
      <c r="A7" s="1" t="s">
        <v>4</v>
      </c>
      <c r="B7" s="2">
        <v>50000000</v>
      </c>
      <c r="D7" s="1" t="s">
        <v>5</v>
      </c>
      <c r="E7" s="18">
        <v>80000000</v>
      </c>
      <c r="H7" s="1" t="s">
        <v>384</v>
      </c>
      <c r="I7" s="13">
        <v>9</v>
      </c>
      <c r="J7" s="13"/>
    </row>
    <row r="8" spans="1:10" x14ac:dyDescent="0.15">
      <c r="A8" s="1" t="s">
        <v>5</v>
      </c>
      <c r="B8" s="2">
        <v>201980000</v>
      </c>
      <c r="D8" s="1" t="s">
        <v>86</v>
      </c>
      <c r="E8" s="18">
        <v>774.4</v>
      </c>
      <c r="G8" s="1"/>
      <c r="H8" s="1"/>
    </row>
    <row r="9" spans="1:10" x14ac:dyDescent="0.15">
      <c r="A9" s="1" t="s">
        <v>82</v>
      </c>
      <c r="B9" s="2">
        <v>15251.33</v>
      </c>
      <c r="D9" s="1" t="s">
        <v>88</v>
      </c>
      <c r="E9" s="3">
        <v>1052</v>
      </c>
      <c r="H9" s="1"/>
    </row>
    <row r="10" spans="1:10" x14ac:dyDescent="0.15">
      <c r="A10" s="1" t="s">
        <v>83</v>
      </c>
      <c r="B10" s="2">
        <v>160000000</v>
      </c>
      <c r="D10" s="1" t="s">
        <v>85</v>
      </c>
      <c r="E10" s="2">
        <f>'20180226'!E10+'20180227'!E8</f>
        <v>781650.69999999937</v>
      </c>
      <c r="G10" s="1"/>
      <c r="H10" s="1" t="s">
        <v>42</v>
      </c>
      <c r="I10" s="3">
        <f>SUMIF(I4:I9,"&gt;=0")</f>
        <v>24</v>
      </c>
    </row>
    <row r="11" spans="1:10" x14ac:dyDescent="0.15">
      <c r="A11" s="1" t="s">
        <v>84</v>
      </c>
      <c r="B11" s="2">
        <f>'20180226'!B11+'20180227'!B9</f>
        <v>1822014.4700000002</v>
      </c>
      <c r="D11" s="1" t="s">
        <v>381</v>
      </c>
      <c r="E11" s="2">
        <f>E8+'20180226'!E11</f>
        <v>26633.600000000002</v>
      </c>
      <c r="G11" s="1"/>
      <c r="H11" s="1" t="s">
        <v>43</v>
      </c>
      <c r="I11" s="3">
        <f>SUMIF(I4:J7,"&lt;0")</f>
        <v>-8</v>
      </c>
    </row>
    <row r="12" spans="1:10" x14ac:dyDescent="0.15">
      <c r="A12" s="1" t="s">
        <v>86</v>
      </c>
      <c r="B12" s="18">
        <v>720.97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'20180226'!B13+'20180227'!B12</f>
        <v>282425.15999999992</v>
      </c>
      <c r="E13" s="2"/>
      <c r="G13" s="1"/>
      <c r="H13" s="1" t="s">
        <v>30</v>
      </c>
      <c r="I13" s="15">
        <v>21428400</v>
      </c>
    </row>
    <row r="14" spans="1:10" x14ac:dyDescent="0.15">
      <c r="A14" s="1" t="s">
        <v>333</v>
      </c>
      <c r="B14" s="3">
        <v>23987210</v>
      </c>
      <c r="G14" s="1"/>
      <c r="H14" s="1" t="s">
        <v>31</v>
      </c>
      <c r="I14" s="15">
        <v>-9812640</v>
      </c>
    </row>
    <row r="15" spans="1:10" x14ac:dyDescent="0.15">
      <c r="A15" s="1" t="s">
        <v>380</v>
      </c>
      <c r="B15" s="2">
        <f>B12+'20180226'!B15</f>
        <v>13935.229999999998</v>
      </c>
      <c r="G15" s="1"/>
      <c r="H15" s="1" t="s">
        <v>32</v>
      </c>
      <c r="I15" s="15">
        <f>I14+I13</f>
        <v>11615760</v>
      </c>
    </row>
    <row r="16" spans="1:10" x14ac:dyDescent="0.15">
      <c r="A16" s="1" t="s">
        <v>392</v>
      </c>
      <c r="B16" s="2">
        <f>B11-'20180101'!B11</f>
        <v>222547.59000000008</v>
      </c>
      <c r="G16" s="1" t="s">
        <v>5</v>
      </c>
      <c r="H16" s="2"/>
      <c r="I16" s="15">
        <v>-2000000</v>
      </c>
    </row>
    <row r="17" spans="1:14" x14ac:dyDescent="0.15">
      <c r="A17" s="6"/>
      <c r="B17" s="2"/>
      <c r="G17" s="1" t="s">
        <v>26</v>
      </c>
      <c r="H17" s="2"/>
      <c r="I17" s="15">
        <v>9389432.4900000002</v>
      </c>
    </row>
    <row r="18" spans="1:14" x14ac:dyDescent="0.15">
      <c r="G18" s="1" t="s">
        <v>12</v>
      </c>
      <c r="H18" s="2"/>
      <c r="I18" s="15">
        <v>3215178</v>
      </c>
    </row>
    <row r="19" spans="1:14" x14ac:dyDescent="0.15">
      <c r="A19" s="2"/>
      <c r="G19" s="1" t="s">
        <v>24</v>
      </c>
      <c r="H19" s="2"/>
      <c r="I19" s="15">
        <f>I18+I17-I16</f>
        <v>14604610.49</v>
      </c>
    </row>
    <row r="20" spans="1:14" x14ac:dyDescent="0.15">
      <c r="D20" s="2"/>
      <c r="G20" s="1" t="s">
        <v>33</v>
      </c>
      <c r="I20" s="15"/>
    </row>
    <row r="21" spans="1:14" x14ac:dyDescent="0.15">
      <c r="G21" s="1"/>
      <c r="H21" s="1" t="s">
        <v>38</v>
      </c>
      <c r="I21" s="15"/>
      <c r="N21" s="2"/>
    </row>
    <row r="22" spans="1:14" x14ac:dyDescent="0.15">
      <c r="G22" s="1"/>
      <c r="H22" s="1" t="s">
        <v>39</v>
      </c>
      <c r="I22" s="15">
        <v>111594.12</v>
      </c>
    </row>
    <row r="23" spans="1:14" x14ac:dyDescent="0.15">
      <c r="G23" s="1"/>
      <c r="H23" s="1" t="s">
        <v>106</v>
      </c>
      <c r="I23" s="15">
        <v>24054.85</v>
      </c>
      <c r="N23" s="2"/>
    </row>
    <row r="24" spans="1:14" x14ac:dyDescent="0.15">
      <c r="A24" s="8" t="s">
        <v>69</v>
      </c>
      <c r="H24" s="1" t="s">
        <v>107</v>
      </c>
      <c r="I24" s="15">
        <v>11184</v>
      </c>
    </row>
    <row r="25" spans="1:14" x14ac:dyDescent="0.15">
      <c r="A25" s="1" t="s">
        <v>70</v>
      </c>
      <c r="B25" s="2">
        <f>B8+E7+I16+B45</f>
        <v>280980000</v>
      </c>
      <c r="H25" s="1" t="s">
        <v>19</v>
      </c>
      <c r="I25" s="15">
        <f>SUM(I21:I24)</f>
        <v>146832.97</v>
      </c>
    </row>
    <row r="26" spans="1:14" x14ac:dyDescent="0.15">
      <c r="A26" s="1" t="s">
        <v>71</v>
      </c>
      <c r="B26" s="2">
        <f>B4+E5+I18</f>
        <v>87620963.219999999</v>
      </c>
      <c r="G26" s="1"/>
      <c r="H26" s="1" t="s">
        <v>355</v>
      </c>
      <c r="I26" s="2">
        <v>164.53</v>
      </c>
    </row>
    <row r="27" spans="1:14" x14ac:dyDescent="0.15">
      <c r="A27" s="1" t="s">
        <v>90</v>
      </c>
      <c r="B27" s="2">
        <f>$B$13+$E$10+$I$25</f>
        <v>1210908.8299999994</v>
      </c>
      <c r="H27" s="1" t="s">
        <v>382</v>
      </c>
      <c r="I27" s="2">
        <f>I22-'20180102'!I22</f>
        <v>8711.9099999999889</v>
      </c>
    </row>
    <row r="28" spans="1:14" x14ac:dyDescent="0.15">
      <c r="A28" s="1" t="s">
        <v>356</v>
      </c>
      <c r="B28" s="2">
        <f>B12+E8+I26</f>
        <v>1659.8999999999999</v>
      </c>
    </row>
    <row r="29" spans="1:14" x14ac:dyDescent="0.15">
      <c r="A29" s="1" t="s">
        <v>383</v>
      </c>
      <c r="B29" s="2">
        <f>B15+E11+I27</f>
        <v>49280.739999999991</v>
      </c>
    </row>
    <row r="30" spans="1:14" x14ac:dyDescent="0.15">
      <c r="G30" s="1"/>
      <c r="H30" s="1"/>
      <c r="I30" s="2"/>
    </row>
    <row r="31" spans="1:14" s="9" customFormat="1" x14ac:dyDescent="0.15">
      <c r="J31"/>
    </row>
    <row r="32" spans="1:14" ht="14.25" x14ac:dyDescent="0.15">
      <c r="A32" s="7" t="s">
        <v>65</v>
      </c>
      <c r="G32" s="7" t="s">
        <v>295</v>
      </c>
    </row>
    <row r="33" spans="1:23" s="9" customFormat="1" x14ac:dyDescent="0.1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385</v>
      </c>
      <c r="B34" s="36">
        <v>474</v>
      </c>
      <c r="D34" s="1" t="s">
        <v>78</v>
      </c>
      <c r="E34" s="2">
        <v>2262636</v>
      </c>
      <c r="G34" s="16" t="s">
        <v>296</v>
      </c>
      <c r="H34" s="2">
        <f>E40</f>
        <v>822577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386</v>
      </c>
      <c r="B35" s="36">
        <v>2391</v>
      </c>
      <c r="D35" s="1" t="s">
        <v>182</v>
      </c>
      <c r="E35" s="10">
        <v>822577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387</v>
      </c>
      <c r="B36" s="36">
        <v>2662</v>
      </c>
      <c r="D36" s="1" t="s">
        <v>80</v>
      </c>
      <c r="E36" s="10">
        <v>33697</v>
      </c>
      <c r="G36" s="40" t="s">
        <v>298</v>
      </c>
      <c r="H36" s="41">
        <f>H34+H35</f>
        <v>827734.60499999998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388</v>
      </c>
      <c r="B37" s="36">
        <v>465</v>
      </c>
      <c r="D37" s="1" t="s">
        <v>81</v>
      </c>
      <c r="E37" s="2">
        <v>-5834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15">
      <c r="A38" s="1" t="s">
        <v>19</v>
      </c>
      <c r="B38" s="36">
        <f>SUM(B34:B37)</f>
        <v>5992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15">
      <c r="A39" s="1" t="s">
        <v>102</v>
      </c>
      <c r="B39" s="3"/>
      <c r="D39" s="8" t="s">
        <v>379</v>
      </c>
    </row>
    <row r="40" spans="1:23" x14ac:dyDescent="0.15">
      <c r="A40" s="1" t="s">
        <v>103</v>
      </c>
      <c r="B40" s="3"/>
      <c r="D40" s="1" t="s">
        <v>74</v>
      </c>
      <c r="E40" s="2">
        <v>822577</v>
      </c>
    </row>
    <row r="41" spans="1:23" s="9" customFormat="1" x14ac:dyDescent="0.15">
      <c r="A41"/>
      <c r="B41"/>
      <c r="D41" s="1" t="s">
        <v>75</v>
      </c>
      <c r="E41" s="2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 s="1" t="s">
        <v>76</v>
      </c>
      <c r="E42" s="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15">
      <c r="D43" s="1" t="s">
        <v>77</v>
      </c>
      <c r="E43" s="2"/>
    </row>
    <row r="44" spans="1:23" x14ac:dyDescent="0.15">
      <c r="A44" s="8" t="s">
        <v>233</v>
      </c>
      <c r="D44" s="1" t="s">
        <v>375</v>
      </c>
      <c r="E44" s="2">
        <v>19900</v>
      </c>
    </row>
    <row r="45" spans="1:23" x14ac:dyDescent="0.15">
      <c r="A45" s="16" t="s">
        <v>5</v>
      </c>
      <c r="B45" s="2">
        <v>1000000</v>
      </c>
      <c r="C45" s="2"/>
      <c r="D45" s="1" t="s">
        <v>376</v>
      </c>
      <c r="E45" s="10"/>
    </row>
    <row r="46" spans="1:23" x14ac:dyDescent="0.15">
      <c r="A46" s="16" t="s">
        <v>234</v>
      </c>
      <c r="B46" s="2">
        <v>1005157.605</v>
      </c>
      <c r="C46" s="2"/>
      <c r="D46" s="1" t="s">
        <v>377</v>
      </c>
      <c r="E46" s="2">
        <v>822577</v>
      </c>
    </row>
    <row r="47" spans="1:23" x14ac:dyDescent="0.1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1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1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1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13" sqref="B13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/>
      <c r="D4" s="1" t="s">
        <v>11</v>
      </c>
      <c r="E4" s="38"/>
      <c r="H4" s="1" t="s">
        <v>238</v>
      </c>
      <c r="I4" s="13"/>
      <c r="J4" s="13"/>
    </row>
    <row r="5" spans="1:10" x14ac:dyDescent="0.15">
      <c r="A5" s="1" t="s">
        <v>3</v>
      </c>
      <c r="B5" s="2"/>
      <c r="D5" s="1" t="s">
        <v>12</v>
      </c>
      <c r="E5" s="2"/>
      <c r="H5" s="1" t="s">
        <v>370</v>
      </c>
      <c r="I5" s="13"/>
      <c r="J5" s="13"/>
    </row>
    <row r="6" spans="1:10" x14ac:dyDescent="0.1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15">
      <c r="A7" s="1" t="s">
        <v>4</v>
      </c>
      <c r="B7" s="2">
        <v>50000000</v>
      </c>
      <c r="D7" s="1" t="s">
        <v>5</v>
      </c>
      <c r="E7" s="18">
        <v>85000000</v>
      </c>
      <c r="H7" s="1" t="s">
        <v>360</v>
      </c>
      <c r="I7" s="13"/>
      <c r="J7" s="13"/>
    </row>
    <row r="8" spans="1:10" x14ac:dyDescent="0.15">
      <c r="A8" s="1" t="s">
        <v>5</v>
      </c>
      <c r="B8" s="2">
        <v>234000000</v>
      </c>
      <c r="D8" s="1" t="s">
        <v>86</v>
      </c>
      <c r="E8" s="18">
        <v>1576</v>
      </c>
      <c r="G8" s="1"/>
    </row>
    <row r="9" spans="1:10" x14ac:dyDescent="0.15">
      <c r="A9" s="1" t="s">
        <v>82</v>
      </c>
      <c r="B9" s="2">
        <v>2592</v>
      </c>
      <c r="D9" s="1" t="s">
        <v>88</v>
      </c>
      <c r="E9" s="3">
        <v>1225</v>
      </c>
      <c r="H9" s="1"/>
    </row>
    <row r="10" spans="1:10" x14ac:dyDescent="0.15">
      <c r="A10" s="1" t="s">
        <v>83</v>
      </c>
      <c r="B10" s="2">
        <v>24000000</v>
      </c>
      <c r="D10" s="1" t="s">
        <v>85</v>
      </c>
      <c r="E10" s="2">
        <f>'20171201'!E10+'20171204'!E8</f>
        <v>739413.89999999967</v>
      </c>
      <c r="G10" s="1"/>
      <c r="H10" s="1" t="s">
        <v>42</v>
      </c>
      <c r="I10" s="3">
        <f>SUMIF(I4:I8,"&gt;=0")</f>
        <v>0</v>
      </c>
    </row>
    <row r="11" spans="1:10" x14ac:dyDescent="0.15">
      <c r="A11" s="1" t="s">
        <v>84</v>
      </c>
      <c r="B11" s="2">
        <f>'20171201'!B11+'20171204'!B9</f>
        <v>1498769.6000000003</v>
      </c>
      <c r="E11" s="2"/>
      <c r="G11" s="1"/>
      <c r="H11" s="1" t="s">
        <v>43</v>
      </c>
      <c r="I11" s="3">
        <f>SUM(J4:J7)</f>
        <v>0</v>
      </c>
    </row>
    <row r="12" spans="1:10" x14ac:dyDescent="0.15">
      <c r="A12" s="1" t="s">
        <v>86</v>
      </c>
      <c r="B12" s="18">
        <v>283.19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'20171201'!B13+'20171204'!B12</f>
        <v>257149.90000000011</v>
      </c>
      <c r="E13" s="2"/>
      <c r="G13" s="1"/>
      <c r="H13" s="1" t="s">
        <v>30</v>
      </c>
      <c r="I13" s="15"/>
    </row>
    <row r="14" spans="1:10" x14ac:dyDescent="0.15">
      <c r="A14" s="1" t="s">
        <v>333</v>
      </c>
      <c r="B14" s="3">
        <v>79466988</v>
      </c>
      <c r="G14" s="1"/>
      <c r="H14" s="1" t="s">
        <v>31</v>
      </c>
      <c r="I14" s="15"/>
    </row>
    <row r="15" spans="1:10" x14ac:dyDescent="0.15">
      <c r="A15" s="1"/>
      <c r="B15" s="2"/>
      <c r="G15" s="1"/>
      <c r="H15" s="1" t="s">
        <v>32</v>
      </c>
      <c r="I15" s="15">
        <f>I14+I13</f>
        <v>0</v>
      </c>
    </row>
    <row r="16" spans="1:10" x14ac:dyDescent="0.15">
      <c r="A16" s="1"/>
      <c r="B16" s="2"/>
      <c r="G16" s="1" t="s">
        <v>5</v>
      </c>
      <c r="H16" s="2"/>
      <c r="I16" s="15">
        <v>10000000</v>
      </c>
    </row>
    <row r="17" spans="1:22" x14ac:dyDescent="0.15">
      <c r="A17" s="6"/>
      <c r="B17" s="2"/>
      <c r="G17" s="1" t="s">
        <v>26</v>
      </c>
      <c r="H17" s="2"/>
      <c r="I17" s="15"/>
    </row>
    <row r="18" spans="1:22" x14ac:dyDescent="0.15">
      <c r="G18" s="1" t="s">
        <v>12</v>
      </c>
      <c r="H18" s="2"/>
      <c r="I18" s="15"/>
    </row>
    <row r="19" spans="1:22" x14ac:dyDescent="0.15">
      <c r="A19" s="2"/>
      <c r="G19" s="1" t="s">
        <v>24</v>
      </c>
      <c r="H19" s="2"/>
      <c r="I19" s="15">
        <f>I18+I17-I16</f>
        <v>-10000000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399632.42</v>
      </c>
      <c r="N21" s="2"/>
    </row>
    <row r="22" spans="1:22" x14ac:dyDescent="0.15">
      <c r="G22" s="1"/>
      <c r="H22" s="1" t="s">
        <v>39</v>
      </c>
      <c r="I22" s="15">
        <v>93993.69</v>
      </c>
    </row>
    <row r="23" spans="1:22" x14ac:dyDescent="0.15">
      <c r="G23" s="1"/>
      <c r="H23" s="1" t="s">
        <v>106</v>
      </c>
      <c r="I23" s="15">
        <v>24054.85</v>
      </c>
      <c r="N23" s="2"/>
    </row>
    <row r="24" spans="1:22" x14ac:dyDescent="0.15">
      <c r="A24" s="8" t="s">
        <v>69</v>
      </c>
      <c r="H24" s="1" t="s">
        <v>107</v>
      </c>
      <c r="I24" s="15">
        <v>11184</v>
      </c>
    </row>
    <row r="25" spans="1:22" x14ac:dyDescent="0.15">
      <c r="A25" s="1" t="s">
        <v>70</v>
      </c>
      <c r="B25" s="2">
        <f>B8+E7+I16+B44</f>
        <v>330000000</v>
      </c>
      <c r="H25" s="1" t="s">
        <v>19</v>
      </c>
      <c r="I25" s="15">
        <f>SUM(I21:I24)</f>
        <v>528864.96</v>
      </c>
    </row>
    <row r="26" spans="1:22" x14ac:dyDescent="0.15">
      <c r="A26" s="1" t="s">
        <v>71</v>
      </c>
      <c r="B26" s="2">
        <f>B4+E5+I18</f>
        <v>0</v>
      </c>
      <c r="G26" s="1"/>
      <c r="H26" s="1" t="s">
        <v>355</v>
      </c>
      <c r="I26" s="2">
        <v>535.85</v>
      </c>
    </row>
    <row r="27" spans="1:22" x14ac:dyDescent="0.15">
      <c r="A27" s="1" t="s">
        <v>90</v>
      </c>
      <c r="B27" s="2">
        <f>$B$13+$E$10+$I$25</f>
        <v>1525428.7599999998</v>
      </c>
      <c r="G27" s="1"/>
      <c r="H27" s="1"/>
      <c r="I27" s="2"/>
    </row>
    <row r="28" spans="1:22" x14ac:dyDescent="0.15">
      <c r="A28" s="1" t="s">
        <v>356</v>
      </c>
      <c r="B28" s="2">
        <f>B12+E8+I26</f>
        <v>2395.04</v>
      </c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108</v>
      </c>
      <c r="B33" s="36"/>
      <c r="D33" s="1" t="s">
        <v>74</v>
      </c>
      <c r="E33" s="2">
        <v>16001940</v>
      </c>
      <c r="G33" s="16" t="s">
        <v>296</v>
      </c>
      <c r="H33" s="2">
        <f>E33</f>
        <v>16001940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6"/>
      <c r="D34" s="1" t="s">
        <v>75</v>
      </c>
      <c r="E34" s="2">
        <v>15924648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6"/>
      <c r="D35" s="1" t="s">
        <v>76</v>
      </c>
      <c r="E35" s="2">
        <v>362799</v>
      </c>
      <c r="G35" s="40" t="s">
        <v>298</v>
      </c>
      <c r="H35" s="41">
        <f>H33+H34</f>
        <v>16007097.605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6"/>
      <c r="D36" s="1" t="s">
        <v>77</v>
      </c>
      <c r="E36" s="2">
        <v>1019018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0</v>
      </c>
      <c r="D37" s="1" t="s">
        <v>78</v>
      </c>
      <c r="E37" s="2">
        <v>-333104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-201592</v>
      </c>
    </row>
    <row r="39" spans="1:23" x14ac:dyDescent="0.15">
      <c r="A39" s="1" t="s">
        <v>103</v>
      </c>
      <c r="B39" s="3"/>
      <c r="D39" s="1" t="s">
        <v>80</v>
      </c>
      <c r="E39" s="10">
        <v>-108940</v>
      </c>
    </row>
    <row r="40" spans="1:23" s="9" customFormat="1" x14ac:dyDescent="0.15">
      <c r="A40"/>
      <c r="B40"/>
      <c r="D40" s="1" t="s">
        <v>81</v>
      </c>
      <c r="E40" s="2">
        <v>15993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1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13" sqref="B13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27949988.379999999</v>
      </c>
      <c r="D3" s="1" t="s">
        <v>1</v>
      </c>
      <c r="E3" s="18">
        <v>84264093.069999993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224949430.30000001</v>
      </c>
      <c r="D4" s="1" t="s">
        <v>11</v>
      </c>
      <c r="E4" s="38">
        <v>16710883.810000001</v>
      </c>
      <c r="H4" s="1" t="s">
        <v>238</v>
      </c>
      <c r="I4" s="13">
        <v>77</v>
      </c>
      <c r="J4" s="13"/>
    </row>
    <row r="5" spans="1:10" x14ac:dyDescent="0.15">
      <c r="A5" s="1" t="s">
        <v>3</v>
      </c>
      <c r="B5" s="2">
        <v>264903358.94999999</v>
      </c>
      <c r="D5" s="1" t="s">
        <v>12</v>
      </c>
      <c r="E5" s="2">
        <v>67553209.260000005</v>
      </c>
      <c r="H5" s="1" t="s">
        <v>370</v>
      </c>
      <c r="I5" s="13">
        <v>14</v>
      </c>
      <c r="J5" s="13">
        <v>-4</v>
      </c>
    </row>
    <row r="6" spans="1:10" x14ac:dyDescent="0.15">
      <c r="A6" s="1" t="s">
        <v>11</v>
      </c>
      <c r="B6" s="37">
        <v>39953928.649999999</v>
      </c>
      <c r="D6" s="1" t="s">
        <v>4</v>
      </c>
      <c r="E6" s="2">
        <v>11000000</v>
      </c>
      <c r="H6" s="1" t="s">
        <v>323</v>
      </c>
      <c r="I6" s="13">
        <v>12</v>
      </c>
      <c r="J6" s="13">
        <v>-3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85000000</v>
      </c>
      <c r="H7" s="1" t="s">
        <v>360</v>
      </c>
      <c r="I7" s="13">
        <v>6</v>
      </c>
      <c r="J7" s="13">
        <v>-6</v>
      </c>
    </row>
    <row r="8" spans="1:10" x14ac:dyDescent="0.15">
      <c r="A8" s="1" t="s">
        <v>5</v>
      </c>
      <c r="B8" s="2">
        <v>234000000</v>
      </c>
      <c r="D8" s="1" t="s">
        <v>86</v>
      </c>
      <c r="E8" s="18">
        <v>1108.8</v>
      </c>
      <c r="G8" s="1"/>
    </row>
    <row r="9" spans="1:10" x14ac:dyDescent="0.15">
      <c r="A9" s="1" t="s">
        <v>82</v>
      </c>
      <c r="B9" s="2">
        <v>3940.27</v>
      </c>
      <c r="D9" s="1" t="s">
        <v>88</v>
      </c>
      <c r="E9" s="3">
        <v>1331</v>
      </c>
      <c r="H9" s="1"/>
    </row>
    <row r="10" spans="1:10" x14ac:dyDescent="0.15">
      <c r="A10" s="1" t="s">
        <v>83</v>
      </c>
      <c r="B10" s="2">
        <v>12000000</v>
      </c>
      <c r="D10" s="1" t="s">
        <v>85</v>
      </c>
      <c r="E10" s="2">
        <f>'20171130'!E10+'20171201'!E8</f>
        <v>737837.89999999967</v>
      </c>
      <c r="G10" s="1"/>
      <c r="H10" s="1" t="s">
        <v>42</v>
      </c>
      <c r="I10" s="3">
        <f>SUMIF(I4:I8,"&gt;=0")</f>
        <v>109</v>
      </c>
    </row>
    <row r="11" spans="1:10" x14ac:dyDescent="0.15">
      <c r="A11" s="1" t="s">
        <v>84</v>
      </c>
      <c r="B11" s="2">
        <f>'20171130'!B11+'20171201'!B9</f>
        <v>1496177.6000000003</v>
      </c>
      <c r="E11" s="2"/>
      <c r="G11" s="1"/>
      <c r="H11" s="1" t="s">
        <v>43</v>
      </c>
      <c r="I11" s="3">
        <f>SUM(J4:J7)</f>
        <v>-13</v>
      </c>
    </row>
    <row r="12" spans="1:10" x14ac:dyDescent="0.15">
      <c r="A12" s="1" t="s">
        <v>86</v>
      </c>
      <c r="B12" s="18">
        <v>1018.05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'20171130'!B13+'20171201'!B12</f>
        <v>256866.71000000011</v>
      </c>
      <c r="E13" s="2"/>
      <c r="G13" s="1"/>
      <c r="H13" s="1" t="s">
        <v>30</v>
      </c>
      <c r="I13" s="15">
        <v>93839940</v>
      </c>
    </row>
    <row r="14" spans="1:10" x14ac:dyDescent="0.15">
      <c r="A14" s="1" t="s">
        <v>333</v>
      </c>
      <c r="B14" s="3"/>
      <c r="G14" s="1"/>
      <c r="H14" s="1" t="s">
        <v>31</v>
      </c>
      <c r="I14" s="15">
        <v>-11260920</v>
      </c>
    </row>
    <row r="15" spans="1:10" x14ac:dyDescent="0.15">
      <c r="A15" s="1"/>
      <c r="B15" s="2"/>
      <c r="G15" s="1"/>
      <c r="H15" s="1" t="s">
        <v>32</v>
      </c>
      <c r="I15" s="15">
        <f>I14+I13</f>
        <v>82579020</v>
      </c>
    </row>
    <row r="16" spans="1:10" x14ac:dyDescent="0.15">
      <c r="A16" s="1"/>
      <c r="B16" s="2"/>
      <c r="G16" s="1" t="s">
        <v>5</v>
      </c>
      <c r="H16" s="2"/>
      <c r="I16" s="15">
        <v>10000000</v>
      </c>
    </row>
    <row r="17" spans="1:22" x14ac:dyDescent="0.15">
      <c r="A17" s="6"/>
      <c r="B17" s="2"/>
      <c r="G17" s="1" t="s">
        <v>26</v>
      </c>
      <c r="H17" s="2"/>
      <c r="I17" s="15">
        <v>6234967.4000000004</v>
      </c>
    </row>
    <row r="18" spans="1:22" x14ac:dyDescent="0.15">
      <c r="G18" s="1" t="s">
        <v>12</v>
      </c>
      <c r="H18" s="2"/>
      <c r="I18" s="15">
        <v>14075991</v>
      </c>
    </row>
    <row r="19" spans="1:22" x14ac:dyDescent="0.15">
      <c r="A19" s="2"/>
      <c r="G19" s="1" t="s">
        <v>24</v>
      </c>
      <c r="H19" s="2"/>
      <c r="I19" s="15">
        <f>I18+I17-I16</f>
        <v>10310958.399999999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397309.68</v>
      </c>
      <c r="N21" s="2"/>
    </row>
    <row r="22" spans="1:22" x14ac:dyDescent="0.15">
      <c r="G22" s="1"/>
      <c r="H22" s="1" t="s">
        <v>39</v>
      </c>
      <c r="I22" s="15">
        <v>93457.84</v>
      </c>
    </row>
    <row r="23" spans="1:22" x14ac:dyDescent="0.15">
      <c r="G23" s="1"/>
      <c r="H23" s="1" t="s">
        <v>106</v>
      </c>
      <c r="I23" s="15">
        <v>24054.85</v>
      </c>
      <c r="N23" s="2"/>
    </row>
    <row r="24" spans="1:22" x14ac:dyDescent="0.15">
      <c r="A24" s="8" t="s">
        <v>69</v>
      </c>
      <c r="H24" s="1" t="s">
        <v>107</v>
      </c>
      <c r="I24" s="15">
        <v>11184</v>
      </c>
    </row>
    <row r="25" spans="1:22" x14ac:dyDescent="0.15">
      <c r="A25" s="1" t="s">
        <v>70</v>
      </c>
      <c r="B25" s="2">
        <f>B8+E7+I16+B44</f>
        <v>330000000</v>
      </c>
      <c r="H25" s="1" t="s">
        <v>19</v>
      </c>
      <c r="I25" s="15">
        <f>SUM(I21:I24)</f>
        <v>526006.37</v>
      </c>
    </row>
    <row r="26" spans="1:22" x14ac:dyDescent="0.15">
      <c r="A26" s="1" t="s">
        <v>71</v>
      </c>
      <c r="B26" s="2">
        <f>B4+E5+I18</f>
        <v>306578630.56</v>
      </c>
      <c r="G26" s="1"/>
      <c r="H26" s="1" t="s">
        <v>355</v>
      </c>
      <c r="I26" s="2">
        <v>619.53</v>
      </c>
    </row>
    <row r="27" spans="1:22" x14ac:dyDescent="0.15">
      <c r="A27" s="1" t="s">
        <v>90</v>
      </c>
      <c r="B27" s="2">
        <f>$B$13+$E$10+$I$25</f>
        <v>1520710.9799999997</v>
      </c>
      <c r="G27" s="1"/>
      <c r="H27" s="1"/>
      <c r="I27" s="2"/>
    </row>
    <row r="28" spans="1:22" x14ac:dyDescent="0.15">
      <c r="A28" s="1" t="s">
        <v>356</v>
      </c>
      <c r="B28" s="2">
        <f>B12+E8+I26</f>
        <v>2746.38</v>
      </c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108</v>
      </c>
      <c r="B33" s="36">
        <v>9019</v>
      </c>
      <c r="D33" s="1" t="s">
        <v>74</v>
      </c>
      <c r="E33" s="2">
        <v>15639140</v>
      </c>
      <c r="G33" s="16" t="s">
        <v>296</v>
      </c>
      <c r="H33" s="2">
        <f>E33</f>
        <v>15639140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6">
        <v>850</v>
      </c>
      <c r="D34" s="1" t="s">
        <v>75</v>
      </c>
      <c r="E34" s="2">
        <v>14905630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6">
        <v>4828</v>
      </c>
      <c r="D35" s="1" t="s">
        <v>76</v>
      </c>
      <c r="E35" s="2">
        <v>39511</v>
      </c>
      <c r="G35" s="40" t="s">
        <v>298</v>
      </c>
      <c r="H35" s="41">
        <f>H33+H34</f>
        <v>15644297.605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6">
        <v>1528</v>
      </c>
      <c r="D36" s="1" t="s">
        <v>77</v>
      </c>
      <c r="E36" s="2">
        <v>-344070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16225</v>
      </c>
      <c r="D37" s="1" t="s">
        <v>78</v>
      </c>
      <c r="E37" s="2">
        <v>-563225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5174</v>
      </c>
    </row>
    <row r="39" spans="1:23" x14ac:dyDescent="0.15">
      <c r="A39" s="1" t="s">
        <v>103</v>
      </c>
      <c r="B39" s="3"/>
      <c r="D39" s="1" t="s">
        <v>80</v>
      </c>
      <c r="E39" s="10">
        <v>-96606</v>
      </c>
    </row>
    <row r="40" spans="1:23" s="9" customFormat="1" x14ac:dyDescent="0.15">
      <c r="A40"/>
      <c r="B40"/>
      <c r="D40" s="1" t="s">
        <v>81</v>
      </c>
      <c r="E40" s="2">
        <v>10063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1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A23" sqref="A23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13123148.710000001</v>
      </c>
      <c r="D3" s="1" t="s">
        <v>1</v>
      </c>
      <c r="E3" s="18">
        <v>83506085.840000004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221242470.31999999</v>
      </c>
      <c r="D4" s="1" t="s">
        <v>11</v>
      </c>
      <c r="E4" s="38">
        <v>14258039.33</v>
      </c>
      <c r="H4" s="1" t="s">
        <v>238</v>
      </c>
      <c r="I4" s="13">
        <v>83</v>
      </c>
      <c r="J4" s="13">
        <v>-5</v>
      </c>
    </row>
    <row r="5" spans="1:10" x14ac:dyDescent="0.15">
      <c r="A5" s="1" t="s">
        <v>3</v>
      </c>
      <c r="B5" s="2">
        <v>263368987.50999999</v>
      </c>
      <c r="D5" s="1" t="s">
        <v>12</v>
      </c>
      <c r="E5" s="2">
        <v>69248046.510000005</v>
      </c>
      <c r="H5" s="1" t="s">
        <v>370</v>
      </c>
      <c r="I5" s="13">
        <v>15</v>
      </c>
      <c r="J5" s="13">
        <v>-4</v>
      </c>
    </row>
    <row r="6" spans="1:10" x14ac:dyDescent="0.15">
      <c r="A6" s="1" t="s">
        <v>11</v>
      </c>
      <c r="B6" s="37">
        <v>42126517.189999998</v>
      </c>
      <c r="D6" s="1" t="s">
        <v>4</v>
      </c>
      <c r="E6" s="2">
        <v>11000000</v>
      </c>
      <c r="H6" s="1" t="s">
        <v>323</v>
      </c>
      <c r="I6" s="13">
        <v>17</v>
      </c>
      <c r="J6" s="13">
        <v>-9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85000000</v>
      </c>
      <c r="H7" s="1" t="s">
        <v>360</v>
      </c>
      <c r="I7" s="13">
        <v>7</v>
      </c>
      <c r="J7" s="13">
        <v>-9</v>
      </c>
    </row>
    <row r="8" spans="1:10" x14ac:dyDescent="0.15">
      <c r="A8" s="1" t="s">
        <v>5</v>
      </c>
      <c r="B8" s="2">
        <v>234000000</v>
      </c>
      <c r="D8" s="1" t="s">
        <v>86</v>
      </c>
      <c r="E8" s="18">
        <v>1246.4000000000001</v>
      </c>
      <c r="G8" s="1"/>
    </row>
    <row r="9" spans="1:10" x14ac:dyDescent="0.15">
      <c r="A9" s="1" t="s">
        <v>82</v>
      </c>
      <c r="B9" s="2">
        <v>3368.48</v>
      </c>
      <c r="D9" s="1" t="s">
        <v>88</v>
      </c>
      <c r="E9" s="3">
        <v>1280</v>
      </c>
      <c r="H9" s="1"/>
    </row>
    <row r="10" spans="1:10" x14ac:dyDescent="0.15">
      <c r="A10" s="1" t="s">
        <v>83</v>
      </c>
      <c r="B10" s="2">
        <v>29000000</v>
      </c>
      <c r="D10" s="1" t="s">
        <v>85</v>
      </c>
      <c r="E10" s="2">
        <f>'20171129'!E10+'20171130'!E8</f>
        <v>736729.09999999963</v>
      </c>
      <c r="G10" s="1"/>
      <c r="H10" s="1" t="s">
        <v>42</v>
      </c>
      <c r="I10" s="3">
        <f>SUMIF(I4:I8,"&gt;=0")</f>
        <v>122</v>
      </c>
    </row>
    <row r="11" spans="1:10" x14ac:dyDescent="0.15">
      <c r="A11" s="1" t="s">
        <v>84</v>
      </c>
      <c r="B11" s="2">
        <f>'20171129'!B11+'20171130'!B9</f>
        <v>1492237.3300000003</v>
      </c>
      <c r="E11" s="2"/>
      <c r="G11" s="1"/>
      <c r="H11" s="1" t="s">
        <v>43</v>
      </c>
      <c r="I11" s="3">
        <f>SUM(J4:J7)</f>
        <v>-27</v>
      </c>
    </row>
    <row r="12" spans="1:10" x14ac:dyDescent="0.15">
      <c r="A12" s="1" t="s">
        <v>86</v>
      </c>
      <c r="B12" s="18">
        <v>819.5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'20171129'!B13+'20171130'!B12</f>
        <v>255848.66000000012</v>
      </c>
      <c r="E13" s="2"/>
      <c r="G13" s="1"/>
      <c r="H13" s="1" t="s">
        <v>30</v>
      </c>
      <c r="I13" s="15">
        <v>106099020</v>
      </c>
    </row>
    <row r="14" spans="1:10" x14ac:dyDescent="0.15">
      <c r="A14" s="1" t="s">
        <v>333</v>
      </c>
      <c r="B14" s="3">
        <v>76554488</v>
      </c>
      <c r="G14" s="1"/>
      <c r="H14" s="1" t="s">
        <v>31</v>
      </c>
      <c r="I14" s="15">
        <v>-23591580</v>
      </c>
    </row>
    <row r="15" spans="1:10" x14ac:dyDescent="0.15">
      <c r="A15" s="1"/>
      <c r="B15" s="2"/>
      <c r="G15" s="1"/>
      <c r="H15" s="1" t="s">
        <v>32</v>
      </c>
      <c r="I15" s="15">
        <f>I14+I13</f>
        <v>82507440</v>
      </c>
    </row>
    <row r="16" spans="1:10" x14ac:dyDescent="0.15">
      <c r="A16" s="1"/>
      <c r="B16" s="2"/>
      <c r="G16" s="1" t="s">
        <v>5</v>
      </c>
      <c r="H16" s="2"/>
      <c r="I16" s="15">
        <v>10000000</v>
      </c>
    </row>
    <row r="17" spans="1:22" x14ac:dyDescent="0.15">
      <c r="A17" s="6"/>
      <c r="B17" s="2"/>
      <c r="G17" s="1" t="s">
        <v>26</v>
      </c>
      <c r="H17" s="2"/>
      <c r="I17" s="15">
        <v>5234182.93</v>
      </c>
    </row>
    <row r="18" spans="1:22" x14ac:dyDescent="0.15">
      <c r="G18" s="1" t="s">
        <v>12</v>
      </c>
      <c r="H18" s="2"/>
      <c r="I18" s="15">
        <v>15930432</v>
      </c>
    </row>
    <row r="19" spans="1:22" x14ac:dyDescent="0.15">
      <c r="A19" s="2"/>
      <c r="G19" s="1" t="s">
        <v>24</v>
      </c>
      <c r="H19" s="2"/>
      <c r="I19" s="15">
        <f>I18+I17-I16</f>
        <v>11164614.93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394624.22</v>
      </c>
      <c r="N21" s="2"/>
    </row>
    <row r="22" spans="1:22" x14ac:dyDescent="0.15">
      <c r="G22" s="1"/>
      <c r="H22" s="1" t="s">
        <v>39</v>
      </c>
      <c r="I22" s="15">
        <v>92838.31</v>
      </c>
    </row>
    <row r="23" spans="1:22" x14ac:dyDescent="0.15">
      <c r="G23" s="1"/>
      <c r="H23" s="1" t="s">
        <v>106</v>
      </c>
      <c r="I23" s="15">
        <v>24054.85</v>
      </c>
      <c r="N23" s="2"/>
    </row>
    <row r="24" spans="1:22" x14ac:dyDescent="0.15">
      <c r="A24" s="8" t="s">
        <v>69</v>
      </c>
      <c r="H24" s="1" t="s">
        <v>107</v>
      </c>
      <c r="I24" s="15">
        <v>11184</v>
      </c>
    </row>
    <row r="25" spans="1:22" x14ac:dyDescent="0.15">
      <c r="A25" s="1" t="s">
        <v>70</v>
      </c>
      <c r="B25" s="2">
        <f>B8+E7+I16+B44</f>
        <v>330000000</v>
      </c>
      <c r="H25" s="1" t="s">
        <v>19</v>
      </c>
      <c r="I25" s="15">
        <f>SUM(I21:I24)</f>
        <v>522701.37999999995</v>
      </c>
    </row>
    <row r="26" spans="1:22" x14ac:dyDescent="0.15">
      <c r="A26" s="1" t="s">
        <v>71</v>
      </c>
      <c r="B26" s="2">
        <f>B4+E5+I18</f>
        <v>306420948.82999998</v>
      </c>
      <c r="G26" s="1"/>
      <c r="H26" s="1" t="s">
        <v>355</v>
      </c>
      <c r="I26" s="2"/>
    </row>
    <row r="27" spans="1:22" x14ac:dyDescent="0.15">
      <c r="A27" s="1" t="s">
        <v>90</v>
      </c>
      <c r="B27" s="2">
        <f>$B$13+$E$10+$I$25</f>
        <v>1515279.1399999997</v>
      </c>
      <c r="G27" s="1"/>
      <c r="H27" s="1"/>
      <c r="I27" s="2"/>
    </row>
    <row r="28" spans="1:22" x14ac:dyDescent="0.15">
      <c r="A28" s="1" t="s">
        <v>356</v>
      </c>
      <c r="B28" s="2">
        <f>B12+E8+I26</f>
        <v>2065.9</v>
      </c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108</v>
      </c>
      <c r="B33" s="36">
        <v>9019</v>
      </c>
      <c r="D33" s="1" t="s">
        <v>74</v>
      </c>
      <c r="E33" s="2">
        <v>15599629</v>
      </c>
      <c r="G33" s="16" t="s">
        <v>296</v>
      </c>
      <c r="H33" s="2">
        <f>E33</f>
        <v>15599629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6">
        <v>850</v>
      </c>
      <c r="D34" s="1" t="s">
        <v>75</v>
      </c>
      <c r="E34" s="2">
        <v>15249700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6">
        <v>4828</v>
      </c>
      <c r="D35" s="1" t="s">
        <v>76</v>
      </c>
      <c r="E35" s="2">
        <v>384618</v>
      </c>
      <c r="G35" s="40" t="s">
        <v>298</v>
      </c>
      <c r="H35" s="41">
        <f>H33+H34</f>
        <v>15604786.605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6">
        <v>1528</v>
      </c>
      <c r="D36" s="1" t="s">
        <v>77</v>
      </c>
      <c r="E36" s="2">
        <v>419853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16225</v>
      </c>
      <c r="D37" s="1" t="s">
        <v>78</v>
      </c>
      <c r="E37" s="2">
        <v>-299695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-17147</v>
      </c>
    </row>
    <row r="39" spans="1:23" x14ac:dyDescent="0.15">
      <c r="A39" s="1" t="s">
        <v>103</v>
      </c>
      <c r="B39" s="3"/>
      <c r="D39" s="1" t="s">
        <v>80</v>
      </c>
      <c r="E39" s="10">
        <v>-90019</v>
      </c>
    </row>
    <row r="40" spans="1:23" s="9" customFormat="1" x14ac:dyDescent="0.15">
      <c r="A40"/>
      <c r="B40"/>
      <c r="D40" s="1" t="s">
        <v>81</v>
      </c>
      <c r="E40" s="2">
        <v>5222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1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E10" sqref="E10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/>
      <c r="D4" s="1" t="s">
        <v>11</v>
      </c>
      <c r="E4" s="38"/>
      <c r="H4" s="1" t="s">
        <v>238</v>
      </c>
      <c r="I4" s="13"/>
      <c r="J4" s="13"/>
    </row>
    <row r="5" spans="1:10" x14ac:dyDescent="0.15">
      <c r="A5" s="1" t="s">
        <v>3</v>
      </c>
      <c r="B5" s="2"/>
      <c r="D5" s="1" t="s">
        <v>12</v>
      </c>
      <c r="E5" s="2"/>
      <c r="H5" s="1" t="s">
        <v>370</v>
      </c>
      <c r="I5" s="13"/>
      <c r="J5" s="13"/>
    </row>
    <row r="6" spans="1:10" x14ac:dyDescent="0.1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15">
      <c r="A7" s="1" t="s">
        <v>4</v>
      </c>
      <c r="B7" s="2">
        <v>50000000</v>
      </c>
      <c r="D7" s="1" t="s">
        <v>5</v>
      </c>
      <c r="E7" s="18">
        <v>85000000</v>
      </c>
      <c r="H7" s="1" t="s">
        <v>360</v>
      </c>
      <c r="I7" s="13"/>
      <c r="J7" s="13"/>
    </row>
    <row r="8" spans="1:10" x14ac:dyDescent="0.15">
      <c r="A8" s="1" t="s">
        <v>5</v>
      </c>
      <c r="B8" s="2">
        <v>234000000</v>
      </c>
      <c r="D8" s="1" t="s">
        <v>86</v>
      </c>
      <c r="E8" s="18">
        <v>1844.8</v>
      </c>
      <c r="G8" s="1"/>
    </row>
    <row r="9" spans="1:10" x14ac:dyDescent="0.15">
      <c r="A9" s="1" t="s">
        <v>82</v>
      </c>
      <c r="B9" s="2">
        <v>1754.45</v>
      </c>
      <c r="D9" s="1" t="s">
        <v>88</v>
      </c>
      <c r="E9" s="3"/>
      <c r="H9" s="1"/>
    </row>
    <row r="10" spans="1:10" x14ac:dyDescent="0.15">
      <c r="A10" s="1" t="s">
        <v>83</v>
      </c>
      <c r="B10" s="2"/>
      <c r="D10" s="1" t="s">
        <v>85</v>
      </c>
      <c r="E10" s="2">
        <f>'20171128'!E10+'20171129'!E8</f>
        <v>735482.6999999996</v>
      </c>
      <c r="G10" s="1"/>
      <c r="H10" s="1" t="s">
        <v>42</v>
      </c>
      <c r="I10" s="3">
        <f>SUMIF(I4:I8,"&gt;=0")</f>
        <v>0</v>
      </c>
    </row>
    <row r="11" spans="1:10" x14ac:dyDescent="0.15">
      <c r="A11" s="1" t="s">
        <v>84</v>
      </c>
      <c r="B11" s="2">
        <f>'20171128'!B11+'20171129'!B9</f>
        <v>1488868.8500000003</v>
      </c>
      <c r="E11" s="2"/>
      <c r="G11" s="1"/>
      <c r="H11" s="1" t="s">
        <v>43</v>
      </c>
      <c r="I11" s="3">
        <f>SUM(J4:J7)</f>
        <v>0</v>
      </c>
    </row>
    <row r="12" spans="1:10" x14ac:dyDescent="0.15">
      <c r="A12" s="1" t="s">
        <v>86</v>
      </c>
      <c r="B12" s="18">
        <v>722.76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'20171128'!B13+'20171129'!B12</f>
        <v>255029.16000000012</v>
      </c>
      <c r="E13" s="2"/>
      <c r="G13" s="1"/>
      <c r="H13" s="1" t="s">
        <v>30</v>
      </c>
      <c r="I13" s="15"/>
    </row>
    <row r="14" spans="1:10" x14ac:dyDescent="0.15">
      <c r="A14" s="1" t="s">
        <v>333</v>
      </c>
      <c r="B14" s="3">
        <v>73842288</v>
      </c>
      <c r="G14" s="1"/>
      <c r="H14" s="1" t="s">
        <v>31</v>
      </c>
      <c r="I14" s="15"/>
    </row>
    <row r="15" spans="1:10" x14ac:dyDescent="0.15">
      <c r="A15" s="1"/>
      <c r="B15" s="2"/>
      <c r="G15" s="1"/>
      <c r="H15" s="1" t="s">
        <v>32</v>
      </c>
      <c r="I15" s="15">
        <f>I14+I13</f>
        <v>0</v>
      </c>
    </row>
    <row r="16" spans="1:10" x14ac:dyDescent="0.15">
      <c r="A16" s="1"/>
      <c r="B16" s="2"/>
      <c r="G16" s="1" t="s">
        <v>5</v>
      </c>
      <c r="H16" s="2"/>
      <c r="I16" s="15">
        <v>10000000</v>
      </c>
    </row>
    <row r="17" spans="1:22" x14ac:dyDescent="0.15">
      <c r="A17" s="6"/>
      <c r="B17" s="2"/>
      <c r="G17" s="1" t="s">
        <v>26</v>
      </c>
      <c r="H17" s="2"/>
      <c r="I17" s="15"/>
    </row>
    <row r="18" spans="1:22" x14ac:dyDescent="0.15">
      <c r="G18" s="1" t="s">
        <v>12</v>
      </c>
      <c r="H18" s="2"/>
      <c r="I18" s="15"/>
    </row>
    <row r="19" spans="1:22" x14ac:dyDescent="0.15">
      <c r="A19" s="2"/>
      <c r="G19" s="1" t="s">
        <v>24</v>
      </c>
      <c r="H19" s="2"/>
      <c r="I19" s="15">
        <f>I18+I17-I16</f>
        <v>-10000000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390170.07</v>
      </c>
      <c r="N21" s="2"/>
    </row>
    <row r="22" spans="1:22" x14ac:dyDescent="0.15">
      <c r="G22" s="1"/>
      <c r="H22" s="1" t="s">
        <v>39</v>
      </c>
      <c r="I22" s="15">
        <v>91810.73</v>
      </c>
    </row>
    <row r="23" spans="1:22" x14ac:dyDescent="0.15">
      <c r="G23" s="1"/>
      <c r="H23" s="1" t="s">
        <v>106</v>
      </c>
      <c r="I23" s="15">
        <v>24054.85</v>
      </c>
      <c r="N23" s="2"/>
    </row>
    <row r="24" spans="1:22" x14ac:dyDescent="0.15">
      <c r="A24" s="8" t="s">
        <v>69</v>
      </c>
      <c r="H24" s="1" t="s">
        <v>107</v>
      </c>
      <c r="I24" s="15">
        <v>11184</v>
      </c>
    </row>
    <row r="25" spans="1:22" x14ac:dyDescent="0.15">
      <c r="A25" s="1" t="s">
        <v>70</v>
      </c>
      <c r="B25" s="2">
        <f>B8+E7+I16+B44</f>
        <v>330000000</v>
      </c>
      <c r="H25" s="1" t="s">
        <v>19</v>
      </c>
      <c r="I25" s="15">
        <f>SUM(I21:I24)</f>
        <v>517219.64999999997</v>
      </c>
    </row>
    <row r="26" spans="1:22" x14ac:dyDescent="0.15">
      <c r="A26" s="1" t="s">
        <v>71</v>
      </c>
      <c r="B26" s="2">
        <f>B4+E5+I18</f>
        <v>0</v>
      </c>
      <c r="G26" s="1"/>
      <c r="H26" s="1" t="s">
        <v>355</v>
      </c>
      <c r="I26" s="2"/>
    </row>
    <row r="27" spans="1:22" x14ac:dyDescent="0.15">
      <c r="A27" s="1" t="s">
        <v>90</v>
      </c>
      <c r="B27" s="2">
        <f>$B$13+$E$10+$I$25</f>
        <v>1507731.5099999998</v>
      </c>
      <c r="G27" s="1"/>
      <c r="H27" s="1"/>
      <c r="I27" s="2"/>
    </row>
    <row r="28" spans="1:22" x14ac:dyDescent="0.15">
      <c r="A28" s="1" t="s">
        <v>356</v>
      </c>
      <c r="B28" s="2">
        <f>B12+E8+I26</f>
        <v>2567.56</v>
      </c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108</v>
      </c>
      <c r="B33" s="36"/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6"/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/>
    </row>
    <row r="39" spans="1:23" x14ac:dyDescent="0.15">
      <c r="A39" s="1" t="s">
        <v>103</v>
      </c>
      <c r="B39" s="3"/>
      <c r="D39" s="1" t="s">
        <v>80</v>
      </c>
      <c r="E39" s="10"/>
    </row>
    <row r="40" spans="1:23" s="9" customFormat="1" x14ac:dyDescent="0.1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1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I23" sqref="I23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/>
      <c r="D4" s="1" t="s">
        <v>11</v>
      </c>
      <c r="E4" s="38"/>
      <c r="H4" s="1" t="s">
        <v>238</v>
      </c>
      <c r="I4" s="13"/>
      <c r="J4" s="13"/>
    </row>
    <row r="5" spans="1:10" x14ac:dyDescent="0.15">
      <c r="A5" s="1" t="s">
        <v>3</v>
      </c>
      <c r="B5" s="2"/>
      <c r="D5" s="1" t="s">
        <v>12</v>
      </c>
      <c r="E5" s="2"/>
      <c r="H5" s="1" t="s">
        <v>370</v>
      </c>
      <c r="I5" s="13"/>
      <c r="J5" s="13"/>
    </row>
    <row r="6" spans="1:10" x14ac:dyDescent="0.1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15">
      <c r="A7" s="1" t="s">
        <v>4</v>
      </c>
      <c r="B7" s="2">
        <v>50000000</v>
      </c>
      <c r="D7" s="1" t="s">
        <v>5</v>
      </c>
      <c r="E7" s="18">
        <v>85000000</v>
      </c>
      <c r="H7" s="1" t="s">
        <v>360</v>
      </c>
      <c r="I7" s="13"/>
      <c r="J7" s="13"/>
    </row>
    <row r="8" spans="1:10" x14ac:dyDescent="0.15">
      <c r="A8" s="1" t="s">
        <v>5</v>
      </c>
      <c r="B8" s="2">
        <v>234000000</v>
      </c>
      <c r="D8" s="1" t="s">
        <v>86</v>
      </c>
      <c r="E8" s="18">
        <v>1216</v>
      </c>
      <c r="G8" s="1"/>
    </row>
    <row r="9" spans="1:10" x14ac:dyDescent="0.15">
      <c r="A9" s="1" t="s">
        <v>82</v>
      </c>
      <c r="B9" s="2">
        <v>3275.06</v>
      </c>
      <c r="D9" s="1" t="s">
        <v>88</v>
      </c>
      <c r="E9" s="3"/>
      <c r="H9" s="1"/>
    </row>
    <row r="10" spans="1:10" x14ac:dyDescent="0.15">
      <c r="A10" s="1" t="s">
        <v>83</v>
      </c>
      <c r="B10" s="2"/>
      <c r="D10" s="1" t="s">
        <v>85</v>
      </c>
      <c r="E10" s="2">
        <f>'20171127'!E10+'20171128'!E8</f>
        <v>733637.89999999956</v>
      </c>
      <c r="G10" s="1"/>
      <c r="H10" s="1" t="s">
        <v>42</v>
      </c>
      <c r="I10" s="3">
        <f>SUMIF(I4:I8,"&gt;=0")</f>
        <v>0</v>
      </c>
    </row>
    <row r="11" spans="1:10" x14ac:dyDescent="0.15">
      <c r="A11" s="1" t="s">
        <v>84</v>
      </c>
      <c r="B11" s="2">
        <f>'20171127'!B11+'20171128'!B9</f>
        <v>1487114.4000000004</v>
      </c>
      <c r="E11" s="2"/>
      <c r="G11" s="1"/>
      <c r="H11" s="1" t="s">
        <v>43</v>
      </c>
      <c r="I11" s="3">
        <f>SUM(J4:J7)</f>
        <v>0</v>
      </c>
    </row>
    <row r="12" spans="1:10" x14ac:dyDescent="0.15">
      <c r="A12" s="1" t="s">
        <v>86</v>
      </c>
      <c r="B12" s="18">
        <v>940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'20171127'!B13+'20171128'!B12</f>
        <v>254306.40000000011</v>
      </c>
      <c r="E13" s="2"/>
      <c r="G13" s="1"/>
      <c r="H13" s="1" t="s">
        <v>30</v>
      </c>
      <c r="I13" s="15"/>
    </row>
    <row r="14" spans="1:10" x14ac:dyDescent="0.15">
      <c r="A14" s="1" t="s">
        <v>333</v>
      </c>
      <c r="B14" s="3">
        <v>73842288</v>
      </c>
      <c r="G14" s="1"/>
      <c r="H14" s="1" t="s">
        <v>31</v>
      </c>
      <c r="I14" s="15"/>
    </row>
    <row r="15" spans="1:10" x14ac:dyDescent="0.15">
      <c r="A15" s="1"/>
      <c r="B15" s="2"/>
      <c r="G15" s="1"/>
      <c r="H15" s="1" t="s">
        <v>32</v>
      </c>
      <c r="I15" s="15">
        <f>I14+I13</f>
        <v>0</v>
      </c>
    </row>
    <row r="16" spans="1:10" x14ac:dyDescent="0.15">
      <c r="A16" s="1"/>
      <c r="B16" s="2"/>
      <c r="G16" s="1" t="s">
        <v>5</v>
      </c>
      <c r="H16" s="2"/>
      <c r="I16" s="15">
        <v>10000000</v>
      </c>
    </row>
    <row r="17" spans="1:22" x14ac:dyDescent="0.15">
      <c r="A17" s="6"/>
      <c r="B17" s="2"/>
      <c r="G17" s="1" t="s">
        <v>26</v>
      </c>
      <c r="H17" s="2"/>
      <c r="I17" s="15"/>
    </row>
    <row r="18" spans="1:22" x14ac:dyDescent="0.15">
      <c r="G18" s="1" t="s">
        <v>12</v>
      </c>
      <c r="H18" s="2"/>
      <c r="I18" s="15"/>
    </row>
    <row r="19" spans="1:22" x14ac:dyDescent="0.15">
      <c r="A19" s="2"/>
      <c r="G19" s="1" t="s">
        <v>24</v>
      </c>
      <c r="H19" s="2"/>
      <c r="I19" s="15">
        <f>I18+I17-I16</f>
        <v>-10000000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385705.94</v>
      </c>
      <c r="N21" s="2"/>
    </row>
    <row r="22" spans="1:22" x14ac:dyDescent="0.15">
      <c r="G22" s="1"/>
      <c r="H22" s="1" t="s">
        <v>39</v>
      </c>
      <c r="I22" s="15">
        <v>90780.86</v>
      </c>
    </row>
    <row r="23" spans="1:22" x14ac:dyDescent="0.15">
      <c r="G23" s="1"/>
      <c r="H23" s="1" t="s">
        <v>106</v>
      </c>
      <c r="I23" s="15">
        <v>24054.85</v>
      </c>
      <c r="N23" s="2"/>
    </row>
    <row r="24" spans="1:22" x14ac:dyDescent="0.15">
      <c r="A24" s="8" t="s">
        <v>69</v>
      </c>
      <c r="H24" s="1" t="s">
        <v>107</v>
      </c>
      <c r="I24" s="15">
        <v>11184</v>
      </c>
    </row>
    <row r="25" spans="1:22" x14ac:dyDescent="0.15">
      <c r="A25" s="1" t="s">
        <v>70</v>
      </c>
      <c r="B25" s="2">
        <f>B8+E7+I16+B44</f>
        <v>330000000</v>
      </c>
      <c r="H25" s="1" t="s">
        <v>19</v>
      </c>
      <c r="I25" s="15">
        <f>SUM(I21:I24)</f>
        <v>511725.64999999997</v>
      </c>
    </row>
    <row r="26" spans="1:22" x14ac:dyDescent="0.15">
      <c r="A26" s="1" t="s">
        <v>71</v>
      </c>
      <c r="B26" s="2">
        <f>B4+E5+I18</f>
        <v>0</v>
      </c>
      <c r="G26" s="1"/>
      <c r="H26" s="1" t="s">
        <v>355</v>
      </c>
      <c r="I26" s="2">
        <v>125.46</v>
      </c>
    </row>
    <row r="27" spans="1:22" x14ac:dyDescent="0.15">
      <c r="A27" s="1" t="s">
        <v>90</v>
      </c>
      <c r="B27" s="2">
        <f>$B$13+$E$10+$I$25</f>
        <v>1499669.9499999997</v>
      </c>
      <c r="G27" s="1"/>
      <c r="H27" s="1"/>
      <c r="I27" s="2"/>
    </row>
    <row r="28" spans="1:22" x14ac:dyDescent="0.15">
      <c r="A28" s="1" t="s">
        <v>356</v>
      </c>
      <c r="B28" s="2">
        <f>B12+E8+I26</f>
        <v>2281.46</v>
      </c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108</v>
      </c>
      <c r="B33" s="36"/>
      <c r="D33" s="1" t="s">
        <v>74</v>
      </c>
      <c r="E33" s="2">
        <v>15505755</v>
      </c>
      <c r="G33" s="16" t="s">
        <v>296</v>
      </c>
      <c r="H33" s="2">
        <f>E33</f>
        <v>15505755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6"/>
      <c r="D34" s="1" t="s">
        <v>75</v>
      </c>
      <c r="E34" s="2">
        <v>15092016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6"/>
      <c r="D35" s="1" t="s">
        <v>76</v>
      </c>
      <c r="E35" s="2">
        <v>167891</v>
      </c>
      <c r="G35" s="40" t="s">
        <v>298</v>
      </c>
      <c r="H35" s="41">
        <f>H33+H34</f>
        <v>15510912.605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6"/>
      <c r="D36" s="1" t="s">
        <v>77</v>
      </c>
      <c r="E36" s="2">
        <v>513616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0</v>
      </c>
      <c r="D37" s="1" t="s">
        <v>78</v>
      </c>
      <c r="E37" s="2">
        <v>181335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690705</v>
      </c>
    </row>
    <row r="39" spans="1:23" x14ac:dyDescent="0.15">
      <c r="A39" s="1" t="s">
        <v>103</v>
      </c>
      <c r="B39" s="3"/>
      <c r="D39" s="1" t="s">
        <v>80</v>
      </c>
      <c r="E39" s="10">
        <v>-64352</v>
      </c>
    </row>
    <row r="40" spans="1:23" s="9" customFormat="1" x14ac:dyDescent="0.15">
      <c r="A40"/>
      <c r="B40"/>
      <c r="D40" s="1" t="s">
        <v>81</v>
      </c>
      <c r="E40" s="2">
        <v>998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1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79" sqref="B79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11627365.24</v>
      </c>
      <c r="D3" s="1" t="s">
        <v>1</v>
      </c>
      <c r="E3" s="18">
        <v>90738171.780000001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221104185.12</v>
      </c>
      <c r="D4" s="1" t="s">
        <v>11</v>
      </c>
      <c r="E4" s="38">
        <v>19609024.780000001</v>
      </c>
      <c r="H4" s="1" t="s">
        <v>238</v>
      </c>
      <c r="I4" s="13">
        <v>82</v>
      </c>
      <c r="J4" s="13">
        <v>-6</v>
      </c>
    </row>
    <row r="5" spans="1:10" x14ac:dyDescent="0.15">
      <c r="A5" s="1" t="s">
        <v>3</v>
      </c>
      <c r="B5" s="2">
        <v>265735018.84999999</v>
      </c>
      <c r="D5" s="1" t="s">
        <v>12</v>
      </c>
      <c r="E5" s="2">
        <v>71129147</v>
      </c>
      <c r="H5" s="1" t="s">
        <v>370</v>
      </c>
      <c r="I5" s="13">
        <v>5</v>
      </c>
      <c r="J5" s="13">
        <v>-6</v>
      </c>
    </row>
    <row r="6" spans="1:10" x14ac:dyDescent="0.15">
      <c r="A6" s="1" t="s">
        <v>11</v>
      </c>
      <c r="B6" s="37">
        <v>44630833.729999997</v>
      </c>
      <c r="D6" s="1" t="s">
        <v>4</v>
      </c>
      <c r="E6" s="2">
        <v>11000000</v>
      </c>
      <c r="H6" s="1" t="s">
        <v>323</v>
      </c>
      <c r="I6" s="13">
        <v>12</v>
      </c>
      <c r="J6" s="13">
        <v>-2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85000000</v>
      </c>
      <c r="H7" s="1" t="s">
        <v>360</v>
      </c>
      <c r="I7" s="13">
        <v>1</v>
      </c>
      <c r="J7" s="13">
        <v>-7</v>
      </c>
    </row>
    <row r="8" spans="1:10" x14ac:dyDescent="0.15">
      <c r="A8" s="1" t="s">
        <v>5</v>
      </c>
      <c r="B8" s="2">
        <v>234000000</v>
      </c>
      <c r="D8" s="1" t="s">
        <v>86</v>
      </c>
      <c r="E8" s="18">
        <v>1243.2</v>
      </c>
      <c r="G8" s="1"/>
    </row>
    <row r="9" spans="1:10" x14ac:dyDescent="0.15">
      <c r="A9" s="1" t="s">
        <v>82</v>
      </c>
      <c r="B9" s="2">
        <v>3468.49</v>
      </c>
      <c r="D9" s="1" t="s">
        <v>88</v>
      </c>
      <c r="E9" s="3">
        <v>1143</v>
      </c>
      <c r="H9" s="1"/>
    </row>
    <row r="10" spans="1:10" x14ac:dyDescent="0.15">
      <c r="A10" s="1" t="s">
        <v>83</v>
      </c>
      <c r="B10" s="2">
        <v>33000000</v>
      </c>
      <c r="D10" s="1" t="s">
        <v>85</v>
      </c>
      <c r="E10" s="2">
        <f>'20171124'!E10+'20171127'!E8</f>
        <v>732421.89999999956</v>
      </c>
      <c r="G10" s="1"/>
      <c r="H10" s="1" t="s">
        <v>42</v>
      </c>
      <c r="I10" s="3">
        <f>SUMIF(I4:I8,"&gt;=0")</f>
        <v>100</v>
      </c>
    </row>
    <row r="11" spans="1:10" x14ac:dyDescent="0.15">
      <c r="A11" s="1" t="s">
        <v>84</v>
      </c>
      <c r="B11" s="2">
        <f>'20171124'!B11+'20171127'!B9</f>
        <v>1483839.3400000003</v>
      </c>
      <c r="E11" s="2"/>
      <c r="G11" s="1"/>
      <c r="H11" s="1" t="s">
        <v>43</v>
      </c>
      <c r="I11" s="3">
        <f>SUM(J4:J7)</f>
        <v>-21</v>
      </c>
    </row>
    <row r="12" spans="1:10" x14ac:dyDescent="0.15">
      <c r="A12" s="1" t="s">
        <v>86</v>
      </c>
      <c r="B12" s="18">
        <v>1261.75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'20171124'!B13+'20171127'!B12</f>
        <v>253366.40000000011</v>
      </c>
      <c r="E13" s="2"/>
      <c r="G13" s="1"/>
      <c r="H13" s="1" t="s">
        <v>30</v>
      </c>
      <c r="I13" s="15">
        <v>88521660</v>
      </c>
    </row>
    <row r="14" spans="1:10" x14ac:dyDescent="0.15">
      <c r="A14" s="1" t="s">
        <v>333</v>
      </c>
      <c r="B14" s="3">
        <v>73947888</v>
      </c>
      <c r="G14" s="1"/>
      <c r="H14" s="1" t="s">
        <v>31</v>
      </c>
      <c r="I14" s="15">
        <v>-18709680</v>
      </c>
    </row>
    <row r="15" spans="1:10" x14ac:dyDescent="0.15">
      <c r="A15" s="1"/>
      <c r="B15" s="2"/>
      <c r="G15" s="1"/>
      <c r="H15" s="1" t="s">
        <v>32</v>
      </c>
      <c r="I15" s="15">
        <f>I14+I13</f>
        <v>69811980</v>
      </c>
    </row>
    <row r="16" spans="1:10" x14ac:dyDescent="0.15">
      <c r="A16" s="1"/>
      <c r="B16" s="2"/>
      <c r="G16" s="1" t="s">
        <v>5</v>
      </c>
      <c r="H16" s="2"/>
      <c r="I16" s="15">
        <v>10000000</v>
      </c>
    </row>
    <row r="17" spans="1:22" x14ac:dyDescent="0.15">
      <c r="A17" s="6"/>
      <c r="B17" s="2"/>
      <c r="G17" s="1" t="s">
        <v>26</v>
      </c>
      <c r="H17" s="2"/>
      <c r="I17" s="15">
        <v>7019295.5099999998</v>
      </c>
    </row>
    <row r="18" spans="1:22" x14ac:dyDescent="0.15">
      <c r="G18" s="1" t="s">
        <v>12</v>
      </c>
      <c r="H18" s="2"/>
      <c r="I18" s="15">
        <v>13278249</v>
      </c>
    </row>
    <row r="19" spans="1:22" x14ac:dyDescent="0.15">
      <c r="A19" s="2"/>
      <c r="G19" s="1" t="s">
        <v>24</v>
      </c>
      <c r="H19" s="2"/>
      <c r="I19" s="15">
        <f>I18+I17-I16</f>
        <v>10297544.509999998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383421.04</v>
      </c>
      <c r="N21" s="2"/>
    </row>
    <row r="22" spans="1:22" x14ac:dyDescent="0.15">
      <c r="G22" s="1"/>
      <c r="H22" s="1" t="s">
        <v>39</v>
      </c>
      <c r="I22" s="15">
        <v>90253.73</v>
      </c>
    </row>
    <row r="23" spans="1:22" x14ac:dyDescent="0.15">
      <c r="G23" s="1"/>
      <c r="H23" s="1" t="s">
        <v>106</v>
      </c>
      <c r="I23" s="15">
        <v>24054.85</v>
      </c>
      <c r="N23" s="2"/>
    </row>
    <row r="24" spans="1:22" x14ac:dyDescent="0.15">
      <c r="A24" s="8" t="s">
        <v>69</v>
      </c>
      <c r="H24" s="1" t="s">
        <v>107</v>
      </c>
      <c r="I24" s="15">
        <v>11184</v>
      </c>
    </row>
    <row r="25" spans="1:22" x14ac:dyDescent="0.15">
      <c r="A25" s="1" t="s">
        <v>70</v>
      </c>
      <c r="B25" s="2">
        <f>B8+E7+I16+B44</f>
        <v>330000000</v>
      </c>
      <c r="H25" s="1" t="s">
        <v>19</v>
      </c>
      <c r="I25" s="15">
        <f>SUM(I21:I24)</f>
        <v>508913.61999999994</v>
      </c>
    </row>
    <row r="26" spans="1:22" x14ac:dyDescent="0.15">
      <c r="A26" s="1" t="s">
        <v>71</v>
      </c>
      <c r="B26" s="2">
        <f>B4+E5+I18</f>
        <v>305511581.12</v>
      </c>
      <c r="G26" s="1"/>
      <c r="H26" s="1" t="s">
        <v>355</v>
      </c>
      <c r="I26" s="2">
        <v>125.46</v>
      </c>
    </row>
    <row r="27" spans="1:22" x14ac:dyDescent="0.15">
      <c r="A27" s="1" t="s">
        <v>90</v>
      </c>
      <c r="B27" s="2">
        <f>$B$13+$E$10+$I$25</f>
        <v>1494701.9199999997</v>
      </c>
      <c r="G27" s="1"/>
      <c r="H27" s="1"/>
      <c r="I27" s="2"/>
    </row>
    <row r="28" spans="1:22" x14ac:dyDescent="0.15">
      <c r="A28" s="1" t="s">
        <v>356</v>
      </c>
      <c r="B28" s="2">
        <f>B12+E8+I26</f>
        <v>2630.41</v>
      </c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108</v>
      </c>
      <c r="B33" s="36">
        <v>8951</v>
      </c>
      <c r="D33" s="1" t="s">
        <v>74</v>
      </c>
      <c r="E33" s="2">
        <v>15337865</v>
      </c>
      <c r="G33" s="16" t="s">
        <v>296</v>
      </c>
      <c r="H33" s="2">
        <f>E33</f>
        <v>15337865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6">
        <v>562</v>
      </c>
      <c r="D34" s="1" t="s">
        <v>75</v>
      </c>
      <c r="E34" s="2">
        <v>14578400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6">
        <v>4441</v>
      </c>
      <c r="D35" s="1" t="s">
        <v>76</v>
      </c>
      <c r="E35" s="2">
        <v>-155583</v>
      </c>
      <c r="G35" s="40" t="s">
        <v>298</v>
      </c>
      <c r="H35" s="41">
        <f>H33+H34</f>
        <v>15343022.605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6">
        <v>1042</v>
      </c>
      <c r="D36" s="1" t="s">
        <v>77</v>
      </c>
      <c r="E36" s="2">
        <v>-966874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14996</v>
      </c>
      <c r="D37" s="1" t="s">
        <v>78</v>
      </c>
      <c r="E37" s="2">
        <v>-1245030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896355</v>
      </c>
    </row>
    <row r="39" spans="1:23" x14ac:dyDescent="0.15">
      <c r="A39" s="1" t="s">
        <v>103</v>
      </c>
      <c r="B39" s="3"/>
      <c r="D39" s="1" t="s">
        <v>80</v>
      </c>
      <c r="E39" s="10">
        <v>-51638</v>
      </c>
    </row>
    <row r="40" spans="1:23" s="9" customFormat="1" x14ac:dyDescent="0.15">
      <c r="A40"/>
      <c r="B40"/>
      <c r="D40" s="1" t="s">
        <v>81</v>
      </c>
      <c r="E40" s="2">
        <v>-5957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1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A85" sqref="A85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37297194.840000004</v>
      </c>
      <c r="D3" s="1" t="s">
        <v>1</v>
      </c>
      <c r="E3" s="18">
        <v>91100564.980000004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215465323.00999999</v>
      </c>
      <c r="D4" s="1" t="s">
        <v>11</v>
      </c>
      <c r="E4" s="38">
        <v>21750281.18</v>
      </c>
      <c r="H4" s="1" t="s">
        <v>238</v>
      </c>
      <c r="I4" s="13">
        <v>86</v>
      </c>
      <c r="J4" s="13">
        <v>-8</v>
      </c>
    </row>
    <row r="5" spans="1:10" x14ac:dyDescent="0.15">
      <c r="A5" s="1" t="s">
        <v>3</v>
      </c>
      <c r="B5" s="2">
        <v>265767128.81</v>
      </c>
      <c r="D5" s="1" t="s">
        <v>12</v>
      </c>
      <c r="E5" s="2">
        <v>69350283.799999997</v>
      </c>
      <c r="H5" s="1" t="s">
        <v>370</v>
      </c>
      <c r="I5" s="13">
        <v>2</v>
      </c>
      <c r="J5" s="13">
        <v>-2</v>
      </c>
    </row>
    <row r="6" spans="1:10" x14ac:dyDescent="0.15">
      <c r="A6" s="1" t="s">
        <v>11</v>
      </c>
      <c r="B6" s="37">
        <v>50301805.799999997</v>
      </c>
      <c r="D6" s="1" t="s">
        <v>4</v>
      </c>
      <c r="E6" s="2">
        <v>11000000</v>
      </c>
      <c r="H6" s="1" t="s">
        <v>323</v>
      </c>
      <c r="I6" s="13"/>
      <c r="J6" s="13">
        <v>-1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85000000</v>
      </c>
      <c r="H7" s="1" t="s">
        <v>360</v>
      </c>
      <c r="I7" s="13"/>
      <c r="J7" s="13">
        <v>-2</v>
      </c>
    </row>
    <row r="8" spans="1:10" x14ac:dyDescent="0.15">
      <c r="A8" s="1" t="s">
        <v>5</v>
      </c>
      <c r="B8" s="2">
        <v>234000000</v>
      </c>
      <c r="D8" s="1" t="s">
        <v>86</v>
      </c>
      <c r="E8" s="18">
        <v>1772.8</v>
      </c>
      <c r="G8" s="1"/>
    </row>
    <row r="9" spans="1:10" x14ac:dyDescent="0.15">
      <c r="A9" s="1" t="s">
        <v>82</v>
      </c>
      <c r="B9" s="2">
        <v>4610.8999999999996</v>
      </c>
      <c r="D9" s="1" t="s">
        <v>88</v>
      </c>
      <c r="E9" s="3">
        <v>1988</v>
      </c>
      <c r="H9" s="1"/>
    </row>
    <row r="10" spans="1:10" x14ac:dyDescent="0.15">
      <c r="A10" s="1" t="s">
        <v>83</v>
      </c>
      <c r="B10" s="2">
        <v>13000000</v>
      </c>
      <c r="D10" s="1" t="s">
        <v>85</v>
      </c>
      <c r="E10" s="2">
        <f>'20171123'!E10+'20171124'!E8</f>
        <v>731178.6999999996</v>
      </c>
      <c r="G10" s="1"/>
      <c r="H10" s="1" t="s">
        <v>42</v>
      </c>
      <c r="I10" s="3">
        <f>SUMIF(I4:I8,"&gt;=0")</f>
        <v>88</v>
      </c>
    </row>
    <row r="11" spans="1:10" x14ac:dyDescent="0.15">
      <c r="A11" s="1" t="s">
        <v>84</v>
      </c>
      <c r="B11" s="2">
        <f>'20171123'!B11+'20171124'!B9</f>
        <v>1480370.8500000003</v>
      </c>
      <c r="E11" s="2"/>
      <c r="G11" s="1"/>
      <c r="H11" s="1" t="s">
        <v>43</v>
      </c>
      <c r="I11" s="3">
        <f>SUM(J4:J7)</f>
        <v>-13</v>
      </c>
    </row>
    <row r="12" spans="1:10" x14ac:dyDescent="0.15">
      <c r="A12" s="1" t="s">
        <v>86</v>
      </c>
      <c r="B12" s="18">
        <v>1091.98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'20171123'!B13+'20171124'!B12</f>
        <v>252104.65000000011</v>
      </c>
      <c r="E13" s="2"/>
      <c r="G13" s="1"/>
      <c r="H13" s="1" t="s">
        <v>30</v>
      </c>
      <c r="I13" s="15">
        <v>77628600</v>
      </c>
    </row>
    <row r="14" spans="1:10" x14ac:dyDescent="0.15">
      <c r="A14" s="1" t="s">
        <v>333</v>
      </c>
      <c r="B14" s="3">
        <v>72037888</v>
      </c>
      <c r="G14" s="1"/>
      <c r="H14" s="1" t="s">
        <v>31</v>
      </c>
      <c r="I14" s="15">
        <v>-11502180</v>
      </c>
    </row>
    <row r="15" spans="1:10" x14ac:dyDescent="0.15">
      <c r="A15" s="1"/>
      <c r="B15" s="2"/>
      <c r="G15" s="1"/>
      <c r="H15" s="1" t="s">
        <v>32</v>
      </c>
      <c r="I15" s="15">
        <f>I14+I13</f>
        <v>66126420</v>
      </c>
    </row>
    <row r="16" spans="1:10" x14ac:dyDescent="0.15">
      <c r="A16" s="1"/>
      <c r="B16" s="2"/>
      <c r="G16" s="1" t="s">
        <v>5</v>
      </c>
      <c r="H16" s="2"/>
      <c r="I16" s="15">
        <v>10000000</v>
      </c>
    </row>
    <row r="17" spans="1:22" x14ac:dyDescent="0.15">
      <c r="A17" s="6"/>
      <c r="B17" s="2"/>
      <c r="G17" s="1" t="s">
        <v>26</v>
      </c>
      <c r="H17" s="2"/>
      <c r="I17" s="15">
        <v>8724622.4299999997</v>
      </c>
    </row>
    <row r="18" spans="1:22" x14ac:dyDescent="0.15">
      <c r="G18" s="1" t="s">
        <v>12</v>
      </c>
      <c r="H18" s="2"/>
      <c r="I18" s="15">
        <v>11695374</v>
      </c>
    </row>
    <row r="19" spans="1:22" x14ac:dyDescent="0.15">
      <c r="A19" s="2"/>
      <c r="G19" s="1" t="s">
        <v>24</v>
      </c>
      <c r="H19" s="2"/>
      <c r="I19" s="15">
        <f>I18+I17-I16</f>
        <v>10419996.43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380040.37</v>
      </c>
      <c r="N21" s="2"/>
    </row>
    <row r="22" spans="1:22" x14ac:dyDescent="0.15">
      <c r="G22" s="1"/>
      <c r="H22" s="1" t="s">
        <v>39</v>
      </c>
      <c r="I22" s="15">
        <v>89473.81</v>
      </c>
    </row>
    <row r="23" spans="1:22" x14ac:dyDescent="0.15">
      <c r="G23" s="1"/>
      <c r="H23" s="1" t="s">
        <v>106</v>
      </c>
      <c r="I23" s="15">
        <v>24054.85</v>
      </c>
      <c r="N23" s="2"/>
    </row>
    <row r="24" spans="1:22" x14ac:dyDescent="0.15">
      <c r="A24" s="8" t="s">
        <v>69</v>
      </c>
      <c r="H24" s="1" t="s">
        <v>107</v>
      </c>
      <c r="I24" s="15">
        <v>11184</v>
      </c>
    </row>
    <row r="25" spans="1:22" x14ac:dyDescent="0.15">
      <c r="A25" s="1" t="s">
        <v>70</v>
      </c>
      <c r="B25" s="2">
        <f>B8+E7+I16+B44</f>
        <v>330000000</v>
      </c>
      <c r="H25" s="1" t="s">
        <v>19</v>
      </c>
      <c r="I25" s="15">
        <f>SUM(I21:I24)</f>
        <v>504753.02999999997</v>
      </c>
    </row>
    <row r="26" spans="1:22" x14ac:dyDescent="0.15">
      <c r="A26" s="1" t="s">
        <v>71</v>
      </c>
      <c r="B26" s="2">
        <f>B4+E5+I18</f>
        <v>296510980.81</v>
      </c>
      <c r="G26" s="1"/>
      <c r="H26" s="1" t="s">
        <v>355</v>
      </c>
      <c r="I26" s="2">
        <v>125.46</v>
      </c>
    </row>
    <row r="27" spans="1:22" x14ac:dyDescent="0.15">
      <c r="A27" s="1" t="s">
        <v>90</v>
      </c>
      <c r="B27" s="2">
        <f>$B$13+$E$10+$I$25</f>
        <v>1488036.3799999997</v>
      </c>
      <c r="G27" s="1"/>
      <c r="H27" s="1"/>
      <c r="I27" s="2"/>
    </row>
    <row r="28" spans="1:22" x14ac:dyDescent="0.15">
      <c r="A28" s="1" t="s">
        <v>356</v>
      </c>
      <c r="B28" s="2">
        <f>B12+E8+I26</f>
        <v>2990.24</v>
      </c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108</v>
      </c>
      <c r="B33" s="36">
        <v>9079</v>
      </c>
      <c r="D33" s="1" t="s">
        <v>74</v>
      </c>
      <c r="E33" s="2">
        <v>15493385</v>
      </c>
      <c r="G33" s="16" t="s">
        <v>296</v>
      </c>
      <c r="H33" s="2">
        <f>E33</f>
        <v>15493385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6">
        <v>231</v>
      </c>
      <c r="D34" s="1" t="s">
        <v>75</v>
      </c>
      <c r="E34" s="2">
        <v>15545322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6">
        <v>4218</v>
      </c>
      <c r="D35" s="1" t="s">
        <v>76</v>
      </c>
      <c r="E35" s="2">
        <v>326363</v>
      </c>
      <c r="G35" s="40" t="s">
        <v>298</v>
      </c>
      <c r="H35" s="41">
        <f>H33+H34</f>
        <v>15498542.605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6">
        <v>969</v>
      </c>
      <c r="D36" s="1" t="s">
        <v>77</v>
      </c>
      <c r="E36" s="2">
        <v>403687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14497</v>
      </c>
      <c r="D37" s="1" t="s">
        <v>78</v>
      </c>
      <c r="E37" s="2">
        <v>-185844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1090212</v>
      </c>
    </row>
    <row r="39" spans="1:23" x14ac:dyDescent="0.15">
      <c r="A39" s="1" t="s">
        <v>103</v>
      </c>
      <c r="B39" s="3"/>
      <c r="D39" s="1" t="s">
        <v>80</v>
      </c>
      <c r="E39" s="10">
        <v>-58378</v>
      </c>
    </row>
    <row r="40" spans="1:23" s="9" customFormat="1" x14ac:dyDescent="0.15">
      <c r="A40"/>
      <c r="B40"/>
      <c r="D40" s="1" t="s">
        <v>81</v>
      </c>
      <c r="E40" s="2">
        <v>504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1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A21" sqref="A21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/>
      <c r="D4" s="1" t="s">
        <v>11</v>
      </c>
      <c r="E4" s="38"/>
      <c r="H4" s="1" t="s">
        <v>238</v>
      </c>
      <c r="I4" s="13"/>
      <c r="J4" s="13"/>
    </row>
    <row r="5" spans="1:10" x14ac:dyDescent="0.15">
      <c r="A5" s="1" t="s">
        <v>3</v>
      </c>
      <c r="B5" s="2"/>
      <c r="D5" s="1" t="s">
        <v>12</v>
      </c>
      <c r="E5" s="2"/>
      <c r="H5" s="1" t="s">
        <v>370</v>
      </c>
      <c r="I5" s="13"/>
      <c r="J5" s="13"/>
    </row>
    <row r="6" spans="1:10" x14ac:dyDescent="0.1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15">
      <c r="A7" s="1" t="s">
        <v>4</v>
      </c>
      <c r="B7" s="2">
        <v>50000000</v>
      </c>
      <c r="D7" s="1" t="s">
        <v>5</v>
      </c>
      <c r="E7" s="18">
        <v>85000000</v>
      </c>
      <c r="H7" s="1" t="s">
        <v>360</v>
      </c>
      <c r="I7" s="13"/>
      <c r="J7" s="13"/>
    </row>
    <row r="8" spans="1:10" x14ac:dyDescent="0.15">
      <c r="A8" s="1" t="s">
        <v>5</v>
      </c>
      <c r="B8" s="2">
        <v>234000000</v>
      </c>
      <c r="D8" s="1" t="s">
        <v>86</v>
      </c>
      <c r="E8" s="18">
        <v>676.8</v>
      </c>
      <c r="G8" s="1"/>
    </row>
    <row r="9" spans="1:10" x14ac:dyDescent="0.15">
      <c r="A9" s="1" t="s">
        <v>82</v>
      </c>
      <c r="B9" s="2">
        <v>6643.83</v>
      </c>
      <c r="D9" s="1" t="s">
        <v>88</v>
      </c>
      <c r="E9" s="3">
        <v>639</v>
      </c>
      <c r="H9" s="1"/>
    </row>
    <row r="10" spans="1:10" x14ac:dyDescent="0.15">
      <c r="A10" s="1" t="s">
        <v>83</v>
      </c>
      <c r="B10" s="2">
        <v>48000000</v>
      </c>
      <c r="D10" s="1" t="s">
        <v>85</v>
      </c>
      <c r="E10" s="2">
        <f>'20171122'!E10+'20171123'!E8</f>
        <v>729405.89999999956</v>
      </c>
      <c r="G10" s="1"/>
      <c r="H10" s="1" t="s">
        <v>42</v>
      </c>
      <c r="I10" s="3">
        <f>SUMIF(I4:I8,"&gt;=0")</f>
        <v>0</v>
      </c>
    </row>
    <row r="11" spans="1:10" x14ac:dyDescent="0.15">
      <c r="A11" s="1" t="s">
        <v>84</v>
      </c>
      <c r="B11" s="2">
        <f>'20171122'!B11+'20171123'!B9</f>
        <v>1475759.9500000004</v>
      </c>
      <c r="E11" s="2"/>
      <c r="G11" s="1"/>
      <c r="H11" s="1" t="s">
        <v>43</v>
      </c>
      <c r="I11" s="3">
        <f>SUM(J4:J7)</f>
        <v>0</v>
      </c>
    </row>
    <row r="12" spans="1:10" x14ac:dyDescent="0.15">
      <c r="A12" s="1" t="s">
        <v>86</v>
      </c>
      <c r="B12" s="18">
        <v>811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'20171122'!B13+'20171123'!B12</f>
        <v>251012.6700000001</v>
      </c>
      <c r="E13" s="2"/>
      <c r="G13" s="1"/>
      <c r="H13" s="1" t="s">
        <v>30</v>
      </c>
      <c r="I13" s="15"/>
    </row>
    <row r="14" spans="1:10" x14ac:dyDescent="0.15">
      <c r="A14" s="1" t="s">
        <v>333</v>
      </c>
      <c r="B14" s="3">
        <v>64311055</v>
      </c>
      <c r="G14" s="1"/>
      <c r="H14" s="1" t="s">
        <v>31</v>
      </c>
      <c r="I14" s="15"/>
    </row>
    <row r="15" spans="1:10" x14ac:dyDescent="0.15">
      <c r="A15" s="1"/>
      <c r="B15" s="2"/>
      <c r="G15" s="1"/>
      <c r="H15" s="1" t="s">
        <v>32</v>
      </c>
      <c r="I15" s="15">
        <f>I14+I13</f>
        <v>0</v>
      </c>
    </row>
    <row r="16" spans="1:10" x14ac:dyDescent="0.15">
      <c r="A16" s="1"/>
      <c r="B16" s="2"/>
      <c r="G16" s="1" t="s">
        <v>5</v>
      </c>
      <c r="H16" s="2"/>
      <c r="I16" s="15">
        <v>10000000</v>
      </c>
    </row>
    <row r="17" spans="1:22" x14ac:dyDescent="0.15">
      <c r="A17" s="6"/>
      <c r="B17" s="2"/>
      <c r="G17" s="1" t="s">
        <v>26</v>
      </c>
      <c r="H17" s="2"/>
      <c r="I17" s="15"/>
    </row>
    <row r="18" spans="1:22" x14ac:dyDescent="0.15">
      <c r="G18" s="1" t="s">
        <v>12</v>
      </c>
      <c r="H18" s="2"/>
      <c r="I18" s="15"/>
    </row>
    <row r="19" spans="1:22" x14ac:dyDescent="0.15">
      <c r="A19" s="2"/>
      <c r="G19" s="1" t="s">
        <v>24</v>
      </c>
      <c r="H19" s="2"/>
      <c r="I19" s="15">
        <f>I18+I17-I16</f>
        <v>-10000000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379409.16</v>
      </c>
      <c r="N21" s="2"/>
    </row>
    <row r="22" spans="1:22" x14ac:dyDescent="0.15">
      <c r="G22" s="1"/>
      <c r="H22" s="1" t="s">
        <v>39</v>
      </c>
      <c r="I22" s="15">
        <v>89328.19</v>
      </c>
    </row>
    <row r="23" spans="1:22" x14ac:dyDescent="0.15">
      <c r="G23" s="1"/>
      <c r="H23" s="1" t="s">
        <v>106</v>
      </c>
      <c r="I23" s="15">
        <v>24054.85</v>
      </c>
      <c r="N23" s="2"/>
    </row>
    <row r="24" spans="1:22" x14ac:dyDescent="0.15">
      <c r="A24" s="8" t="s">
        <v>69</v>
      </c>
      <c r="H24" s="1" t="s">
        <v>107</v>
      </c>
      <c r="I24" s="15">
        <v>11184</v>
      </c>
    </row>
    <row r="25" spans="1:22" x14ac:dyDescent="0.15">
      <c r="A25" s="1" t="s">
        <v>70</v>
      </c>
      <c r="B25" s="2">
        <f>B8+E7+I16+B44</f>
        <v>330000000</v>
      </c>
      <c r="H25" s="1" t="s">
        <v>19</v>
      </c>
      <c r="I25" s="15">
        <f>SUM(I21:I24)</f>
        <v>503976.19999999995</v>
      </c>
    </row>
    <row r="26" spans="1:22" x14ac:dyDescent="0.15">
      <c r="A26" s="1" t="s">
        <v>71</v>
      </c>
      <c r="B26" s="2">
        <f>B4+E5+I18</f>
        <v>0</v>
      </c>
      <c r="G26" s="1"/>
      <c r="H26" s="1" t="s">
        <v>355</v>
      </c>
      <c r="I26" s="2">
        <v>168.23</v>
      </c>
    </row>
    <row r="27" spans="1:22" x14ac:dyDescent="0.15">
      <c r="A27" s="1" t="s">
        <v>90</v>
      </c>
      <c r="B27" s="2">
        <f>$B$13+$E$10+$I$25</f>
        <v>1484394.7699999996</v>
      </c>
      <c r="G27" s="1"/>
      <c r="H27" s="1"/>
      <c r="I27" s="2"/>
    </row>
    <row r="28" spans="1:22" x14ac:dyDescent="0.15">
      <c r="A28" s="1" t="s">
        <v>356</v>
      </c>
      <c r="B28" s="2">
        <f>B12+E8+I26</f>
        <v>1656.03</v>
      </c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108</v>
      </c>
      <c r="B33" s="36"/>
      <c r="D33" s="1" t="s">
        <v>74</v>
      </c>
      <c r="E33" s="2">
        <v>15167023</v>
      </c>
      <c r="G33" s="16" t="s">
        <v>296</v>
      </c>
      <c r="H33" s="2">
        <f>E33</f>
        <v>15167023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6"/>
      <c r="D34" s="1" t="s">
        <v>75</v>
      </c>
      <c r="E34" s="2">
        <v>15141635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6"/>
      <c r="D35" s="1" t="s">
        <v>76</v>
      </c>
      <c r="E35" s="2">
        <v>-139004</v>
      </c>
      <c r="G35" s="40" t="s">
        <v>298</v>
      </c>
      <c r="H35" s="41">
        <f>H33+H34</f>
        <v>15172180.605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6"/>
      <c r="D36" s="1" t="s">
        <v>77</v>
      </c>
      <c r="E36" s="2">
        <v>165691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0</v>
      </c>
      <c r="D37" s="1" t="s">
        <v>78</v>
      </c>
      <c r="E37" s="2">
        <v>-766985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485887</v>
      </c>
    </row>
    <row r="39" spans="1:23" x14ac:dyDescent="0.15">
      <c r="A39" s="1" t="s">
        <v>103</v>
      </c>
      <c r="B39" s="3"/>
      <c r="D39" s="1" t="s">
        <v>80</v>
      </c>
      <c r="E39" s="10">
        <v>-42995</v>
      </c>
    </row>
    <row r="40" spans="1:23" s="9" customFormat="1" x14ac:dyDescent="0.15">
      <c r="A40"/>
      <c r="B40"/>
      <c r="D40" s="1" t="s">
        <v>81</v>
      </c>
      <c r="E40" s="2">
        <v>-1557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1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C1" sqref="C1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43683725.909999996</v>
      </c>
      <c r="D3" s="1" t="s">
        <v>1</v>
      </c>
      <c r="E3" s="18">
        <v>89697832.780000001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189572546.53</v>
      </c>
      <c r="D4" s="1" t="s">
        <v>11</v>
      </c>
      <c r="E4" s="38">
        <v>14713275.380000001</v>
      </c>
      <c r="H4" s="1" t="s">
        <v>238</v>
      </c>
      <c r="I4" s="13">
        <v>86</v>
      </c>
      <c r="J4" s="13">
        <v>-9</v>
      </c>
    </row>
    <row r="5" spans="1:10" x14ac:dyDescent="0.15">
      <c r="A5" s="1" t="s">
        <v>3</v>
      </c>
      <c r="B5" s="2">
        <v>271260266.29000002</v>
      </c>
      <c r="D5" s="1" t="s">
        <v>12</v>
      </c>
      <c r="E5" s="2">
        <v>74984557.400000006</v>
      </c>
      <c r="H5" s="1" t="s">
        <v>370</v>
      </c>
      <c r="I5" s="13">
        <v>1</v>
      </c>
      <c r="J5" s="13"/>
    </row>
    <row r="6" spans="1:10" x14ac:dyDescent="0.15">
      <c r="A6" s="1" t="s">
        <v>11</v>
      </c>
      <c r="B6" s="37">
        <v>81687719.760000005</v>
      </c>
      <c r="D6" s="1" t="s">
        <v>4</v>
      </c>
      <c r="E6" s="2">
        <v>11000000</v>
      </c>
      <c r="H6" s="1" t="s">
        <v>323</v>
      </c>
      <c r="I6" s="13">
        <v>1</v>
      </c>
      <c r="J6" s="13">
        <v>-5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85000000</v>
      </c>
      <c r="H7" s="1" t="s">
        <v>360</v>
      </c>
      <c r="I7" s="13">
        <v>3</v>
      </c>
      <c r="J7" s="13">
        <v>-1</v>
      </c>
    </row>
    <row r="8" spans="1:10" x14ac:dyDescent="0.15">
      <c r="A8" s="1" t="s">
        <v>5</v>
      </c>
      <c r="B8" s="2">
        <v>234000000</v>
      </c>
      <c r="D8" s="1" t="s">
        <v>86</v>
      </c>
      <c r="E8" s="18">
        <v>1376</v>
      </c>
      <c r="G8" s="1"/>
    </row>
    <row r="9" spans="1:10" x14ac:dyDescent="0.15">
      <c r="A9" s="1" t="s">
        <v>82</v>
      </c>
      <c r="B9" s="2">
        <v>3993.85</v>
      </c>
      <c r="D9" s="1" t="s">
        <v>88</v>
      </c>
      <c r="E9" s="3">
        <v>1412</v>
      </c>
      <c r="H9" s="1"/>
    </row>
    <row r="10" spans="1:10" x14ac:dyDescent="0.15">
      <c r="A10" s="1" t="s">
        <v>83</v>
      </c>
      <c r="B10" s="2">
        <v>38000000</v>
      </c>
      <c r="D10" s="1" t="s">
        <v>85</v>
      </c>
      <c r="E10" s="2">
        <f>'20171121'!E10+'20171122'!E8</f>
        <v>728729.09999999951</v>
      </c>
      <c r="G10" s="1"/>
      <c r="H10" s="1" t="s">
        <v>42</v>
      </c>
      <c r="I10" s="3">
        <f>SUMIF(I4:I8,"&gt;=0")</f>
        <v>91</v>
      </c>
    </row>
    <row r="11" spans="1:10" x14ac:dyDescent="0.15">
      <c r="A11" s="1" t="s">
        <v>84</v>
      </c>
      <c r="B11" s="2">
        <f>'20171121'!B11+'20171122'!B9</f>
        <v>1469116.1200000003</v>
      </c>
      <c r="E11" s="2"/>
      <c r="G11" s="1"/>
      <c r="H11" s="1" t="s">
        <v>43</v>
      </c>
      <c r="I11" s="3">
        <f>SUM(J4:J7)</f>
        <v>-15</v>
      </c>
    </row>
    <row r="12" spans="1:10" x14ac:dyDescent="0.15">
      <c r="A12" s="1" t="s">
        <v>86</v>
      </c>
      <c r="B12" s="18">
        <v>1191.7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'20171121'!B13+'20171122'!B12</f>
        <v>250201.6700000001</v>
      </c>
      <c r="E13" s="2"/>
      <c r="G13" s="1"/>
      <c r="H13" s="1" t="s">
        <v>30</v>
      </c>
      <c r="I13" s="15">
        <v>81940620</v>
      </c>
    </row>
    <row r="14" spans="1:10" x14ac:dyDescent="0.15">
      <c r="A14" s="1" t="s">
        <v>333</v>
      </c>
      <c r="B14" s="3">
        <v>62236555</v>
      </c>
      <c r="G14" s="1"/>
      <c r="H14" s="1" t="s">
        <v>31</v>
      </c>
      <c r="I14" s="15">
        <v>-13549020</v>
      </c>
    </row>
    <row r="15" spans="1:10" x14ac:dyDescent="0.15">
      <c r="A15" s="1"/>
      <c r="B15" s="2"/>
      <c r="G15" s="1"/>
      <c r="H15" s="1" t="s">
        <v>32</v>
      </c>
      <c r="I15" s="15">
        <f>I14+I13</f>
        <v>68391600</v>
      </c>
    </row>
    <row r="16" spans="1:10" x14ac:dyDescent="0.15">
      <c r="A16" s="1"/>
      <c r="B16" s="2"/>
      <c r="G16" s="1" t="s">
        <v>5</v>
      </c>
      <c r="H16" s="2"/>
      <c r="I16" s="15">
        <v>10000000</v>
      </c>
    </row>
    <row r="17" spans="1:22" x14ac:dyDescent="0.15">
      <c r="A17" s="6"/>
      <c r="B17" s="2"/>
      <c r="G17" s="1" t="s">
        <v>26</v>
      </c>
      <c r="H17" s="2"/>
      <c r="I17" s="15">
        <v>9169470.2799999993</v>
      </c>
    </row>
    <row r="18" spans="1:22" x14ac:dyDescent="0.15">
      <c r="G18" s="1" t="s">
        <v>12</v>
      </c>
      <c r="H18" s="2"/>
      <c r="I18" s="15">
        <v>12291093</v>
      </c>
    </row>
    <row r="19" spans="1:22" x14ac:dyDescent="0.15">
      <c r="A19" s="2"/>
      <c r="G19" s="1" t="s">
        <v>24</v>
      </c>
      <c r="H19" s="2"/>
      <c r="I19" s="15">
        <f>I18+I17-I16</f>
        <v>11460563.280000001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378680.02</v>
      </c>
      <c r="N21" s="2"/>
    </row>
    <row r="22" spans="1:22" x14ac:dyDescent="0.15">
      <c r="G22" s="1"/>
      <c r="H22" s="1" t="s">
        <v>39</v>
      </c>
      <c r="I22" s="15">
        <v>89159.96</v>
      </c>
    </row>
    <row r="23" spans="1:22" x14ac:dyDescent="0.15">
      <c r="G23" s="1"/>
      <c r="H23" s="1" t="s">
        <v>106</v>
      </c>
      <c r="I23" s="15">
        <v>24054.85</v>
      </c>
      <c r="N23" s="2"/>
    </row>
    <row r="24" spans="1:22" x14ac:dyDescent="0.15">
      <c r="A24" s="8" t="s">
        <v>69</v>
      </c>
      <c r="H24" s="1" t="s">
        <v>107</v>
      </c>
      <c r="I24" s="15">
        <v>11184</v>
      </c>
    </row>
    <row r="25" spans="1:22" x14ac:dyDescent="0.15">
      <c r="A25" s="1" t="s">
        <v>70</v>
      </c>
      <c r="B25" s="2">
        <f>B8+E7+I16+B44</f>
        <v>330000000</v>
      </c>
      <c r="H25" s="1" t="s">
        <v>19</v>
      </c>
      <c r="I25" s="15">
        <f>SUM(I21:I24)</f>
        <v>503078.83</v>
      </c>
    </row>
    <row r="26" spans="1:22" x14ac:dyDescent="0.15">
      <c r="A26" s="1" t="s">
        <v>71</v>
      </c>
      <c r="B26" s="2">
        <f>B4+E5+I18</f>
        <v>276848196.93000001</v>
      </c>
      <c r="G26" s="1"/>
      <c r="H26" s="1" t="s">
        <v>355</v>
      </c>
      <c r="I26" s="2">
        <v>125.46</v>
      </c>
    </row>
    <row r="27" spans="1:22" x14ac:dyDescent="0.15">
      <c r="A27" s="1" t="s">
        <v>90</v>
      </c>
      <c r="B27" s="2">
        <f>$B$13+$E$10+$I$25</f>
        <v>1482009.5999999996</v>
      </c>
      <c r="G27" s="1"/>
      <c r="H27" s="1"/>
      <c r="I27" s="2"/>
    </row>
    <row r="28" spans="1:22" x14ac:dyDescent="0.15">
      <c r="A28" s="1" t="s">
        <v>356</v>
      </c>
      <c r="B28" s="2">
        <f>B12+E8+I26</f>
        <v>2693.16</v>
      </c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108</v>
      </c>
      <c r="B33" s="36">
        <v>1308</v>
      </c>
      <c r="D33" s="1" t="s">
        <v>74</v>
      </c>
      <c r="E33" s="2">
        <v>15306026</v>
      </c>
      <c r="G33" s="16" t="s">
        <v>296</v>
      </c>
      <c r="H33" s="2">
        <f>E33</f>
        <v>15306026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6">
        <v>8796</v>
      </c>
      <c r="D34" s="1" t="s">
        <v>75</v>
      </c>
      <c r="E34" s="2">
        <v>14975943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6">
        <v>3865</v>
      </c>
      <c r="D35" s="1" t="s">
        <v>76</v>
      </c>
      <c r="E35" s="2">
        <v>-230031</v>
      </c>
      <c r="G35" s="40" t="s">
        <v>298</v>
      </c>
      <c r="H35" s="41">
        <f>H33+H34</f>
        <v>15311183.605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6">
        <v>755</v>
      </c>
      <c r="D36" s="1" t="s">
        <v>77</v>
      </c>
      <c r="E36" s="2">
        <v>-493908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14724</v>
      </c>
      <c r="D37" s="1" t="s">
        <v>78</v>
      </c>
      <c r="E37" s="2">
        <v>-3428320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-177395</v>
      </c>
    </row>
    <row r="39" spans="1:23" x14ac:dyDescent="0.15">
      <c r="A39" s="1" t="s">
        <v>103</v>
      </c>
      <c r="B39" s="3"/>
      <c r="D39" s="1" t="s">
        <v>80</v>
      </c>
      <c r="E39" s="10">
        <v>-43655</v>
      </c>
    </row>
    <row r="40" spans="1:23" s="9" customFormat="1" x14ac:dyDescent="0.15">
      <c r="A40"/>
      <c r="B40"/>
      <c r="D40" s="1" t="s">
        <v>81</v>
      </c>
      <c r="E40" s="2">
        <v>229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1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6" sqref="B6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12774689.84</v>
      </c>
      <c r="D3" s="1" t="s">
        <v>1</v>
      </c>
      <c r="E3" s="18">
        <v>80350557.780000001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197178908.78</v>
      </c>
      <c r="D4" s="1" t="s">
        <v>11</v>
      </c>
      <c r="E4" s="38">
        <v>11582368.18</v>
      </c>
      <c r="H4" s="1" t="s">
        <v>238</v>
      </c>
      <c r="I4" s="13">
        <v>87</v>
      </c>
      <c r="J4" s="13">
        <v>-9</v>
      </c>
    </row>
    <row r="5" spans="1:10" x14ac:dyDescent="0.15">
      <c r="A5" s="1" t="s">
        <v>3</v>
      </c>
      <c r="B5" s="2">
        <v>274960578.11000001</v>
      </c>
      <c r="D5" s="1" t="s">
        <v>12</v>
      </c>
      <c r="E5" s="2">
        <v>68768189.599999994</v>
      </c>
      <c r="H5" s="1" t="s">
        <v>370</v>
      </c>
      <c r="I5" s="13"/>
      <c r="J5" s="13"/>
    </row>
    <row r="6" spans="1:10" x14ac:dyDescent="0.15">
      <c r="A6" s="1" t="s">
        <v>11</v>
      </c>
      <c r="B6" s="37">
        <v>77781669.329999998</v>
      </c>
      <c r="D6" s="1" t="s">
        <v>4</v>
      </c>
      <c r="E6" s="2">
        <v>11000000</v>
      </c>
      <c r="H6" s="1" t="s">
        <v>323</v>
      </c>
      <c r="I6" s="13">
        <v>1</v>
      </c>
      <c r="J6" s="13">
        <v>-5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75000000</v>
      </c>
      <c r="H7" s="1" t="s">
        <v>360</v>
      </c>
      <c r="I7" s="13">
        <v>2</v>
      </c>
      <c r="J7" s="13"/>
    </row>
    <row r="8" spans="1:10" x14ac:dyDescent="0.15">
      <c r="A8" s="1" t="s">
        <v>5</v>
      </c>
      <c r="B8" s="2">
        <v>241000000</v>
      </c>
      <c r="D8" s="1" t="s">
        <v>86</v>
      </c>
      <c r="E8" s="18">
        <v>1825.6</v>
      </c>
      <c r="G8" s="1"/>
    </row>
    <row r="9" spans="1:10" x14ac:dyDescent="0.15">
      <c r="A9" s="1" t="s">
        <v>82</v>
      </c>
      <c r="B9" s="2">
        <v>6979.49</v>
      </c>
      <c r="D9" s="1" t="s">
        <v>88</v>
      </c>
      <c r="E9" s="3">
        <v>1374</v>
      </c>
      <c r="H9" s="1"/>
    </row>
    <row r="10" spans="1:10" x14ac:dyDescent="0.15">
      <c r="A10" s="1" t="s">
        <v>83</v>
      </c>
      <c r="B10" s="2">
        <v>65000000</v>
      </c>
      <c r="D10" s="1" t="s">
        <v>85</v>
      </c>
      <c r="E10" s="2">
        <f>'20171120'!E10+'20171121'!E8</f>
        <v>727353.09999999951</v>
      </c>
      <c r="G10" s="1"/>
      <c r="H10" s="1" t="s">
        <v>42</v>
      </c>
      <c r="I10" s="3">
        <f>SUMIF(I4:I8,"&gt;=0")</f>
        <v>90</v>
      </c>
    </row>
    <row r="11" spans="1:10" x14ac:dyDescent="0.15">
      <c r="A11" s="1" t="s">
        <v>84</v>
      </c>
      <c r="B11" s="2">
        <f>'20171120'!B11+'20171121'!B9</f>
        <v>1465122.2700000003</v>
      </c>
      <c r="E11" s="2"/>
      <c r="G11" s="1"/>
      <c r="H11" s="1" t="s">
        <v>43</v>
      </c>
      <c r="I11" s="3">
        <f>SUM(J4:J7)</f>
        <v>-14</v>
      </c>
    </row>
    <row r="12" spans="1:10" x14ac:dyDescent="0.15">
      <c r="A12" s="1" t="s">
        <v>86</v>
      </c>
      <c r="B12" s="18">
        <v>2471.2199999999998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'20171120'!B13+'20171121'!B12</f>
        <v>249009.97000000009</v>
      </c>
      <c r="E13" s="2"/>
      <c r="G13" s="1"/>
      <c r="H13" s="1" t="s">
        <v>30</v>
      </c>
      <c r="I13" s="15">
        <v>79371120</v>
      </c>
    </row>
    <row r="14" spans="1:10" x14ac:dyDescent="0.15">
      <c r="A14" s="1" t="s">
        <v>333</v>
      </c>
      <c r="B14" s="3"/>
      <c r="G14" s="1"/>
      <c r="H14" s="1" t="s">
        <v>31</v>
      </c>
      <c r="I14" s="15">
        <v>-12374760</v>
      </c>
    </row>
    <row r="15" spans="1:10" x14ac:dyDescent="0.15">
      <c r="A15" s="1"/>
      <c r="B15" s="2"/>
      <c r="G15" s="1"/>
      <c r="H15" s="1" t="s">
        <v>32</v>
      </c>
      <c r="I15" s="15">
        <f>I14+I13</f>
        <v>66996360</v>
      </c>
    </row>
    <row r="16" spans="1:10" x14ac:dyDescent="0.15">
      <c r="A16" s="1"/>
      <c r="B16" s="2"/>
      <c r="G16" s="1" t="s">
        <v>5</v>
      </c>
      <c r="H16" s="2"/>
      <c r="I16" s="15">
        <v>13000000</v>
      </c>
    </row>
    <row r="17" spans="1:22" x14ac:dyDescent="0.15">
      <c r="A17" s="6"/>
      <c r="B17" s="2"/>
      <c r="G17" s="1" t="s">
        <v>26</v>
      </c>
      <c r="H17" s="2"/>
      <c r="I17" s="15">
        <v>11188588.74</v>
      </c>
    </row>
    <row r="18" spans="1:22" x14ac:dyDescent="0.15">
      <c r="G18" s="1" t="s">
        <v>12</v>
      </c>
      <c r="H18" s="2"/>
      <c r="I18" s="15">
        <v>11905668</v>
      </c>
    </row>
    <row r="19" spans="1:22" x14ac:dyDescent="0.15">
      <c r="A19" s="2"/>
      <c r="G19" s="1" t="s">
        <v>24</v>
      </c>
      <c r="H19" s="2"/>
      <c r="I19" s="15">
        <f>I18+I17-I16</f>
        <v>10094256.740000002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378136.17</v>
      </c>
      <c r="N21" s="2"/>
    </row>
    <row r="22" spans="1:22" x14ac:dyDescent="0.15">
      <c r="G22" s="1"/>
      <c r="H22" s="1" t="s">
        <v>39</v>
      </c>
      <c r="I22" s="15">
        <v>89034.5</v>
      </c>
    </row>
    <row r="23" spans="1:22" x14ac:dyDescent="0.15">
      <c r="G23" s="1"/>
      <c r="H23" s="1" t="s">
        <v>106</v>
      </c>
      <c r="I23" s="15">
        <v>24054.85</v>
      </c>
      <c r="N23" s="2"/>
    </row>
    <row r="24" spans="1:22" x14ac:dyDescent="0.15">
      <c r="A24" s="8" t="s">
        <v>69</v>
      </c>
      <c r="H24" s="1" t="s">
        <v>107</v>
      </c>
      <c r="I24" s="15">
        <v>11184</v>
      </c>
    </row>
    <row r="25" spans="1:22" x14ac:dyDescent="0.15">
      <c r="A25" s="1" t="s">
        <v>70</v>
      </c>
      <c r="B25" s="2">
        <f>B8+E7+I16+B44</f>
        <v>330000000</v>
      </c>
      <c r="H25" s="1" t="s">
        <v>19</v>
      </c>
      <c r="I25" s="15">
        <f>SUM(I21:I24)</f>
        <v>502409.51999999996</v>
      </c>
    </row>
    <row r="26" spans="1:22" x14ac:dyDescent="0.15">
      <c r="A26" s="1" t="s">
        <v>71</v>
      </c>
      <c r="B26" s="2">
        <f>B4+E5+I18</f>
        <v>277852766.38</v>
      </c>
      <c r="G26" s="1"/>
      <c r="H26" s="1" t="s">
        <v>355</v>
      </c>
      <c r="I26" s="2">
        <v>161.77000000000001</v>
      </c>
    </row>
    <row r="27" spans="1:22" x14ac:dyDescent="0.15">
      <c r="A27" s="1" t="s">
        <v>90</v>
      </c>
      <c r="B27" s="2">
        <f>$B$13+$E$10+$I$25</f>
        <v>1478772.5899999996</v>
      </c>
      <c r="G27" s="1"/>
      <c r="H27" s="1"/>
      <c r="I27" s="2"/>
    </row>
    <row r="28" spans="1:22" x14ac:dyDescent="0.15">
      <c r="A28" s="1" t="s">
        <v>356</v>
      </c>
      <c r="B28" s="2">
        <f>B12+E8+I26</f>
        <v>4458.59</v>
      </c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108</v>
      </c>
      <c r="B33" s="36">
        <v>1053</v>
      </c>
      <c r="D33" s="1" t="s">
        <v>74</v>
      </c>
      <c r="E33" s="2">
        <v>15536057</v>
      </c>
      <c r="G33" s="16" t="s">
        <v>296</v>
      </c>
      <c r="H33" s="2">
        <f>E33</f>
        <v>15536057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6">
        <v>8757</v>
      </c>
      <c r="D34" s="1" t="s">
        <v>75</v>
      </c>
      <c r="E34" s="2">
        <v>15469852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6">
        <v>3744</v>
      </c>
      <c r="D35" s="1" t="s">
        <v>76</v>
      </c>
      <c r="E35" s="2">
        <v>452013</v>
      </c>
      <c r="G35" s="40" t="s">
        <v>298</v>
      </c>
      <c r="H35" s="41">
        <f>H33+H34</f>
        <v>15541214.605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6">
        <v>640</v>
      </c>
      <c r="D36" s="1" t="s">
        <v>77</v>
      </c>
      <c r="E36" s="2">
        <v>832013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14194</v>
      </c>
      <c r="D37" s="1" t="s">
        <v>78</v>
      </c>
      <c r="E37" s="2">
        <v>29416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708309</v>
      </c>
    </row>
    <row r="39" spans="1:23" x14ac:dyDescent="0.15">
      <c r="A39" s="1" t="s">
        <v>103</v>
      </c>
      <c r="B39" s="3"/>
      <c r="D39" s="1" t="s">
        <v>80</v>
      </c>
      <c r="E39" s="10">
        <v>-31872</v>
      </c>
    </row>
    <row r="40" spans="1:23" s="9" customFormat="1" x14ac:dyDescent="0.15">
      <c r="A40"/>
      <c r="B40"/>
      <c r="D40" s="1" t="s">
        <v>81</v>
      </c>
      <c r="E40" s="2">
        <v>-2724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1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abSelected="1" topLeftCell="A10" zoomScale="80" zoomScaleNormal="80" workbookViewId="0">
      <selection activeCell="B26" sqref="B26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2.1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28175216.98</v>
      </c>
      <c r="D3" s="1" t="s">
        <v>1</v>
      </c>
      <c r="E3" s="18">
        <v>32637869.059999999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54396995.259999998</v>
      </c>
      <c r="D4" s="1" t="s">
        <v>11</v>
      </c>
      <c r="E4" s="38">
        <v>21876329.420000002</v>
      </c>
      <c r="H4" s="1" t="s">
        <v>323</v>
      </c>
      <c r="I4" s="13">
        <v>11</v>
      </c>
      <c r="J4" s="13">
        <v>7</v>
      </c>
    </row>
    <row r="5" spans="1:10" x14ac:dyDescent="0.15">
      <c r="A5" s="1" t="s">
        <v>3</v>
      </c>
      <c r="B5" s="2">
        <f>B4+B3</f>
        <v>82572212.239999995</v>
      </c>
      <c r="D5" s="1" t="s">
        <v>12</v>
      </c>
      <c r="E5" s="2">
        <v>10761539.640000001</v>
      </c>
      <c r="H5" s="1" t="s">
        <v>389</v>
      </c>
      <c r="I5" s="13"/>
      <c r="J5" s="13"/>
    </row>
    <row r="6" spans="1:10" x14ac:dyDescent="0.15">
      <c r="A6" s="1" t="s">
        <v>11</v>
      </c>
      <c r="B6" s="2">
        <v>196189399.52000001</v>
      </c>
      <c r="D6" s="1" t="s">
        <v>4</v>
      </c>
      <c r="E6" s="2">
        <v>22000000</v>
      </c>
      <c r="H6" s="1" t="s">
        <v>360</v>
      </c>
      <c r="I6" s="13">
        <v>4</v>
      </c>
      <c r="J6" s="13"/>
    </row>
    <row r="7" spans="1:10" x14ac:dyDescent="0.15">
      <c r="A7" s="1" t="s">
        <v>4</v>
      </c>
      <c r="B7" s="2">
        <v>50000000</v>
      </c>
      <c r="D7" s="1" t="s">
        <v>5</v>
      </c>
      <c r="E7" s="18">
        <v>80000000</v>
      </c>
      <c r="H7" s="1" t="s">
        <v>384</v>
      </c>
      <c r="I7" s="13">
        <v>9</v>
      </c>
      <c r="J7" s="13"/>
    </row>
    <row r="8" spans="1:10" x14ac:dyDescent="0.15">
      <c r="A8" s="1" t="s">
        <v>5</v>
      </c>
      <c r="B8" s="2">
        <v>201980000</v>
      </c>
      <c r="D8" s="1" t="s">
        <v>86</v>
      </c>
      <c r="E8" s="18">
        <v>715.2</v>
      </c>
      <c r="G8" s="1"/>
      <c r="H8" s="1"/>
    </row>
    <row r="9" spans="1:10" x14ac:dyDescent="0.15">
      <c r="A9" s="1" t="s">
        <v>82</v>
      </c>
      <c r="B9" s="2">
        <v>14182.54</v>
      </c>
      <c r="D9" s="1" t="s">
        <v>88</v>
      </c>
      <c r="E9" s="3">
        <v>787</v>
      </c>
      <c r="H9" s="1"/>
    </row>
    <row r="10" spans="1:10" x14ac:dyDescent="0.15">
      <c r="A10" s="1" t="s">
        <v>83</v>
      </c>
      <c r="B10" s="2">
        <v>168000000</v>
      </c>
      <c r="D10" s="1" t="s">
        <v>85</v>
      </c>
      <c r="E10" s="2">
        <f>'20180214'!E10+'20180226'!E8</f>
        <v>780876.29999999935</v>
      </c>
      <c r="G10" s="1"/>
      <c r="H10" s="1" t="s">
        <v>42</v>
      </c>
      <c r="I10" s="3">
        <f>SUMIF(I4:I9,"&gt;=0")</f>
        <v>24</v>
      </c>
    </row>
    <row r="11" spans="1:10" x14ac:dyDescent="0.15">
      <c r="A11" s="1" t="s">
        <v>84</v>
      </c>
      <c r="B11" s="2">
        <f>'20180214'!B11+'20180226'!B9</f>
        <v>1806763.1400000001</v>
      </c>
      <c r="D11" s="1" t="s">
        <v>381</v>
      </c>
      <c r="E11" s="2">
        <f>E8+'20180214'!E11</f>
        <v>25859.200000000001</v>
      </c>
      <c r="G11" s="1"/>
      <c r="H11" s="1" t="s">
        <v>43</v>
      </c>
      <c r="I11" s="3">
        <f>SUMIF(I4:J7,"&lt;0")</f>
        <v>0</v>
      </c>
    </row>
    <row r="12" spans="1:10" x14ac:dyDescent="0.15">
      <c r="A12" s="1" t="s">
        <v>86</v>
      </c>
      <c r="B12" s="18">
        <v>390.77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'20180214'!B13+'20180226'!B12</f>
        <v>281704.18999999994</v>
      </c>
      <c r="E13" s="2"/>
      <c r="G13" s="1"/>
      <c r="H13" s="1" t="s">
        <v>30</v>
      </c>
      <c r="I13" s="15">
        <v>21219360</v>
      </c>
    </row>
    <row r="14" spans="1:10" x14ac:dyDescent="0.15">
      <c r="A14" s="1" t="s">
        <v>333</v>
      </c>
      <c r="B14" s="3"/>
      <c r="G14" s="1"/>
      <c r="H14" s="1" t="s">
        <v>31</v>
      </c>
      <c r="I14" s="15">
        <v>-6189120</v>
      </c>
    </row>
    <row r="15" spans="1:10" x14ac:dyDescent="0.15">
      <c r="A15" s="1" t="s">
        <v>380</v>
      </c>
      <c r="B15" s="2">
        <f>B12+'20180214'!B15</f>
        <v>13214.259999999998</v>
      </c>
      <c r="G15" s="1"/>
      <c r="H15" s="1" t="s">
        <v>32</v>
      </c>
      <c r="I15" s="15">
        <f>I14+I13</f>
        <v>15030240</v>
      </c>
    </row>
    <row r="16" spans="1:10" x14ac:dyDescent="0.15">
      <c r="A16" s="1" t="s">
        <v>392</v>
      </c>
      <c r="B16" s="2">
        <f>B11-'20180101'!B11</f>
        <v>207296.26</v>
      </c>
      <c r="G16" s="1" t="s">
        <v>5</v>
      </c>
      <c r="H16" s="2"/>
      <c r="I16" s="15">
        <v>-2000000</v>
      </c>
    </row>
    <row r="17" spans="1:14" x14ac:dyDescent="0.15">
      <c r="A17" s="6"/>
      <c r="B17" s="2"/>
      <c r="G17" s="1" t="s">
        <v>26</v>
      </c>
      <c r="H17" s="2"/>
      <c r="I17" s="15">
        <v>9265417.0199999996</v>
      </c>
    </row>
    <row r="18" spans="1:14" x14ac:dyDescent="0.15">
      <c r="G18" s="1" t="s">
        <v>12</v>
      </c>
      <c r="H18" s="2"/>
      <c r="I18" s="15">
        <v>3182904</v>
      </c>
    </row>
    <row r="19" spans="1:14" x14ac:dyDescent="0.15">
      <c r="A19" s="2"/>
      <c r="G19" s="1" t="s">
        <v>24</v>
      </c>
      <c r="H19" s="2"/>
      <c r="I19" s="15">
        <f>I18+I17-I16</f>
        <v>14448321.02</v>
      </c>
    </row>
    <row r="20" spans="1:14" x14ac:dyDescent="0.15">
      <c r="D20" s="2"/>
      <c r="G20" s="1" t="s">
        <v>33</v>
      </c>
      <c r="I20" s="15"/>
    </row>
    <row r="21" spans="1:14" x14ac:dyDescent="0.15">
      <c r="G21" s="1"/>
      <c r="H21" s="1" t="s">
        <v>38</v>
      </c>
      <c r="I21" s="15"/>
      <c r="N21" s="2"/>
    </row>
    <row r="22" spans="1:14" x14ac:dyDescent="0.15">
      <c r="G22" s="1"/>
      <c r="H22" s="1" t="s">
        <v>39</v>
      </c>
      <c r="I22" s="15">
        <v>111429.59</v>
      </c>
    </row>
    <row r="23" spans="1:14" x14ac:dyDescent="0.15">
      <c r="G23" s="1"/>
      <c r="H23" s="1" t="s">
        <v>106</v>
      </c>
      <c r="I23" s="15">
        <v>24054.85</v>
      </c>
      <c r="N23" s="2"/>
    </row>
    <row r="24" spans="1:14" x14ac:dyDescent="0.15">
      <c r="A24" s="8" t="s">
        <v>69</v>
      </c>
      <c r="H24" s="1" t="s">
        <v>107</v>
      </c>
      <c r="I24" s="15">
        <v>11184</v>
      </c>
    </row>
    <row r="25" spans="1:14" x14ac:dyDescent="0.15">
      <c r="A25" s="1" t="s">
        <v>70</v>
      </c>
      <c r="B25" s="2">
        <f>B8+E7+I16+B45</f>
        <v>280980000</v>
      </c>
      <c r="H25" s="1" t="s">
        <v>19</v>
      </c>
      <c r="I25" s="15">
        <f>SUM(I21:I24)</f>
        <v>146668.44</v>
      </c>
    </row>
    <row r="26" spans="1:14" x14ac:dyDescent="0.15">
      <c r="A26" s="1" t="s">
        <v>71</v>
      </c>
      <c r="B26" s="2">
        <f>B4+E5+I18</f>
        <v>68341438.900000006</v>
      </c>
      <c r="G26" s="1"/>
      <c r="H26" s="1" t="s">
        <v>355</v>
      </c>
      <c r="I26" s="2">
        <v>415.69</v>
      </c>
    </row>
    <row r="27" spans="1:14" x14ac:dyDescent="0.15">
      <c r="A27" s="1" t="s">
        <v>90</v>
      </c>
      <c r="B27" s="2">
        <f>$B$13+$E$10+$I$25</f>
        <v>1209248.9299999992</v>
      </c>
      <c r="H27" s="1" t="s">
        <v>382</v>
      </c>
      <c r="I27" s="2">
        <f>I22-'20180102'!I22</f>
        <v>8547.3799999999901</v>
      </c>
    </row>
    <row r="28" spans="1:14" x14ac:dyDescent="0.15">
      <c r="A28" s="1" t="s">
        <v>356</v>
      </c>
      <c r="B28" s="2">
        <f>B12+E8+I26</f>
        <v>1521.66</v>
      </c>
    </row>
    <row r="29" spans="1:14" x14ac:dyDescent="0.15">
      <c r="A29" s="1" t="s">
        <v>383</v>
      </c>
      <c r="B29" s="2">
        <f>B15+E11+I27</f>
        <v>47620.839999999989</v>
      </c>
    </row>
    <row r="30" spans="1:14" x14ac:dyDescent="0.15">
      <c r="G30" s="1"/>
      <c r="H30" s="1"/>
      <c r="I30" s="2"/>
    </row>
    <row r="31" spans="1:14" s="9" customFormat="1" x14ac:dyDescent="0.15">
      <c r="J31"/>
    </row>
    <row r="32" spans="1:14" ht="14.25" x14ac:dyDescent="0.15">
      <c r="A32" s="7" t="s">
        <v>65</v>
      </c>
      <c r="G32" s="7" t="s">
        <v>295</v>
      </c>
    </row>
    <row r="33" spans="1:23" s="9" customFormat="1" x14ac:dyDescent="0.1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385</v>
      </c>
      <c r="B34" s="36">
        <v>752</v>
      </c>
      <c r="D34" s="1" t="s">
        <v>78</v>
      </c>
      <c r="G34" s="16" t="s">
        <v>296</v>
      </c>
      <c r="H34" s="2">
        <f>E40</f>
        <v>0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386</v>
      </c>
      <c r="B35" s="36">
        <v>2082</v>
      </c>
      <c r="D35" s="1" t="s">
        <v>182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387</v>
      </c>
      <c r="B36" s="36">
        <v>2502</v>
      </c>
      <c r="D36" s="1" t="s">
        <v>80</v>
      </c>
      <c r="G36" s="40" t="s">
        <v>298</v>
      </c>
      <c r="H36" s="41">
        <f>H34+H35</f>
        <v>5157.6049999999814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388</v>
      </c>
      <c r="B37" s="36">
        <v>282</v>
      </c>
      <c r="D37" s="1" t="s">
        <v>81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15">
      <c r="A38" s="1" t="s">
        <v>19</v>
      </c>
      <c r="B38" s="36">
        <f>SUM(B34:B37)</f>
        <v>5618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15">
      <c r="A39" s="1" t="s">
        <v>102</v>
      </c>
      <c r="B39" s="3"/>
      <c r="D39" s="8" t="s">
        <v>379</v>
      </c>
    </row>
    <row r="40" spans="1:23" x14ac:dyDescent="0.15">
      <c r="A40" s="1" t="s">
        <v>103</v>
      </c>
      <c r="B40" s="3"/>
      <c r="D40" s="1" t="s">
        <v>74</v>
      </c>
      <c r="E40" s="2"/>
    </row>
    <row r="41" spans="1:23" s="9" customFormat="1" x14ac:dyDescent="0.15">
      <c r="A41"/>
      <c r="B41"/>
      <c r="D41" s="1" t="s">
        <v>75</v>
      </c>
      <c r="E41" s="2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 s="1" t="s">
        <v>76</v>
      </c>
      <c r="E42" s="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15">
      <c r="D43" s="1" t="s">
        <v>77</v>
      </c>
      <c r="E43" s="2"/>
    </row>
    <row r="44" spans="1:23" x14ac:dyDescent="0.15">
      <c r="A44" s="8" t="s">
        <v>233</v>
      </c>
      <c r="D44" s="1" t="s">
        <v>375</v>
      </c>
      <c r="E44" s="2"/>
    </row>
    <row r="45" spans="1:23" x14ac:dyDescent="0.15">
      <c r="A45" s="16" t="s">
        <v>5</v>
      </c>
      <c r="B45" s="2">
        <v>1000000</v>
      </c>
      <c r="C45" s="2"/>
      <c r="D45" s="1" t="s">
        <v>376</v>
      </c>
      <c r="E45" s="10"/>
    </row>
    <row r="46" spans="1:23" x14ac:dyDescent="0.1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-17039598</v>
      </c>
    </row>
    <row r="47" spans="1:23" x14ac:dyDescent="0.1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1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1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1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3" sqref="B3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73741001.170000002</v>
      </c>
      <c r="D3" s="1" t="s">
        <v>1</v>
      </c>
      <c r="E3" s="18">
        <v>72884182.379999995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207804865.44999999</v>
      </c>
      <c r="D4" s="1" t="s">
        <v>11</v>
      </c>
      <c r="E4" s="38">
        <v>1449298.38</v>
      </c>
      <c r="H4" s="1" t="s">
        <v>238</v>
      </c>
      <c r="I4" s="13">
        <v>95</v>
      </c>
      <c r="J4" s="13">
        <v>-9</v>
      </c>
    </row>
    <row r="5" spans="1:10" x14ac:dyDescent="0.15">
      <c r="A5" s="1" t="s">
        <v>3</v>
      </c>
      <c r="B5" s="2">
        <v>281545866.62</v>
      </c>
      <c r="D5" s="1" t="s">
        <v>12</v>
      </c>
      <c r="E5" s="2">
        <v>71434884</v>
      </c>
      <c r="H5" s="1" t="s">
        <v>370</v>
      </c>
      <c r="I5" s="13"/>
      <c r="J5" s="13"/>
    </row>
    <row r="6" spans="1:10" x14ac:dyDescent="0.15">
      <c r="A6" s="1" t="s">
        <v>11</v>
      </c>
      <c r="B6" s="37">
        <v>73741001.709999993</v>
      </c>
      <c r="D6" s="1" t="s">
        <v>4</v>
      </c>
      <c r="E6" s="2">
        <v>11000000</v>
      </c>
      <c r="H6" s="1" t="s">
        <v>323</v>
      </c>
      <c r="I6" s="13">
        <v>1</v>
      </c>
      <c r="J6" s="13">
        <v>-5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75000000</v>
      </c>
      <c r="H7" s="1" t="s">
        <v>360</v>
      </c>
      <c r="I7" s="13">
        <v>2</v>
      </c>
      <c r="J7" s="13"/>
    </row>
    <row r="8" spans="1:10" x14ac:dyDescent="0.15">
      <c r="A8" s="1" t="s">
        <v>5</v>
      </c>
      <c r="B8" s="2">
        <v>241000000</v>
      </c>
      <c r="D8" s="1" t="s">
        <v>86</v>
      </c>
      <c r="E8" s="18">
        <v>0</v>
      </c>
      <c r="G8" s="1"/>
    </row>
    <row r="9" spans="1:10" x14ac:dyDescent="0.15">
      <c r="A9" s="1" t="s">
        <v>82</v>
      </c>
      <c r="B9" s="2">
        <v>0</v>
      </c>
      <c r="D9" s="1" t="s">
        <v>88</v>
      </c>
      <c r="E9" s="3">
        <v>0</v>
      </c>
      <c r="H9" s="1"/>
    </row>
    <row r="10" spans="1:10" x14ac:dyDescent="0.15">
      <c r="A10" s="1" t="s">
        <v>83</v>
      </c>
      <c r="B10" s="2">
        <v>0</v>
      </c>
      <c r="D10" s="1" t="s">
        <v>85</v>
      </c>
      <c r="E10" s="2">
        <f>'20171117'!E10+'20171120'!E8</f>
        <v>725527.49999999953</v>
      </c>
      <c r="G10" s="1"/>
      <c r="H10" s="1" t="s">
        <v>42</v>
      </c>
      <c r="I10" s="3">
        <f>SUMIF(I4:I8,"&gt;=0")</f>
        <v>98</v>
      </c>
    </row>
    <row r="11" spans="1:10" x14ac:dyDescent="0.15">
      <c r="A11" s="1" t="s">
        <v>84</v>
      </c>
      <c r="B11" s="2">
        <f>'20171117'!B11+'20171120'!B9</f>
        <v>1458142.7800000003</v>
      </c>
      <c r="E11" s="2"/>
      <c r="G11" s="1"/>
      <c r="H11" s="1" t="s">
        <v>43</v>
      </c>
      <c r="I11" s="3">
        <f>SUM(J4:J7)</f>
        <v>-14</v>
      </c>
    </row>
    <row r="12" spans="1:10" x14ac:dyDescent="0.1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'20171117'!B13+'20171120'!B12</f>
        <v>246538.75000000009</v>
      </c>
      <c r="E13" s="2"/>
      <c r="G13" s="1"/>
      <c r="H13" s="1" t="s">
        <v>30</v>
      </c>
      <c r="I13" s="15">
        <v>85950840</v>
      </c>
    </row>
    <row r="14" spans="1:10" x14ac:dyDescent="0.15">
      <c r="A14" s="1" t="s">
        <v>333</v>
      </c>
      <c r="B14" s="3"/>
      <c r="G14" s="1"/>
      <c r="H14" s="1" t="s">
        <v>31</v>
      </c>
      <c r="I14" s="15">
        <v>-12302760</v>
      </c>
    </row>
    <row r="15" spans="1:10" x14ac:dyDescent="0.15">
      <c r="A15" s="1"/>
      <c r="B15" s="2"/>
      <c r="G15" s="1"/>
      <c r="H15" s="1" t="s">
        <v>32</v>
      </c>
      <c r="I15" s="15">
        <f>I14+I13</f>
        <v>73648080</v>
      </c>
    </row>
    <row r="16" spans="1:10" x14ac:dyDescent="0.15">
      <c r="A16" s="1"/>
      <c r="B16" s="2"/>
      <c r="G16" s="1" t="s">
        <v>5</v>
      </c>
      <c r="H16" s="2"/>
      <c r="I16" s="15">
        <v>13000000</v>
      </c>
    </row>
    <row r="17" spans="1:22" x14ac:dyDescent="0.15">
      <c r="A17" s="6"/>
      <c r="B17" s="2"/>
      <c r="G17" s="1" t="s">
        <v>26</v>
      </c>
      <c r="H17" s="2"/>
      <c r="I17" s="15">
        <v>11840786.51</v>
      </c>
    </row>
    <row r="18" spans="1:22" x14ac:dyDescent="0.15">
      <c r="G18" s="1" t="s">
        <v>12</v>
      </c>
      <c r="H18" s="2"/>
      <c r="I18" s="15">
        <v>12892626</v>
      </c>
    </row>
    <row r="19" spans="1:22" x14ac:dyDescent="0.15">
      <c r="A19" s="2"/>
      <c r="G19" s="1" t="s">
        <v>24</v>
      </c>
      <c r="H19" s="2"/>
      <c r="I19" s="15">
        <f>I18+I17-I16</f>
        <v>11733412.509999998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377434.9</v>
      </c>
      <c r="N21" s="2"/>
    </row>
    <row r="22" spans="1:22" x14ac:dyDescent="0.15">
      <c r="G22" s="1"/>
      <c r="H22" s="1" t="s">
        <v>39</v>
      </c>
      <c r="I22" s="15">
        <v>88872.73</v>
      </c>
    </row>
    <row r="23" spans="1:22" x14ac:dyDescent="0.15">
      <c r="G23" s="1"/>
      <c r="H23" s="1" t="s">
        <v>106</v>
      </c>
      <c r="I23" s="15">
        <v>24054.85</v>
      </c>
      <c r="N23" s="2"/>
    </row>
    <row r="24" spans="1:22" x14ac:dyDescent="0.15">
      <c r="A24" s="8" t="s">
        <v>69</v>
      </c>
      <c r="H24" s="1" t="s">
        <v>107</v>
      </c>
      <c r="I24" s="15">
        <v>11184</v>
      </c>
    </row>
    <row r="25" spans="1:22" x14ac:dyDescent="0.15">
      <c r="A25" s="1" t="s">
        <v>70</v>
      </c>
      <c r="B25" s="2">
        <f>B8+E7+I16+B44</f>
        <v>330000000</v>
      </c>
      <c r="H25" s="1" t="s">
        <v>19</v>
      </c>
      <c r="I25" s="15">
        <f>SUM(I21:I24)</f>
        <v>501546.48</v>
      </c>
    </row>
    <row r="26" spans="1:22" x14ac:dyDescent="0.15">
      <c r="A26" s="1" t="s">
        <v>71</v>
      </c>
      <c r="B26" s="2">
        <f>B4+E5+I18</f>
        <v>292132375.44999999</v>
      </c>
      <c r="G26" s="1"/>
      <c r="H26" s="1" t="s">
        <v>355</v>
      </c>
      <c r="I26" s="2">
        <v>0</v>
      </c>
    </row>
    <row r="27" spans="1:22" x14ac:dyDescent="0.15">
      <c r="A27" s="1" t="s">
        <v>90</v>
      </c>
      <c r="B27" s="2">
        <f>$B$13+$E$10+$I$25</f>
        <v>1473612.7299999995</v>
      </c>
      <c r="G27" s="1"/>
      <c r="H27" s="1"/>
      <c r="I27" s="2"/>
    </row>
    <row r="28" spans="1:22" x14ac:dyDescent="0.15">
      <c r="A28" s="1" t="s">
        <v>356</v>
      </c>
      <c r="B28" s="2">
        <f>B12+E8+I26</f>
        <v>0</v>
      </c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108</v>
      </c>
      <c r="B33" s="36">
        <v>1795</v>
      </c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6">
        <v>8794</v>
      </c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6">
        <v>3701</v>
      </c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6">
        <v>598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14888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/>
    </row>
    <row r="39" spans="1:23" x14ac:dyDescent="0.15">
      <c r="A39" s="1" t="s">
        <v>103</v>
      </c>
      <c r="B39" s="3"/>
      <c r="D39" s="1" t="s">
        <v>80</v>
      </c>
      <c r="E39" s="10"/>
    </row>
    <row r="40" spans="1:23" s="9" customFormat="1" x14ac:dyDescent="0.1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1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16" zoomScale="80" zoomScaleNormal="80" workbookViewId="0">
      <selection activeCell="I21" sqref="I21:I22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/>
      <c r="D4" s="1" t="s">
        <v>11</v>
      </c>
      <c r="E4" s="38"/>
      <c r="H4" s="1" t="s">
        <v>341</v>
      </c>
      <c r="I4" s="13"/>
      <c r="J4" s="13"/>
    </row>
    <row r="5" spans="1:10" x14ac:dyDescent="0.15">
      <c r="A5" s="1" t="s">
        <v>3</v>
      </c>
      <c r="B5" s="2"/>
      <c r="D5" s="1" t="s">
        <v>12</v>
      </c>
      <c r="E5" s="2"/>
      <c r="H5" s="1" t="s">
        <v>238</v>
      </c>
      <c r="I5" s="13">
        <v>95</v>
      </c>
      <c r="J5" s="13">
        <v>-9</v>
      </c>
    </row>
    <row r="6" spans="1:10" x14ac:dyDescent="0.1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>
        <v>1</v>
      </c>
      <c r="J6" s="13">
        <v>-5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75000000</v>
      </c>
      <c r="H7" s="1" t="s">
        <v>360</v>
      </c>
      <c r="I7" s="13">
        <v>2</v>
      </c>
      <c r="J7" s="13"/>
    </row>
    <row r="8" spans="1:10" x14ac:dyDescent="0.15">
      <c r="A8" s="1" t="s">
        <v>5</v>
      </c>
      <c r="B8" s="2">
        <v>241000000</v>
      </c>
      <c r="D8" s="1" t="s">
        <v>86</v>
      </c>
      <c r="E8" s="18">
        <v>1323.2</v>
      </c>
      <c r="G8" s="1"/>
    </row>
    <row r="9" spans="1:10" x14ac:dyDescent="0.15">
      <c r="A9" s="1" t="s">
        <v>82</v>
      </c>
      <c r="B9" s="2">
        <v>17793.72</v>
      </c>
      <c r="D9" s="1" t="s">
        <v>88</v>
      </c>
      <c r="E9" s="3">
        <v>1011</v>
      </c>
      <c r="H9" s="1"/>
    </row>
    <row r="10" spans="1:10" x14ac:dyDescent="0.15">
      <c r="A10" s="1" t="s">
        <v>83</v>
      </c>
      <c r="B10" s="2">
        <v>63000000</v>
      </c>
      <c r="D10" s="1" t="s">
        <v>85</v>
      </c>
      <c r="E10" s="2">
        <f>'20171116'!E10+'20171117'!E8</f>
        <v>725527.49999999953</v>
      </c>
      <c r="G10" s="1"/>
      <c r="H10" s="1" t="s">
        <v>42</v>
      </c>
      <c r="I10" s="3">
        <f>SUMIF(I4:I8,"&gt;=0")</f>
        <v>98</v>
      </c>
    </row>
    <row r="11" spans="1:10" x14ac:dyDescent="0.15">
      <c r="A11" s="1" t="s">
        <v>84</v>
      </c>
      <c r="B11" s="2">
        <f>'20171116'!B11+'20171117'!B9</f>
        <v>1458142.7800000003</v>
      </c>
      <c r="E11" s="2"/>
      <c r="G11" s="1"/>
      <c r="H11" s="1" t="s">
        <v>43</v>
      </c>
      <c r="I11" s="3">
        <f>SUM(J4:J7)</f>
        <v>-14</v>
      </c>
    </row>
    <row r="12" spans="1:10" x14ac:dyDescent="0.15">
      <c r="A12" s="1" t="s">
        <v>86</v>
      </c>
      <c r="B12" s="18">
        <v>1770.63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'20171116'!B13+'20171117'!B12</f>
        <v>246538.75000000009</v>
      </c>
      <c r="E13" s="2"/>
      <c r="G13" s="1"/>
      <c r="H13" s="1" t="s">
        <v>30</v>
      </c>
      <c r="I13" s="15"/>
    </row>
    <row r="14" spans="1:10" x14ac:dyDescent="0.15">
      <c r="A14" s="1" t="s">
        <v>333</v>
      </c>
      <c r="B14" s="3"/>
      <c r="G14" s="1"/>
      <c r="H14" s="1" t="s">
        <v>31</v>
      </c>
      <c r="I14" s="15"/>
    </row>
    <row r="15" spans="1:10" x14ac:dyDescent="0.15">
      <c r="A15" s="1"/>
      <c r="B15" s="2"/>
      <c r="G15" s="1"/>
      <c r="H15" s="1" t="s">
        <v>32</v>
      </c>
      <c r="I15" s="15">
        <f>I14+I13</f>
        <v>0</v>
      </c>
    </row>
    <row r="16" spans="1:10" x14ac:dyDescent="0.15">
      <c r="A16" s="1"/>
      <c r="B16" s="2"/>
      <c r="G16" s="1" t="s">
        <v>5</v>
      </c>
      <c r="H16" s="2"/>
      <c r="I16" s="15">
        <v>13000000</v>
      </c>
    </row>
    <row r="17" spans="1:22" x14ac:dyDescent="0.15">
      <c r="A17" s="6"/>
      <c r="B17" s="2"/>
      <c r="G17" s="1" t="s">
        <v>26</v>
      </c>
      <c r="H17" s="2"/>
      <c r="I17" s="15"/>
    </row>
    <row r="18" spans="1:22" x14ac:dyDescent="0.15">
      <c r="G18" s="1" t="s">
        <v>12</v>
      </c>
      <c r="H18" s="2"/>
      <c r="I18" s="15"/>
    </row>
    <row r="19" spans="1:22" x14ac:dyDescent="0.15">
      <c r="A19" s="2"/>
      <c r="G19" s="1" t="s">
        <v>24</v>
      </c>
      <c r="H19" s="2"/>
      <c r="I19" s="15">
        <f>I18+I17-I16</f>
        <v>-13000000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377434.9</v>
      </c>
      <c r="N21" s="2"/>
    </row>
    <row r="22" spans="1:22" x14ac:dyDescent="0.15">
      <c r="G22" s="1"/>
      <c r="H22" s="1" t="s">
        <v>39</v>
      </c>
      <c r="I22" s="15">
        <v>88872.73</v>
      </c>
    </row>
    <row r="23" spans="1:22" x14ac:dyDescent="0.15">
      <c r="G23" s="1"/>
      <c r="H23" s="1" t="s">
        <v>106</v>
      </c>
      <c r="I23" s="15">
        <v>24054.85</v>
      </c>
      <c r="N23" s="2"/>
    </row>
    <row r="24" spans="1:22" x14ac:dyDescent="0.15">
      <c r="A24" s="8" t="s">
        <v>69</v>
      </c>
      <c r="H24" s="1" t="s">
        <v>107</v>
      </c>
      <c r="I24" s="15">
        <v>11184</v>
      </c>
    </row>
    <row r="25" spans="1:22" x14ac:dyDescent="0.15">
      <c r="A25" s="1" t="s">
        <v>70</v>
      </c>
      <c r="B25" s="2">
        <f>B8+E7+I16+B44</f>
        <v>330000000</v>
      </c>
      <c r="H25" s="1" t="s">
        <v>19</v>
      </c>
      <c r="I25" s="15">
        <f>SUM(I21:I24)</f>
        <v>501546.48</v>
      </c>
    </row>
    <row r="26" spans="1:22" x14ac:dyDescent="0.15">
      <c r="A26" s="1" t="s">
        <v>71</v>
      </c>
      <c r="B26" s="2">
        <f>B4+E5+I18</f>
        <v>0</v>
      </c>
      <c r="G26" s="1"/>
      <c r="H26" s="1" t="s">
        <v>355</v>
      </c>
      <c r="I26" s="2">
        <v>695.38</v>
      </c>
    </row>
    <row r="27" spans="1:22" x14ac:dyDescent="0.15">
      <c r="A27" s="1" t="s">
        <v>90</v>
      </c>
      <c r="B27" s="2">
        <f>$B$13+$E$10+$I$25</f>
        <v>1473612.7299999995</v>
      </c>
      <c r="G27" s="1"/>
      <c r="H27" s="1"/>
      <c r="I27" s="2"/>
    </row>
    <row r="28" spans="1:22" x14ac:dyDescent="0.15">
      <c r="A28" s="1" t="s">
        <v>356</v>
      </c>
      <c r="B28" s="2">
        <f>B12+E8+I26</f>
        <v>3789.21</v>
      </c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108</v>
      </c>
      <c r="B33" s="36"/>
      <c r="D33" s="1" t="s">
        <v>74</v>
      </c>
      <c r="E33" s="2">
        <v>15084044</v>
      </c>
      <c r="G33" s="16" t="s">
        <v>296</v>
      </c>
      <c r="H33" s="2">
        <f>E33</f>
        <v>15084044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6"/>
      <c r="D34" s="1" t="s">
        <v>75</v>
      </c>
      <c r="E34" s="2">
        <v>14637839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6"/>
      <c r="D35" s="1" t="s">
        <v>76</v>
      </c>
      <c r="E35" s="2">
        <v>53578</v>
      </c>
      <c r="G35" s="40" t="s">
        <v>298</v>
      </c>
      <c r="H35" s="41">
        <f>H33+H34</f>
        <v>15089201.605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6"/>
      <c r="D36" s="1" t="s">
        <v>77</v>
      </c>
      <c r="E36" s="2">
        <v>51499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0</v>
      </c>
      <c r="D37" s="1" t="s">
        <v>78</v>
      </c>
      <c r="E37" s="2">
        <v>611628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-929143</v>
      </c>
    </row>
    <row r="39" spans="1:23" x14ac:dyDescent="0.15">
      <c r="A39" s="1" t="s">
        <v>103</v>
      </c>
      <c r="B39" s="3"/>
      <c r="D39" s="1" t="s">
        <v>80</v>
      </c>
      <c r="E39" s="10">
        <v>-30278</v>
      </c>
    </row>
    <row r="40" spans="1:23" s="9" customFormat="1" x14ac:dyDescent="0.15">
      <c r="A40"/>
      <c r="B40"/>
      <c r="D40" s="1" t="s">
        <v>81</v>
      </c>
      <c r="E40" s="2">
        <v>-4299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1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E5" sqref="E5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12373665.210000001</v>
      </c>
      <c r="D3" s="1" t="s">
        <v>1</v>
      </c>
      <c r="E3" s="18">
        <v>71912821.579999998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193997221.13</v>
      </c>
      <c r="D4" s="1" t="s">
        <v>11</v>
      </c>
      <c r="E4" s="38">
        <v>7930114.3799999999</v>
      </c>
      <c r="H4" s="1" t="s">
        <v>341</v>
      </c>
      <c r="I4" s="13">
        <v>19</v>
      </c>
      <c r="J4" s="13">
        <v>-1</v>
      </c>
    </row>
    <row r="5" spans="1:10" x14ac:dyDescent="0.15">
      <c r="A5" s="1" t="s">
        <v>3</v>
      </c>
      <c r="B5" s="2">
        <v>275378175.42000002</v>
      </c>
      <c r="D5" s="1" t="s">
        <v>12</v>
      </c>
      <c r="E5" s="2">
        <v>63982707.200000003</v>
      </c>
      <c r="H5" s="1" t="s">
        <v>238</v>
      </c>
      <c r="I5" s="13">
        <v>92</v>
      </c>
      <c r="J5" s="13"/>
    </row>
    <row r="6" spans="1:10" x14ac:dyDescent="0.15">
      <c r="A6" s="1" t="s">
        <v>11</v>
      </c>
      <c r="B6" s="37">
        <v>81380954.290000007</v>
      </c>
      <c r="D6" s="1" t="s">
        <v>4</v>
      </c>
      <c r="E6" s="2">
        <v>11000000</v>
      </c>
      <c r="H6" s="1" t="s">
        <v>323</v>
      </c>
      <c r="I6" s="13">
        <v>1</v>
      </c>
      <c r="J6" s="13">
        <v>-6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75000000</v>
      </c>
      <c r="H7" s="1" t="s">
        <v>360</v>
      </c>
      <c r="I7" s="13">
        <v>3</v>
      </c>
      <c r="J7" s="13"/>
    </row>
    <row r="8" spans="1:10" x14ac:dyDescent="0.15">
      <c r="A8" s="1" t="s">
        <v>5</v>
      </c>
      <c r="B8" s="2">
        <v>241000000</v>
      </c>
      <c r="D8" s="1" t="s">
        <v>86</v>
      </c>
      <c r="E8" s="18">
        <v>244.8</v>
      </c>
      <c r="G8" s="1"/>
    </row>
    <row r="9" spans="1:10" x14ac:dyDescent="0.15">
      <c r="A9" s="1" t="s">
        <v>82</v>
      </c>
      <c r="B9" s="2">
        <v>7289.08</v>
      </c>
      <c r="D9" s="1" t="s">
        <v>88</v>
      </c>
      <c r="E9" s="3">
        <v>277</v>
      </c>
      <c r="H9" s="1"/>
    </row>
    <row r="10" spans="1:10" x14ac:dyDescent="0.15">
      <c r="A10" s="1" t="s">
        <v>83</v>
      </c>
      <c r="B10" s="2">
        <v>69000000</v>
      </c>
      <c r="D10" s="1" t="s">
        <v>85</v>
      </c>
      <c r="E10" s="2">
        <f>'20171115'!E10+'20171116'!E8</f>
        <v>724204.29999999958</v>
      </c>
      <c r="G10" s="1"/>
      <c r="H10" s="1" t="s">
        <v>42</v>
      </c>
      <c r="I10" s="3">
        <f>SUMIF(I4:I8,"&gt;=0")</f>
        <v>115</v>
      </c>
    </row>
    <row r="11" spans="1:10" x14ac:dyDescent="0.15">
      <c r="A11" s="1" t="s">
        <v>84</v>
      </c>
      <c r="B11" s="2">
        <f>'20171115'!B11+'20171116'!B9</f>
        <v>1440349.0600000003</v>
      </c>
      <c r="E11" s="2"/>
      <c r="G11" s="1"/>
      <c r="H11" s="1" t="s">
        <v>43</v>
      </c>
      <c r="I11" s="3">
        <f>SUM(J4:J7)</f>
        <v>-7</v>
      </c>
    </row>
    <row r="12" spans="1:10" x14ac:dyDescent="0.15">
      <c r="A12" s="1" t="s">
        <v>86</v>
      </c>
      <c r="B12" s="18">
        <v>1087.01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'20171115'!B13+'20171116'!B12</f>
        <v>244768.12000000008</v>
      </c>
      <c r="E13" s="2"/>
      <c r="G13" s="1"/>
      <c r="H13" s="1" t="s">
        <v>30</v>
      </c>
      <c r="I13" s="15">
        <v>98581140</v>
      </c>
    </row>
    <row r="14" spans="1:10" x14ac:dyDescent="0.15">
      <c r="A14" s="1" t="s">
        <v>333</v>
      </c>
      <c r="B14" s="3">
        <v>66872534</v>
      </c>
      <c r="G14" s="1"/>
      <c r="H14" s="1" t="s">
        <v>31</v>
      </c>
      <c r="I14" s="15">
        <v>-6890460</v>
      </c>
    </row>
    <row r="15" spans="1:10" x14ac:dyDescent="0.15">
      <c r="A15" s="1"/>
      <c r="B15" s="2"/>
      <c r="G15" s="1"/>
      <c r="H15" s="1" t="s">
        <v>32</v>
      </c>
      <c r="I15" s="15">
        <f>I14+I13</f>
        <v>91690680</v>
      </c>
    </row>
    <row r="16" spans="1:10" x14ac:dyDescent="0.15">
      <c r="A16" s="1"/>
      <c r="B16" s="2"/>
      <c r="G16" s="1" t="s">
        <v>5</v>
      </c>
      <c r="H16" s="2"/>
      <c r="I16" s="15">
        <v>13000000</v>
      </c>
    </row>
    <row r="17" spans="1:22" x14ac:dyDescent="0.15">
      <c r="A17" s="6"/>
      <c r="B17" s="2"/>
      <c r="G17" s="1" t="s">
        <v>26</v>
      </c>
      <c r="H17" s="2"/>
      <c r="I17" s="15">
        <v>9252314.8900000006</v>
      </c>
    </row>
    <row r="18" spans="1:22" x14ac:dyDescent="0.15">
      <c r="G18" s="1" t="s">
        <v>12</v>
      </c>
      <c r="H18" s="2"/>
      <c r="I18" s="15">
        <v>14798430</v>
      </c>
    </row>
    <row r="19" spans="1:22" x14ac:dyDescent="0.15">
      <c r="A19" s="2"/>
      <c r="G19" s="1" t="s">
        <v>24</v>
      </c>
      <c r="H19" s="2"/>
      <c r="I19" s="15">
        <f>I18+I17-I16</f>
        <v>11050744.890000001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374420.64</v>
      </c>
      <c r="N21" s="2"/>
    </row>
    <row r="22" spans="1:22" x14ac:dyDescent="0.15">
      <c r="G22" s="1"/>
      <c r="H22" s="1" t="s">
        <v>39</v>
      </c>
      <c r="I22" s="15">
        <v>88177.35</v>
      </c>
    </row>
    <row r="23" spans="1:22" x14ac:dyDescent="0.15">
      <c r="G23" s="1"/>
      <c r="H23" s="1" t="s">
        <v>106</v>
      </c>
      <c r="I23" s="15">
        <v>24054.85</v>
      </c>
      <c r="N23" s="2"/>
    </row>
    <row r="24" spans="1:22" x14ac:dyDescent="0.15">
      <c r="A24" s="8" t="s">
        <v>69</v>
      </c>
      <c r="H24" s="1" t="s">
        <v>107</v>
      </c>
      <c r="I24" s="15">
        <v>11184</v>
      </c>
    </row>
    <row r="25" spans="1:22" x14ac:dyDescent="0.15">
      <c r="A25" s="1" t="s">
        <v>70</v>
      </c>
      <c r="B25" s="2">
        <f>B8+E7+I16+B44</f>
        <v>330000000</v>
      </c>
      <c r="H25" s="1" t="s">
        <v>19</v>
      </c>
      <c r="I25" s="15">
        <f>SUM(I21:I24)</f>
        <v>497836.83999999997</v>
      </c>
    </row>
    <row r="26" spans="1:22" x14ac:dyDescent="0.15">
      <c r="A26" s="1" t="s">
        <v>71</v>
      </c>
      <c r="B26" s="2">
        <f>B4+E5+I18</f>
        <v>272778358.32999998</v>
      </c>
      <c r="G26" s="1"/>
      <c r="H26" s="1" t="s">
        <v>355</v>
      </c>
      <c r="I26" s="2">
        <v>457.37</v>
      </c>
    </row>
    <row r="27" spans="1:22" x14ac:dyDescent="0.15">
      <c r="A27" s="1" t="s">
        <v>90</v>
      </c>
      <c r="B27" s="2">
        <f>$B$13+$E$10+$I$25</f>
        <v>1466809.2599999998</v>
      </c>
      <c r="G27" s="1"/>
      <c r="H27" s="1"/>
      <c r="I27" s="2"/>
    </row>
    <row r="28" spans="1:22" x14ac:dyDescent="0.15">
      <c r="A28" s="1" t="s">
        <v>356</v>
      </c>
      <c r="B28" s="2">
        <f>B12+E8+I26</f>
        <v>1789.1799999999998</v>
      </c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108</v>
      </c>
      <c r="B33" s="36">
        <v>2458</v>
      </c>
      <c r="D33" s="1" t="s">
        <v>74</v>
      </c>
      <c r="E33" s="2">
        <v>15030466</v>
      </c>
      <c r="G33" s="16" t="s">
        <v>296</v>
      </c>
      <c r="H33" s="2">
        <f>E33</f>
        <v>15030466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6">
        <v>8672</v>
      </c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6">
        <v>3688</v>
      </c>
      <c r="D35" s="1" t="s">
        <v>76</v>
      </c>
      <c r="E35" s="2">
        <v>-42184</v>
      </c>
      <c r="G35" s="40" t="s">
        <v>298</v>
      </c>
      <c r="H35" s="41">
        <f>H33+H34</f>
        <v>15035623.605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6">
        <v>555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15373</v>
      </c>
      <c r="D37" s="1" t="s">
        <v>78</v>
      </c>
      <c r="E37" s="2">
        <v>2729400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3844041</v>
      </c>
    </row>
    <row r="39" spans="1:23" x14ac:dyDescent="0.15">
      <c r="A39" s="1" t="s">
        <v>103</v>
      </c>
      <c r="B39" s="3"/>
      <c r="D39" s="1" t="s">
        <v>80</v>
      </c>
      <c r="E39" s="10">
        <v>-24846</v>
      </c>
    </row>
    <row r="40" spans="1:23" s="9" customFormat="1" x14ac:dyDescent="0.15">
      <c r="A40"/>
      <c r="B40"/>
      <c r="D40" s="1" t="s">
        <v>81</v>
      </c>
      <c r="E40" s="2">
        <v>-9788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1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C1" sqref="C1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14911589.439999999</v>
      </c>
      <c r="D3" s="1" t="s">
        <v>1</v>
      </c>
      <c r="E3" s="18">
        <v>71821792.379999995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192239747.13999999</v>
      </c>
      <c r="D4" s="1" t="s">
        <v>11</v>
      </c>
      <c r="E4" s="38">
        <v>7061334.5800000001</v>
      </c>
      <c r="H4" s="1" t="s">
        <v>341</v>
      </c>
      <c r="I4" s="13">
        <v>22</v>
      </c>
      <c r="J4" s="13">
        <v>-2</v>
      </c>
    </row>
    <row r="5" spans="1:10" x14ac:dyDescent="0.15">
      <c r="A5" s="1" t="s">
        <v>3</v>
      </c>
      <c r="B5" s="2">
        <v>276158964.95999998</v>
      </c>
      <c r="D5" s="1" t="s">
        <v>12</v>
      </c>
      <c r="E5" s="2">
        <v>64760457.799999997</v>
      </c>
      <c r="H5" s="1" t="s">
        <v>238</v>
      </c>
      <c r="I5" s="13">
        <v>85</v>
      </c>
      <c r="J5" s="13">
        <v>-1</v>
      </c>
    </row>
    <row r="6" spans="1:10" x14ac:dyDescent="0.15">
      <c r="A6" s="1" t="s">
        <v>11</v>
      </c>
      <c r="B6" s="37">
        <v>83919217.819999993</v>
      </c>
      <c r="D6" s="1" t="s">
        <v>4</v>
      </c>
      <c r="E6" s="2">
        <v>11000000</v>
      </c>
      <c r="H6" s="1" t="s">
        <v>323</v>
      </c>
      <c r="I6" s="13">
        <v>1</v>
      </c>
      <c r="J6" s="13">
        <v>-12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75000000</v>
      </c>
      <c r="H7" s="1" t="s">
        <v>360</v>
      </c>
      <c r="I7" s="13">
        <v>8</v>
      </c>
      <c r="J7" s="13"/>
    </row>
    <row r="8" spans="1:10" x14ac:dyDescent="0.15">
      <c r="A8" s="1" t="s">
        <v>5</v>
      </c>
      <c r="B8" s="2">
        <v>241000000</v>
      </c>
      <c r="D8" s="1" t="s">
        <v>86</v>
      </c>
      <c r="E8" s="18">
        <v>968</v>
      </c>
      <c r="G8" s="1"/>
    </row>
    <row r="9" spans="1:10" x14ac:dyDescent="0.15">
      <c r="A9" s="1" t="s">
        <v>82</v>
      </c>
      <c r="B9" s="2">
        <v>7628.38</v>
      </c>
      <c r="D9" s="1" t="s">
        <v>88</v>
      </c>
      <c r="E9" s="3">
        <v>1287</v>
      </c>
      <c r="H9" s="1"/>
    </row>
    <row r="10" spans="1:10" x14ac:dyDescent="0.15">
      <c r="A10" s="1" t="s">
        <v>83</v>
      </c>
      <c r="B10" s="2">
        <v>69000000</v>
      </c>
      <c r="D10" s="1" t="s">
        <v>85</v>
      </c>
      <c r="E10" s="2">
        <f>'20171114'!E10+'20171115'!E8</f>
        <v>723959.49999999953</v>
      </c>
      <c r="G10" s="1"/>
      <c r="H10" s="1" t="s">
        <v>42</v>
      </c>
      <c r="I10" s="3">
        <f>SUMIF(I4:I8,"&gt;=0")</f>
        <v>116</v>
      </c>
    </row>
    <row r="11" spans="1:10" x14ac:dyDescent="0.15">
      <c r="A11" s="1" t="s">
        <v>84</v>
      </c>
      <c r="B11" s="2">
        <f>'20171114'!B11+'20171115'!B9</f>
        <v>1433059.9800000002</v>
      </c>
      <c r="E11" s="2"/>
      <c r="G11" s="1"/>
      <c r="H11" s="1" t="s">
        <v>43</v>
      </c>
      <c r="I11" s="3">
        <f>SUM(J4:J7)</f>
        <v>-15</v>
      </c>
    </row>
    <row r="12" spans="1:10" x14ac:dyDescent="0.15">
      <c r="A12" s="1" t="s">
        <v>86</v>
      </c>
      <c r="B12" s="18">
        <v>1317.54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'20171114'!B13+'20171115'!B12</f>
        <v>243681.11000000007</v>
      </c>
      <c r="E13" s="2"/>
      <c r="G13" s="1"/>
      <c r="H13" s="1" t="s">
        <v>30</v>
      </c>
      <c r="I13" s="15">
        <v>99992760</v>
      </c>
    </row>
    <row r="14" spans="1:10" x14ac:dyDescent="0.15">
      <c r="A14" s="1" t="s">
        <v>333</v>
      </c>
      <c r="B14" s="3">
        <v>65993734</v>
      </c>
      <c r="G14" s="1"/>
      <c r="H14" s="1" t="s">
        <v>31</v>
      </c>
      <c r="I14" s="15">
        <v>-12119400</v>
      </c>
    </row>
    <row r="15" spans="1:10" x14ac:dyDescent="0.15">
      <c r="A15" s="1"/>
      <c r="B15" s="2"/>
      <c r="G15" s="1"/>
      <c r="H15" s="1" t="s">
        <v>32</v>
      </c>
      <c r="I15" s="15">
        <f>I14+I13</f>
        <v>87873360</v>
      </c>
    </row>
    <row r="16" spans="1:10" x14ac:dyDescent="0.15">
      <c r="A16" s="1"/>
      <c r="B16" s="2"/>
      <c r="G16" s="1" t="s">
        <v>5</v>
      </c>
      <c r="H16" s="2"/>
      <c r="I16" s="15">
        <v>13000000</v>
      </c>
    </row>
    <row r="17" spans="1:22" x14ac:dyDescent="0.15">
      <c r="A17" s="6"/>
      <c r="B17" s="2"/>
      <c r="G17" s="1" t="s">
        <v>26</v>
      </c>
      <c r="H17" s="2"/>
      <c r="I17" s="15">
        <v>9446606.2599999998</v>
      </c>
    </row>
    <row r="18" spans="1:22" x14ac:dyDescent="0.15">
      <c r="G18" s="1" t="s">
        <v>12</v>
      </c>
      <c r="H18" s="2"/>
      <c r="I18" s="15">
        <v>14998914</v>
      </c>
    </row>
    <row r="19" spans="1:22" x14ac:dyDescent="0.15">
      <c r="A19" s="2"/>
      <c r="G19" s="1" t="s">
        <v>24</v>
      </c>
      <c r="H19" s="2"/>
      <c r="I19" s="15">
        <f>I18+I17-I16</f>
        <v>11445520.259999998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372438.08</v>
      </c>
      <c r="N21" s="2"/>
    </row>
    <row r="22" spans="1:22" x14ac:dyDescent="0.15">
      <c r="G22" s="1"/>
      <c r="H22" s="1" t="s">
        <v>39</v>
      </c>
      <c r="I22" s="15">
        <v>87719.98</v>
      </c>
    </row>
    <row r="23" spans="1:22" x14ac:dyDescent="0.15">
      <c r="G23" s="1"/>
      <c r="H23" s="1" t="s">
        <v>106</v>
      </c>
      <c r="I23" s="15">
        <v>24054.85</v>
      </c>
      <c r="N23" s="2"/>
    </row>
    <row r="24" spans="1:22" x14ac:dyDescent="0.15">
      <c r="A24" s="8" t="s">
        <v>69</v>
      </c>
      <c r="H24" s="1" t="s">
        <v>107</v>
      </c>
      <c r="I24" s="15">
        <v>11184</v>
      </c>
    </row>
    <row r="25" spans="1:22" x14ac:dyDescent="0.15">
      <c r="A25" s="1" t="s">
        <v>70</v>
      </c>
      <c r="B25" s="2">
        <f>B8+E7+I16+B44</f>
        <v>330000000</v>
      </c>
      <c r="H25" s="1" t="s">
        <v>19</v>
      </c>
      <c r="I25" s="15">
        <f>SUM(I21:I24)</f>
        <v>495396.91</v>
      </c>
    </row>
    <row r="26" spans="1:22" x14ac:dyDescent="0.15">
      <c r="A26" s="1" t="s">
        <v>71</v>
      </c>
      <c r="B26" s="2">
        <f>B4+E5+I18</f>
        <v>271999118.94</v>
      </c>
      <c r="G26" s="1"/>
      <c r="H26" s="1" t="s">
        <v>355</v>
      </c>
      <c r="I26" s="2">
        <v>557.26</v>
      </c>
    </row>
    <row r="27" spans="1:22" x14ac:dyDescent="0.15">
      <c r="A27" s="1" t="s">
        <v>90</v>
      </c>
      <c r="B27" s="2">
        <f>$B$13+$E$10+$I$25</f>
        <v>1463037.5199999996</v>
      </c>
      <c r="G27" s="1"/>
      <c r="H27" s="1"/>
      <c r="I27" s="2"/>
    </row>
    <row r="28" spans="1:22" x14ac:dyDescent="0.15">
      <c r="A28" s="1" t="s">
        <v>356</v>
      </c>
      <c r="B28" s="2">
        <f>B12+E8+I26</f>
        <v>2842.8</v>
      </c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108</v>
      </c>
      <c r="B33" s="36">
        <v>2344</v>
      </c>
      <c r="D33" s="1" t="s">
        <v>74</v>
      </c>
      <c r="E33" s="2">
        <v>15092458</v>
      </c>
      <c r="G33" s="16" t="s">
        <v>296</v>
      </c>
      <c r="H33" s="2">
        <f>E33</f>
        <v>15092458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6">
        <v>8725</v>
      </c>
      <c r="D34" s="1" t="s">
        <v>75</v>
      </c>
      <c r="E34" s="2">
        <v>14496657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6">
        <v>3688</v>
      </c>
      <c r="D35" s="1" t="s">
        <v>76</v>
      </c>
      <c r="E35" s="2">
        <v>-224466</v>
      </c>
      <c r="G35" s="40" t="s">
        <v>298</v>
      </c>
      <c r="H35" s="41">
        <f>H33+H34</f>
        <v>15097615.605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6">
        <v>545</v>
      </c>
      <c r="D36" s="1" t="s">
        <v>77</v>
      </c>
      <c r="E36" s="2">
        <v>-510965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15302</v>
      </c>
      <c r="D37" s="1" t="s">
        <v>78</v>
      </c>
      <c r="E37" s="2">
        <v>440234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3256829</v>
      </c>
    </row>
    <row r="39" spans="1:23" x14ac:dyDescent="0.15">
      <c r="A39" s="1" t="s">
        <v>103</v>
      </c>
      <c r="B39" s="3"/>
      <c r="D39" s="1" t="s">
        <v>80</v>
      </c>
      <c r="E39" s="10">
        <v>-24275</v>
      </c>
    </row>
    <row r="40" spans="1:23" s="9" customFormat="1" x14ac:dyDescent="0.15">
      <c r="A40"/>
      <c r="B40"/>
      <c r="D40" s="1" t="s">
        <v>81</v>
      </c>
      <c r="E40" s="2">
        <v>-8800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1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58" sqref="D58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21863811.390000001</v>
      </c>
      <c r="D3" s="1" t="s">
        <v>1</v>
      </c>
      <c r="E3" s="18">
        <v>71317880.379999995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180256596</v>
      </c>
      <c r="D4" s="1" t="s">
        <v>11</v>
      </c>
      <c r="E4" s="38">
        <v>7798772.1799999997</v>
      </c>
      <c r="H4" s="1" t="s">
        <v>341</v>
      </c>
      <c r="I4" s="13">
        <v>29</v>
      </c>
      <c r="J4" s="13"/>
    </row>
    <row r="5" spans="1:10" x14ac:dyDescent="0.15">
      <c r="A5" s="1" t="s">
        <v>3</v>
      </c>
      <c r="B5" s="2">
        <v>277097785.73000002</v>
      </c>
      <c r="D5" s="1" t="s">
        <v>12</v>
      </c>
      <c r="E5" s="2">
        <v>63519108.200000003</v>
      </c>
      <c r="H5" s="1" t="s">
        <v>238</v>
      </c>
      <c r="I5" s="13">
        <v>73</v>
      </c>
      <c r="J5" s="13"/>
    </row>
    <row r="6" spans="1:10" x14ac:dyDescent="0.15">
      <c r="A6" s="1" t="s">
        <v>11</v>
      </c>
      <c r="B6" s="37">
        <v>96871966.180000007</v>
      </c>
      <c r="D6" s="1" t="s">
        <v>4</v>
      </c>
      <c r="E6" s="2">
        <v>11000000</v>
      </c>
      <c r="H6" s="1" t="s">
        <v>323</v>
      </c>
      <c r="I6" s="13">
        <v>2</v>
      </c>
      <c r="J6" s="13">
        <v>-14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75000000</v>
      </c>
      <c r="H7" s="1" t="s">
        <v>360</v>
      </c>
      <c r="I7" s="13">
        <v>8</v>
      </c>
      <c r="J7" s="13"/>
    </row>
    <row r="8" spans="1:10" x14ac:dyDescent="0.15">
      <c r="A8" s="1" t="s">
        <v>5</v>
      </c>
      <c r="B8" s="2">
        <v>241000000</v>
      </c>
      <c r="D8" s="1" t="s">
        <v>86</v>
      </c>
      <c r="E8" s="18">
        <v>1496</v>
      </c>
      <c r="G8" s="1"/>
    </row>
    <row r="9" spans="1:10" x14ac:dyDescent="0.15">
      <c r="A9" s="1" t="s">
        <v>82</v>
      </c>
      <c r="B9" s="2">
        <v>8154.79</v>
      </c>
      <c r="D9" s="1" t="s">
        <v>88</v>
      </c>
      <c r="E9" s="3">
        <v>1609</v>
      </c>
      <c r="H9" s="1"/>
    </row>
    <row r="10" spans="1:10" x14ac:dyDescent="0.15">
      <c r="A10" s="1" t="s">
        <v>83</v>
      </c>
      <c r="B10" s="2">
        <v>75000000</v>
      </c>
      <c r="D10" s="1" t="s">
        <v>85</v>
      </c>
      <c r="E10" s="2">
        <f>'20171113'!E10+'20171114'!E8</f>
        <v>722991.49999999953</v>
      </c>
      <c r="G10" s="1"/>
      <c r="H10" s="1" t="s">
        <v>42</v>
      </c>
      <c r="I10" s="3">
        <f>SUMIF(I4:I8,"&gt;=0")</f>
        <v>112</v>
      </c>
    </row>
    <row r="11" spans="1:10" x14ac:dyDescent="0.15">
      <c r="A11" s="1" t="s">
        <v>84</v>
      </c>
      <c r="B11" s="2">
        <f>'20171113'!B11+'20171114'!B9</f>
        <v>1425431.6000000003</v>
      </c>
      <c r="E11" s="2"/>
      <c r="G11" s="1"/>
      <c r="H11" s="1" t="s">
        <v>43</v>
      </c>
      <c r="I11" s="3">
        <f>SUM(J4:J7)</f>
        <v>-14</v>
      </c>
    </row>
    <row r="12" spans="1:10" x14ac:dyDescent="0.15">
      <c r="A12" s="1" t="s">
        <v>86</v>
      </c>
      <c r="B12" s="18">
        <v>1628.39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'20171113'!B13+'20171114'!B12</f>
        <v>242363.57000000007</v>
      </c>
      <c r="E13" s="2"/>
      <c r="G13" s="1"/>
      <c r="H13" s="1" t="s">
        <v>30</v>
      </c>
      <c r="I13" s="15">
        <v>96816060</v>
      </c>
    </row>
    <row r="14" spans="1:10" x14ac:dyDescent="0.15">
      <c r="A14" s="1" t="s">
        <v>333</v>
      </c>
      <c r="B14" s="3">
        <v>61552534</v>
      </c>
      <c r="G14" s="1"/>
      <c r="H14" s="1" t="s">
        <v>31</v>
      </c>
      <c r="I14" s="15">
        <v>-12180840</v>
      </c>
    </row>
    <row r="15" spans="1:10" x14ac:dyDescent="0.15">
      <c r="A15" s="1"/>
      <c r="B15" s="2"/>
      <c r="G15" s="1"/>
      <c r="H15" s="1" t="s">
        <v>32</v>
      </c>
      <c r="I15" s="15">
        <f>I14+I13</f>
        <v>84635220</v>
      </c>
    </row>
    <row r="16" spans="1:10" x14ac:dyDescent="0.15">
      <c r="A16" s="1"/>
      <c r="B16" s="2"/>
      <c r="G16" s="1" t="s">
        <v>5</v>
      </c>
      <c r="H16" s="2"/>
      <c r="I16" s="15">
        <v>13000000</v>
      </c>
    </row>
    <row r="17" spans="1:22" x14ac:dyDescent="0.15">
      <c r="A17" s="6"/>
      <c r="B17" s="2"/>
      <c r="G17" s="1" t="s">
        <v>26</v>
      </c>
      <c r="H17" s="2"/>
      <c r="I17" s="15">
        <v>10159128.300000001</v>
      </c>
    </row>
    <row r="18" spans="1:22" x14ac:dyDescent="0.15">
      <c r="G18" s="1" t="s">
        <v>12</v>
      </c>
      <c r="H18" s="2"/>
      <c r="I18" s="15">
        <v>14522409</v>
      </c>
    </row>
    <row r="19" spans="1:22" x14ac:dyDescent="0.15">
      <c r="A19" s="2"/>
      <c r="G19" s="1" t="s">
        <v>24</v>
      </c>
      <c r="H19" s="2"/>
      <c r="I19" s="15">
        <f>I18+I17-I16</f>
        <v>11681537.300000001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369850.13</v>
      </c>
      <c r="N21" s="2"/>
    </row>
    <row r="22" spans="1:22" x14ac:dyDescent="0.15">
      <c r="G22" s="1"/>
      <c r="H22" s="1" t="s">
        <v>39</v>
      </c>
      <c r="I22" s="15">
        <v>87122.94</v>
      </c>
    </row>
    <row r="23" spans="1:22" x14ac:dyDescent="0.15">
      <c r="G23" s="1"/>
      <c r="H23" s="1" t="s">
        <v>106</v>
      </c>
      <c r="I23" s="15">
        <v>24054.85</v>
      </c>
      <c r="N23" s="2"/>
    </row>
    <row r="24" spans="1:22" x14ac:dyDescent="0.15">
      <c r="A24" s="8" t="s">
        <v>69</v>
      </c>
      <c r="H24" s="1" t="s">
        <v>107</v>
      </c>
      <c r="I24" s="15">
        <v>11184</v>
      </c>
    </row>
    <row r="25" spans="1:22" x14ac:dyDescent="0.15">
      <c r="A25" s="1" t="s">
        <v>70</v>
      </c>
      <c r="B25" s="2">
        <f>B8+E7+I16+B44</f>
        <v>330000000</v>
      </c>
      <c r="H25" s="1" t="s">
        <v>19</v>
      </c>
      <c r="I25" s="15">
        <f>SUM(I21:I24)</f>
        <v>492211.92</v>
      </c>
    </row>
    <row r="26" spans="1:22" x14ac:dyDescent="0.15">
      <c r="A26" s="1" t="s">
        <v>71</v>
      </c>
      <c r="B26" s="2">
        <f>B4+E5+I18</f>
        <v>258298113.19999999</v>
      </c>
      <c r="G26" s="1"/>
      <c r="H26" s="1" t="s">
        <v>355</v>
      </c>
      <c r="I26" s="2">
        <v>340.09</v>
      </c>
    </row>
    <row r="27" spans="1:22" x14ac:dyDescent="0.15">
      <c r="A27" s="1" t="s">
        <v>90</v>
      </c>
      <c r="B27" s="2">
        <f>$B$13+$E$10+$I$25</f>
        <v>1457566.9899999995</v>
      </c>
      <c r="G27" s="1"/>
      <c r="H27" s="1"/>
      <c r="I27" s="2"/>
    </row>
    <row r="28" spans="1:22" x14ac:dyDescent="0.15">
      <c r="A28" s="1" t="s">
        <v>356</v>
      </c>
      <c r="B28" s="2">
        <f>B12+E8+I26</f>
        <v>3464.4800000000005</v>
      </c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108</v>
      </c>
      <c r="B33" s="36">
        <v>1910</v>
      </c>
      <c r="D33" s="1" t="s">
        <v>74</v>
      </c>
      <c r="E33" s="2">
        <v>15316924</v>
      </c>
      <c r="G33" s="16" t="s">
        <v>296</v>
      </c>
      <c r="H33" s="2">
        <f>E33</f>
        <v>15316924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6">
        <v>8527</v>
      </c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6">
        <v>3573</v>
      </c>
      <c r="D35" s="1" t="s">
        <v>76</v>
      </c>
      <c r="E35" s="2">
        <v>-93466</v>
      </c>
      <c r="G35" s="40" t="s">
        <v>298</v>
      </c>
      <c r="H35" s="41">
        <f>H33+H34</f>
        <v>15322081.605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6">
        <v>521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14531</v>
      </c>
      <c r="D37" s="1" t="s">
        <v>78</v>
      </c>
      <c r="E37" s="2">
        <v>787474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2359247</v>
      </c>
    </row>
    <row r="39" spans="1:23" x14ac:dyDescent="0.15">
      <c r="A39" s="1" t="s">
        <v>103</v>
      </c>
      <c r="B39" s="3"/>
      <c r="D39" s="1" t="s">
        <v>80</v>
      </c>
      <c r="E39" s="10">
        <v>-25235</v>
      </c>
    </row>
    <row r="40" spans="1:23" s="9" customFormat="1" x14ac:dyDescent="0.15">
      <c r="A40"/>
      <c r="B40"/>
      <c r="D40" s="1" t="s">
        <v>81</v>
      </c>
      <c r="E40" s="2">
        <v>-8421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1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E47" sqref="E47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/>
      <c r="D4" s="1" t="s">
        <v>11</v>
      </c>
      <c r="E4" s="38"/>
      <c r="H4" s="1" t="s">
        <v>341</v>
      </c>
      <c r="I4" s="13"/>
      <c r="J4" s="13"/>
    </row>
    <row r="5" spans="1:10" x14ac:dyDescent="0.15">
      <c r="A5" s="1" t="s">
        <v>3</v>
      </c>
      <c r="B5" s="2"/>
      <c r="D5" s="1" t="s">
        <v>12</v>
      </c>
      <c r="E5" s="2"/>
      <c r="H5" s="1" t="s">
        <v>238</v>
      </c>
      <c r="I5" s="13"/>
      <c r="J5" s="13"/>
    </row>
    <row r="6" spans="1:10" x14ac:dyDescent="0.1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15">
      <c r="A7" s="1" t="s">
        <v>4</v>
      </c>
      <c r="B7" s="2">
        <v>50000000</v>
      </c>
      <c r="D7" s="1" t="s">
        <v>5</v>
      </c>
      <c r="E7" s="18">
        <v>72000000</v>
      </c>
      <c r="H7" s="1" t="s">
        <v>360</v>
      </c>
      <c r="I7" s="13"/>
      <c r="J7" s="13"/>
    </row>
    <row r="8" spans="1:10" x14ac:dyDescent="0.15">
      <c r="A8" s="1" t="s">
        <v>5</v>
      </c>
      <c r="B8" s="2">
        <v>243000000</v>
      </c>
      <c r="D8" s="1" t="s">
        <v>86</v>
      </c>
      <c r="E8" s="18"/>
      <c r="G8" s="1"/>
    </row>
    <row r="9" spans="1:10" x14ac:dyDescent="0.15">
      <c r="A9" s="1" t="s">
        <v>82</v>
      </c>
      <c r="B9" s="2"/>
      <c r="D9" s="1" t="s">
        <v>88</v>
      </c>
      <c r="E9" s="3"/>
      <c r="H9" s="1"/>
    </row>
    <row r="10" spans="1:10" x14ac:dyDescent="0.15">
      <c r="A10" s="1" t="s">
        <v>83</v>
      </c>
      <c r="B10" s="2"/>
      <c r="D10" s="1" t="s">
        <v>85</v>
      </c>
      <c r="E10" s="2">
        <f>'20171110'!E10+'20171113'!E8</f>
        <v>721495.49999999953</v>
      </c>
      <c r="G10" s="1"/>
      <c r="H10" s="1" t="s">
        <v>42</v>
      </c>
      <c r="I10" s="3">
        <f>SUMIF(I4:I8,"&gt;=0")</f>
        <v>0</v>
      </c>
    </row>
    <row r="11" spans="1:10" x14ac:dyDescent="0.15">
      <c r="A11" s="1" t="s">
        <v>84</v>
      </c>
      <c r="B11" s="2">
        <f>'20171110'!B11+'20171113'!B9</f>
        <v>1417276.8100000003</v>
      </c>
      <c r="E11" s="2"/>
      <c r="G11" s="1"/>
      <c r="H11" s="1" t="s">
        <v>43</v>
      </c>
      <c r="I11" s="3">
        <f>SUM(J4:J7)</f>
        <v>0</v>
      </c>
    </row>
    <row r="12" spans="1:10" x14ac:dyDescent="0.15">
      <c r="A12" s="1" t="s">
        <v>86</v>
      </c>
      <c r="B12" s="18"/>
      <c r="E12" s="2"/>
      <c r="G12" s="1" t="s">
        <v>36</v>
      </c>
      <c r="I12" s="2"/>
    </row>
    <row r="13" spans="1:10" x14ac:dyDescent="0.15">
      <c r="A13" s="1" t="s">
        <v>85</v>
      </c>
      <c r="B13" s="2">
        <f>'20171110'!B13+'20171113'!B12</f>
        <v>240735.18000000005</v>
      </c>
      <c r="E13" s="2"/>
      <c r="G13" s="1"/>
      <c r="H13" s="1" t="s">
        <v>30</v>
      </c>
      <c r="I13" s="15"/>
    </row>
    <row r="14" spans="1:10" x14ac:dyDescent="0.15">
      <c r="A14" s="1" t="s">
        <v>333</v>
      </c>
      <c r="B14" s="3">
        <v>57820634</v>
      </c>
      <c r="G14" s="1"/>
      <c r="H14" s="1" t="s">
        <v>31</v>
      </c>
      <c r="I14" s="15"/>
    </row>
    <row r="15" spans="1:10" x14ac:dyDescent="0.15">
      <c r="A15" s="1"/>
      <c r="B15" s="2"/>
      <c r="G15" s="1"/>
      <c r="H15" s="1" t="s">
        <v>32</v>
      </c>
      <c r="I15" s="15">
        <f>I14+I13</f>
        <v>0</v>
      </c>
    </row>
    <row r="16" spans="1:10" x14ac:dyDescent="0.15">
      <c r="A16" s="1"/>
      <c r="B16" s="2"/>
      <c r="G16" s="1" t="s">
        <v>5</v>
      </c>
      <c r="H16" s="2"/>
      <c r="I16" s="15">
        <v>14000000</v>
      </c>
    </row>
    <row r="17" spans="1:22" x14ac:dyDescent="0.15">
      <c r="A17" s="6"/>
      <c r="B17" s="2"/>
      <c r="G17" s="1" t="s">
        <v>26</v>
      </c>
      <c r="H17" s="2"/>
      <c r="I17" s="15"/>
    </row>
    <row r="18" spans="1:22" x14ac:dyDescent="0.15">
      <c r="G18" s="1" t="s">
        <v>12</v>
      </c>
      <c r="H18" s="2"/>
      <c r="I18" s="15"/>
    </row>
    <row r="19" spans="1:22" x14ac:dyDescent="0.15">
      <c r="A19" s="2"/>
      <c r="G19" s="1" t="s">
        <v>24</v>
      </c>
      <c r="H19" s="2"/>
      <c r="I19" s="15">
        <f>I18+I17-I16</f>
        <v>-14000000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/>
      <c r="N21" s="2"/>
    </row>
    <row r="22" spans="1:22" x14ac:dyDescent="0.15">
      <c r="G22" s="1"/>
      <c r="H22" s="1" t="s">
        <v>39</v>
      </c>
      <c r="I22" s="15"/>
    </row>
    <row r="23" spans="1:22" x14ac:dyDescent="0.15">
      <c r="G23" s="1"/>
      <c r="H23" s="1" t="s">
        <v>106</v>
      </c>
      <c r="I23" s="15">
        <v>24054.85</v>
      </c>
      <c r="N23" s="2"/>
    </row>
    <row r="24" spans="1:22" x14ac:dyDescent="0.15">
      <c r="A24" s="8" t="s">
        <v>69</v>
      </c>
      <c r="H24" s="1" t="s">
        <v>107</v>
      </c>
      <c r="I24" s="15">
        <v>11184</v>
      </c>
    </row>
    <row r="25" spans="1:22" x14ac:dyDescent="0.15">
      <c r="A25" s="1" t="s">
        <v>70</v>
      </c>
      <c r="B25" s="2">
        <f>B8+E7+I16+B44</f>
        <v>330000000</v>
      </c>
      <c r="H25" s="1" t="s">
        <v>19</v>
      </c>
      <c r="I25" s="15">
        <f>SUM(I21:I24)</f>
        <v>35238.85</v>
      </c>
    </row>
    <row r="26" spans="1:22" x14ac:dyDescent="0.15">
      <c r="A26" s="1" t="s">
        <v>71</v>
      </c>
      <c r="B26" s="2">
        <f>B4+E5+I18</f>
        <v>0</v>
      </c>
      <c r="G26" s="1"/>
      <c r="H26" s="1" t="s">
        <v>355</v>
      </c>
      <c r="I26" s="2"/>
    </row>
    <row r="27" spans="1:22" x14ac:dyDescent="0.15">
      <c r="A27" s="1" t="s">
        <v>90</v>
      </c>
      <c r="B27" s="2">
        <f>$B$13+$E$10+$I$25</f>
        <v>997469.52999999956</v>
      </c>
      <c r="G27" s="1"/>
      <c r="H27" s="1"/>
      <c r="I27" s="2"/>
    </row>
    <row r="28" spans="1:22" x14ac:dyDescent="0.15">
      <c r="A28" s="1" t="s">
        <v>356</v>
      </c>
      <c r="B28" s="2">
        <f>B12+E8+I26</f>
        <v>0</v>
      </c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108</v>
      </c>
      <c r="B33" s="36"/>
      <c r="D33" s="1" t="s">
        <v>74</v>
      </c>
      <c r="E33" s="2">
        <v>15410390</v>
      </c>
      <c r="G33" s="16" t="s">
        <v>296</v>
      </c>
      <c r="H33" s="2">
        <f>E33</f>
        <v>15410390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6"/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6"/>
      <c r="D35" s="1" t="s">
        <v>76</v>
      </c>
      <c r="E35" s="2">
        <v>223327</v>
      </c>
      <c r="G35" s="40" t="s">
        <v>298</v>
      </c>
      <c r="H35" s="41">
        <f>H33+H34</f>
        <v>15415547.605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6"/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0</v>
      </c>
      <c r="D37" s="1" t="s">
        <v>78</v>
      </c>
      <c r="E37" s="2">
        <v>802020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2384827</v>
      </c>
    </row>
    <row r="39" spans="1:23" x14ac:dyDescent="0.15">
      <c r="A39" s="1" t="s">
        <v>103</v>
      </c>
      <c r="B39" s="3"/>
      <c r="D39" s="1" t="s">
        <v>80</v>
      </c>
      <c r="E39" s="10">
        <v>-20649</v>
      </c>
    </row>
    <row r="40" spans="1:23" s="9" customFormat="1" x14ac:dyDescent="0.15">
      <c r="A40"/>
      <c r="B40"/>
      <c r="D40" s="1" t="s">
        <v>81</v>
      </c>
      <c r="E40" s="2">
        <v>-12429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1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37" sqref="B37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12939167.24</v>
      </c>
      <c r="D3" s="1" t="s">
        <v>1</v>
      </c>
      <c r="E3" s="18">
        <v>67423517.180000007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170595341.09</v>
      </c>
      <c r="D4" s="1" t="s">
        <v>11</v>
      </c>
      <c r="E4" s="38">
        <v>9753168.1799999997</v>
      </c>
      <c r="H4" s="1" t="s">
        <v>341</v>
      </c>
      <c r="I4" s="13">
        <v>41</v>
      </c>
      <c r="J4" s="13"/>
    </row>
    <row r="5" spans="1:10" x14ac:dyDescent="0.15">
      <c r="A5" s="1" t="s">
        <v>3</v>
      </c>
      <c r="B5" s="2">
        <v>276557443.95999998</v>
      </c>
      <c r="D5" s="1" t="s">
        <v>12</v>
      </c>
      <c r="E5" s="2">
        <v>57670349</v>
      </c>
      <c r="H5" s="1" t="s">
        <v>238</v>
      </c>
      <c r="I5" s="13">
        <v>70</v>
      </c>
      <c r="J5" s="13">
        <v>-1</v>
      </c>
    </row>
    <row r="6" spans="1:10" x14ac:dyDescent="0.15">
      <c r="A6" s="1" t="s">
        <v>11</v>
      </c>
      <c r="B6" s="37">
        <v>105962102.87</v>
      </c>
      <c r="D6" s="1" t="s">
        <v>4</v>
      </c>
      <c r="E6" s="2">
        <v>11000000</v>
      </c>
      <c r="H6" s="1" t="s">
        <v>323</v>
      </c>
      <c r="I6" s="13">
        <v>3</v>
      </c>
      <c r="J6" s="13">
        <v>-17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72000000</v>
      </c>
      <c r="H7" s="1" t="s">
        <v>360</v>
      </c>
      <c r="I7" s="13">
        <v>15</v>
      </c>
      <c r="J7" s="13"/>
    </row>
    <row r="8" spans="1:10" x14ac:dyDescent="0.15">
      <c r="A8" s="1" t="s">
        <v>5</v>
      </c>
      <c r="B8" s="2">
        <v>243000000</v>
      </c>
      <c r="D8" s="1" t="s">
        <v>86</v>
      </c>
      <c r="E8" s="18">
        <v>248</v>
      </c>
      <c r="G8" s="1"/>
    </row>
    <row r="9" spans="1:10" x14ac:dyDescent="0.15">
      <c r="A9" s="1" t="s">
        <v>82</v>
      </c>
      <c r="B9" s="2">
        <v>22935.63</v>
      </c>
      <c r="D9" s="1" t="s">
        <v>88</v>
      </c>
      <c r="E9" s="3">
        <v>461</v>
      </c>
      <c r="H9" s="1"/>
    </row>
    <row r="10" spans="1:10" x14ac:dyDescent="0.15">
      <c r="A10" s="1" t="s">
        <v>83</v>
      </c>
      <c r="B10" s="2">
        <v>93000000</v>
      </c>
      <c r="D10" s="1" t="s">
        <v>85</v>
      </c>
      <c r="E10" s="2">
        <f>'20171109'!E10+'20171110'!E8</f>
        <v>721495.49999999953</v>
      </c>
      <c r="G10" s="1"/>
      <c r="H10" s="1" t="s">
        <v>42</v>
      </c>
      <c r="I10" s="3">
        <f>SUMIF(I4:I8,"&gt;=0")</f>
        <v>129</v>
      </c>
    </row>
    <row r="11" spans="1:10" x14ac:dyDescent="0.15">
      <c r="A11" s="1" t="s">
        <v>84</v>
      </c>
      <c r="B11" s="2">
        <f>'20171109'!B11+'20171110'!B9</f>
        <v>1417276.8100000003</v>
      </c>
      <c r="E11" s="2"/>
      <c r="G11" s="1"/>
      <c r="H11" s="1" t="s">
        <v>43</v>
      </c>
      <c r="I11" s="3">
        <f>SUM(J4:J7)</f>
        <v>-18</v>
      </c>
    </row>
    <row r="12" spans="1:10" x14ac:dyDescent="0.15">
      <c r="A12" s="1" t="s">
        <v>86</v>
      </c>
      <c r="B12" s="18">
        <v>1490.33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'20171109'!B13+'20171110'!B12</f>
        <v>240735.18000000005</v>
      </c>
      <c r="E13" s="2"/>
      <c r="G13" s="1"/>
      <c r="H13" s="1" t="s">
        <v>30</v>
      </c>
      <c r="I13" s="15">
        <v>109626780</v>
      </c>
    </row>
    <row r="14" spans="1:10" x14ac:dyDescent="0.15">
      <c r="A14" s="1" t="s">
        <v>333</v>
      </c>
      <c r="B14" s="3">
        <v>59131834</v>
      </c>
      <c r="G14" s="1"/>
      <c r="H14" s="1" t="s">
        <v>31</v>
      </c>
      <c r="I14" s="15">
        <v>-15364000</v>
      </c>
    </row>
    <row r="15" spans="1:10" x14ac:dyDescent="0.15">
      <c r="A15" s="1"/>
      <c r="B15" s="2"/>
      <c r="G15" s="1"/>
      <c r="H15" s="1" t="s">
        <v>32</v>
      </c>
      <c r="I15" s="15">
        <f>I14+I13</f>
        <v>94262780</v>
      </c>
    </row>
    <row r="16" spans="1:10" x14ac:dyDescent="0.15">
      <c r="A16" s="1"/>
      <c r="B16" s="2"/>
      <c r="G16" s="1" t="s">
        <v>5</v>
      </c>
      <c r="H16" s="2"/>
      <c r="I16" s="15">
        <v>14000000</v>
      </c>
    </row>
    <row r="17" spans="1:22" x14ac:dyDescent="0.15">
      <c r="A17" s="6"/>
      <c r="B17" s="2"/>
      <c r="G17" s="1" t="s">
        <v>26</v>
      </c>
      <c r="H17" s="2"/>
      <c r="I17" s="15">
        <v>7675013.79</v>
      </c>
    </row>
    <row r="18" spans="1:22" x14ac:dyDescent="0.15">
      <c r="G18" s="1" t="s">
        <v>12</v>
      </c>
      <c r="H18" s="2"/>
      <c r="I18" s="15">
        <v>16444017</v>
      </c>
    </row>
    <row r="19" spans="1:22" x14ac:dyDescent="0.15">
      <c r="A19" s="2"/>
      <c r="G19" s="1" t="s">
        <v>24</v>
      </c>
      <c r="H19" s="2"/>
      <c r="I19" s="15">
        <f>I18+I17-I16</f>
        <v>10119030.789999999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367347.03</v>
      </c>
      <c r="N21" s="2"/>
    </row>
    <row r="22" spans="1:22" x14ac:dyDescent="0.15">
      <c r="G22" s="1"/>
      <c r="H22" s="1" t="s">
        <v>39</v>
      </c>
      <c r="I22" s="15">
        <v>86545.45</v>
      </c>
    </row>
    <row r="23" spans="1:22" x14ac:dyDescent="0.15">
      <c r="G23" s="1"/>
      <c r="H23" s="1" t="s">
        <v>106</v>
      </c>
      <c r="I23" s="15">
        <v>24054.85</v>
      </c>
      <c r="N23" s="2"/>
    </row>
    <row r="24" spans="1:22" x14ac:dyDescent="0.15">
      <c r="A24" s="8" t="s">
        <v>69</v>
      </c>
      <c r="H24" s="1" t="s">
        <v>107</v>
      </c>
      <c r="I24" s="15">
        <v>11184</v>
      </c>
    </row>
    <row r="25" spans="1:22" x14ac:dyDescent="0.15">
      <c r="A25" s="1" t="s">
        <v>70</v>
      </c>
      <c r="B25" s="2">
        <f>B8+E7+I16+B44</f>
        <v>330000000</v>
      </c>
      <c r="H25" s="1" t="s">
        <v>19</v>
      </c>
      <c r="I25" s="15">
        <f>SUM(I21:I24)</f>
        <v>489131.33</v>
      </c>
    </row>
    <row r="26" spans="1:22" x14ac:dyDescent="0.15">
      <c r="A26" s="1" t="s">
        <v>71</v>
      </c>
      <c r="B26" s="2">
        <f>B4+E5+I18</f>
        <v>244709707.09</v>
      </c>
      <c r="G26" s="1"/>
      <c r="H26" s="1" t="s">
        <v>355</v>
      </c>
      <c r="I26" s="2">
        <v>56.68</v>
      </c>
    </row>
    <row r="27" spans="1:22" x14ac:dyDescent="0.15">
      <c r="A27" s="1" t="s">
        <v>90</v>
      </c>
      <c r="B27" s="2">
        <f>$B$13+$E$10+$I$25</f>
        <v>1451362.0099999995</v>
      </c>
      <c r="G27" s="1"/>
      <c r="H27" s="1"/>
      <c r="I27" s="2"/>
    </row>
    <row r="28" spans="1:22" x14ac:dyDescent="0.15">
      <c r="A28" s="1" t="s">
        <v>356</v>
      </c>
      <c r="B28" s="2">
        <f>B12+E8+I26</f>
        <v>1795.01</v>
      </c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108</v>
      </c>
      <c r="B33" s="36">
        <v>2419</v>
      </c>
      <c r="D33" s="1" t="s">
        <v>74</v>
      </c>
      <c r="E33" s="2">
        <v>15275249</v>
      </c>
      <c r="G33" s="16" t="s">
        <v>296</v>
      </c>
      <c r="H33" s="2">
        <f>E33</f>
        <v>15275249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6">
        <v>8297</v>
      </c>
      <c r="D34" s="1" t="s">
        <v>75</v>
      </c>
      <c r="E34" s="2">
        <v>14801923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6">
        <v>3280</v>
      </c>
      <c r="D35" s="1" t="s">
        <v>76</v>
      </c>
      <c r="E35" s="2">
        <v>380394</v>
      </c>
      <c r="G35" s="40" t="s">
        <v>298</v>
      </c>
      <c r="H35" s="41">
        <f>H33+H34</f>
        <v>15280406.605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6">
        <v>382</v>
      </c>
      <c r="D36" s="1" t="s">
        <v>77</v>
      </c>
      <c r="E36" s="2">
        <v>346216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14378</v>
      </c>
      <c r="D37" s="1" t="s">
        <v>78</v>
      </c>
      <c r="E37" s="2">
        <v>1972896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3611623</v>
      </c>
    </row>
    <row r="39" spans="1:23" x14ac:dyDescent="0.15">
      <c r="A39" s="1" t="s">
        <v>103</v>
      </c>
      <c r="B39" s="3"/>
      <c r="D39" s="1" t="s">
        <v>80</v>
      </c>
      <c r="E39" s="10">
        <v>-22728</v>
      </c>
    </row>
    <row r="40" spans="1:23" s="9" customFormat="1" x14ac:dyDescent="0.15">
      <c r="A40"/>
      <c r="B40"/>
      <c r="D40" s="1" t="s">
        <v>81</v>
      </c>
      <c r="E40" s="2">
        <v>-8137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1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1" sqref="B1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10166930.41</v>
      </c>
      <c r="D3" s="1" t="s">
        <v>1</v>
      </c>
      <c r="E3" s="18">
        <v>62281945.18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166699857.52000001</v>
      </c>
      <c r="D4" s="1" t="s">
        <v>11</v>
      </c>
      <c r="E4" s="38">
        <v>6280599.5800000001</v>
      </c>
      <c r="H4" s="1" t="s">
        <v>341</v>
      </c>
      <c r="I4" s="13">
        <v>41</v>
      </c>
      <c r="J4" s="13"/>
    </row>
    <row r="5" spans="1:10" x14ac:dyDescent="0.15">
      <c r="A5" s="1" t="s">
        <v>3</v>
      </c>
      <c r="B5" s="2">
        <v>180867102.99000001</v>
      </c>
      <c r="D5" s="1" t="s">
        <v>12</v>
      </c>
      <c r="E5" s="2">
        <v>56001345.600000001</v>
      </c>
      <c r="H5" s="1" t="s">
        <v>238</v>
      </c>
      <c r="I5" s="13">
        <v>71</v>
      </c>
      <c r="J5" s="13">
        <v>-1</v>
      </c>
    </row>
    <row r="6" spans="1:10" x14ac:dyDescent="0.15">
      <c r="A6" s="1" t="s">
        <v>11</v>
      </c>
      <c r="B6" s="37">
        <v>14167245.470000001</v>
      </c>
      <c r="D6" s="1" t="s">
        <v>4</v>
      </c>
      <c r="E6" s="2">
        <v>11000000</v>
      </c>
      <c r="H6" s="1" t="s">
        <v>323</v>
      </c>
      <c r="I6" s="13">
        <v>3</v>
      </c>
      <c r="J6" s="13">
        <v>-17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15</v>
      </c>
      <c r="J7" s="13"/>
    </row>
    <row r="8" spans="1:10" x14ac:dyDescent="0.15">
      <c r="A8" s="1" t="s">
        <v>5</v>
      </c>
      <c r="B8" s="2">
        <v>148000000</v>
      </c>
      <c r="D8" s="1" t="s">
        <v>86</v>
      </c>
      <c r="E8" s="18">
        <v>673.6</v>
      </c>
      <c r="G8" s="1"/>
    </row>
    <row r="9" spans="1:10" x14ac:dyDescent="0.15">
      <c r="A9" s="1" t="s">
        <v>82</v>
      </c>
      <c r="B9" s="2">
        <v>315.06</v>
      </c>
      <c r="D9" s="1" t="s">
        <v>88</v>
      </c>
      <c r="E9" s="3">
        <v>749</v>
      </c>
      <c r="H9" s="1"/>
    </row>
    <row r="10" spans="1:10" x14ac:dyDescent="0.15">
      <c r="A10" s="1" t="s">
        <v>83</v>
      </c>
      <c r="B10" s="2">
        <v>4000000</v>
      </c>
      <c r="D10" s="1" t="s">
        <v>85</v>
      </c>
      <c r="E10" s="2">
        <f>'20171108'!E10+'20171109'!E8</f>
        <v>721247.49999999953</v>
      </c>
      <c r="G10" s="1"/>
      <c r="H10" s="1" t="s">
        <v>42</v>
      </c>
      <c r="I10" s="3">
        <f>SUMIF(I4:I8,"&gt;=0")</f>
        <v>130</v>
      </c>
    </row>
    <row r="11" spans="1:10" x14ac:dyDescent="0.15">
      <c r="A11" s="1" t="s">
        <v>84</v>
      </c>
      <c r="B11" s="2">
        <f>'20171108'!B11+'20171109'!B9</f>
        <v>1394341.1800000004</v>
      </c>
      <c r="E11" s="2"/>
      <c r="G11" s="1"/>
      <c r="H11" s="1" t="s">
        <v>43</v>
      </c>
      <c r="I11" s="3">
        <f>SUM(J4:J7)</f>
        <v>-18</v>
      </c>
    </row>
    <row r="12" spans="1:10" x14ac:dyDescent="0.15">
      <c r="A12" s="1" t="s">
        <v>86</v>
      </c>
      <c r="B12" s="18">
        <v>1953.88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'20171108'!B13+'20171109'!B12</f>
        <v>239244.85000000006</v>
      </c>
      <c r="E13" s="2"/>
      <c r="G13" s="1"/>
      <c r="H13" s="1" t="s">
        <v>30</v>
      </c>
      <c r="I13" s="15">
        <v>110442540</v>
      </c>
    </row>
    <row r="14" spans="1:10" x14ac:dyDescent="0.15">
      <c r="A14" s="1" t="s">
        <v>333</v>
      </c>
      <c r="B14" s="3">
        <v>58002734</v>
      </c>
      <c r="G14" s="1"/>
      <c r="H14" s="1" t="s">
        <v>31</v>
      </c>
      <c r="I14" s="15">
        <v>-15367320</v>
      </c>
    </row>
    <row r="15" spans="1:10" x14ac:dyDescent="0.15">
      <c r="A15" s="1"/>
      <c r="B15" s="2"/>
      <c r="G15" s="1"/>
      <c r="H15" s="1" t="s">
        <v>32</v>
      </c>
      <c r="I15" s="15">
        <f>I14+I13</f>
        <v>95075220</v>
      </c>
    </row>
    <row r="16" spans="1:10" x14ac:dyDescent="0.15">
      <c r="A16" s="1"/>
      <c r="B16" s="2"/>
      <c r="G16" s="1" t="s">
        <v>5</v>
      </c>
      <c r="H16" s="2"/>
      <c r="I16" s="15">
        <v>14000000</v>
      </c>
    </row>
    <row r="17" spans="1:22" x14ac:dyDescent="0.15">
      <c r="A17" s="6"/>
      <c r="B17" s="2"/>
      <c r="G17" s="1" t="s">
        <v>26</v>
      </c>
      <c r="H17" s="2"/>
      <c r="I17" s="15">
        <v>7515159.4699999997</v>
      </c>
    </row>
    <row r="18" spans="1:22" x14ac:dyDescent="0.15">
      <c r="G18" s="1" t="s">
        <v>12</v>
      </c>
      <c r="H18" s="2"/>
      <c r="I18" s="15">
        <v>16566381</v>
      </c>
    </row>
    <row r="19" spans="1:22" x14ac:dyDescent="0.15">
      <c r="A19" s="2"/>
      <c r="G19" s="1" t="s">
        <v>24</v>
      </c>
      <c r="H19" s="2"/>
      <c r="I19" s="15">
        <f>I18+I17-I16</f>
        <v>10081540.469999999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367092.47</v>
      </c>
      <c r="N21" s="2"/>
    </row>
    <row r="22" spans="1:22" x14ac:dyDescent="0.15">
      <c r="G22" s="1"/>
      <c r="H22" s="1" t="s">
        <v>39</v>
      </c>
      <c r="I22" s="15">
        <v>86486.7</v>
      </c>
    </row>
    <row r="23" spans="1:22" x14ac:dyDescent="0.15">
      <c r="G23" s="1"/>
      <c r="H23" s="1" t="s">
        <v>106</v>
      </c>
      <c r="I23" s="15">
        <v>24054.85</v>
      </c>
      <c r="N23" s="2"/>
    </row>
    <row r="24" spans="1:22" x14ac:dyDescent="0.15">
      <c r="A24" s="8" t="s">
        <v>69</v>
      </c>
      <c r="H24" s="1" t="s">
        <v>107</v>
      </c>
      <c r="I24" s="15">
        <v>11184</v>
      </c>
    </row>
    <row r="25" spans="1:22" x14ac:dyDescent="0.15">
      <c r="A25" s="1" t="s">
        <v>70</v>
      </c>
      <c r="B25" s="2">
        <f>B8+E7+I16+B44</f>
        <v>230000000</v>
      </c>
      <c r="H25" s="1" t="s">
        <v>19</v>
      </c>
      <c r="I25" s="15">
        <f>SUM(I21:I24)</f>
        <v>488818.01999999996</v>
      </c>
    </row>
    <row r="26" spans="1:22" x14ac:dyDescent="0.15">
      <c r="A26" s="1" t="s">
        <v>71</v>
      </c>
      <c r="B26" s="2">
        <f>B4+E5+I18</f>
        <v>239267584.12</v>
      </c>
      <c r="G26" s="1"/>
      <c r="H26" s="1" t="s">
        <v>355</v>
      </c>
      <c r="I26" s="2">
        <v>157.80000000000001</v>
      </c>
    </row>
    <row r="27" spans="1:22" x14ac:dyDescent="0.15">
      <c r="A27" s="1" t="s">
        <v>90</v>
      </c>
      <c r="B27" s="2">
        <f>$B$13+$E$10+$I$25</f>
        <v>1449310.3699999996</v>
      </c>
      <c r="G27" s="1"/>
      <c r="H27" s="1"/>
      <c r="I27" s="2"/>
    </row>
    <row r="28" spans="1:22" x14ac:dyDescent="0.15">
      <c r="A28" s="1" t="s">
        <v>356</v>
      </c>
      <c r="B28" s="2">
        <f>B12+E8+I26</f>
        <v>2785.28</v>
      </c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108</v>
      </c>
      <c r="B33" s="36">
        <v>2270</v>
      </c>
      <c r="D33" s="1" t="s">
        <v>74</v>
      </c>
      <c r="E33" s="2">
        <v>14894855</v>
      </c>
      <c r="G33" s="16" t="s">
        <v>296</v>
      </c>
      <c r="H33" s="2">
        <f>E33</f>
        <v>14894855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6">
        <v>8235</v>
      </c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6">
        <v>3208</v>
      </c>
      <c r="D35" s="1" t="s">
        <v>76</v>
      </c>
      <c r="E35" s="2">
        <v>-298891</v>
      </c>
      <c r="G35" s="40" t="s">
        <v>298</v>
      </c>
      <c r="H35" s="41">
        <f>H33+H34</f>
        <v>14900012.605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6">
        <v>320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14033</v>
      </c>
      <c r="D37" s="1" t="s">
        <v>78</v>
      </c>
      <c r="E37" s="2">
        <v>4633407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454846</v>
      </c>
    </row>
    <row r="39" spans="1:23" x14ac:dyDescent="0.15">
      <c r="A39" s="1" t="s">
        <v>103</v>
      </c>
      <c r="B39" s="3"/>
      <c r="D39" s="1" t="s">
        <v>80</v>
      </c>
      <c r="E39" s="10">
        <v>-17597</v>
      </c>
    </row>
    <row r="40" spans="1:23" s="9" customFormat="1" x14ac:dyDescent="0.15">
      <c r="A40"/>
      <c r="B40"/>
      <c r="D40" s="1" t="s">
        <v>81</v>
      </c>
      <c r="E40" s="2">
        <v>-7786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1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C1" sqref="C1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17955700.510000002</v>
      </c>
      <c r="D3" s="1" t="s">
        <v>1</v>
      </c>
      <c r="E3" s="18">
        <v>60195483.780000001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155981785.25</v>
      </c>
      <c r="D4" s="1" t="s">
        <v>11</v>
      </c>
      <c r="E4" s="38">
        <v>5119323.78</v>
      </c>
      <c r="H4" s="1" t="s">
        <v>341</v>
      </c>
      <c r="I4" s="13">
        <v>41</v>
      </c>
      <c r="J4" s="13"/>
    </row>
    <row r="5" spans="1:10" x14ac:dyDescent="0.15">
      <c r="A5" s="1" t="s">
        <v>3</v>
      </c>
      <c r="B5" s="2">
        <v>182938204.94</v>
      </c>
      <c r="D5" s="1" t="s">
        <v>12</v>
      </c>
      <c r="E5" s="2">
        <v>55076160</v>
      </c>
      <c r="H5" s="1" t="s">
        <v>238</v>
      </c>
      <c r="I5" s="13">
        <v>72</v>
      </c>
      <c r="J5" s="13">
        <v>-1</v>
      </c>
    </row>
    <row r="6" spans="1:10" x14ac:dyDescent="0.15">
      <c r="A6" s="1" t="s">
        <v>11</v>
      </c>
      <c r="B6" s="37">
        <v>26956419.690000001</v>
      </c>
      <c r="D6" s="1" t="s">
        <v>4</v>
      </c>
      <c r="E6" s="2">
        <v>11000000</v>
      </c>
      <c r="H6" s="1" t="s">
        <v>323</v>
      </c>
      <c r="I6" s="13">
        <v>3</v>
      </c>
      <c r="J6" s="13">
        <v>-21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16</v>
      </c>
      <c r="J7" s="13"/>
    </row>
    <row r="8" spans="1:10" x14ac:dyDescent="0.15">
      <c r="A8" s="1" t="s">
        <v>5</v>
      </c>
      <c r="B8" s="2">
        <v>148000000</v>
      </c>
      <c r="D8" s="1" t="s">
        <v>86</v>
      </c>
      <c r="E8" s="18">
        <v>1200</v>
      </c>
      <c r="G8" s="1"/>
    </row>
    <row r="9" spans="1:10" x14ac:dyDescent="0.15">
      <c r="A9" s="1" t="s">
        <v>82</v>
      </c>
      <c r="B9" s="2">
        <v>719.18</v>
      </c>
      <c r="D9" s="1" t="s">
        <v>88</v>
      </c>
      <c r="E9" s="3">
        <v>1095</v>
      </c>
      <c r="H9" s="1"/>
    </row>
    <row r="10" spans="1:10" x14ac:dyDescent="0.15">
      <c r="A10" s="1" t="s">
        <v>83</v>
      </c>
      <c r="B10" s="2">
        <v>9000000</v>
      </c>
      <c r="D10" s="1" t="s">
        <v>85</v>
      </c>
      <c r="E10" s="2">
        <f>'20171107'!E10+'20171108'!E8</f>
        <v>720573.89999999956</v>
      </c>
      <c r="G10" s="1"/>
      <c r="H10" s="1" t="s">
        <v>42</v>
      </c>
      <c r="I10" s="3">
        <f>SUMIF(I4:I8,"&gt;=0")</f>
        <v>132</v>
      </c>
    </row>
    <row r="11" spans="1:10" x14ac:dyDescent="0.15">
      <c r="A11" s="1" t="s">
        <v>84</v>
      </c>
      <c r="B11" s="2">
        <f>'20171107'!B11+'20171108'!B9</f>
        <v>1394026.1200000003</v>
      </c>
      <c r="E11" s="2"/>
      <c r="G11" s="1"/>
      <c r="H11" s="1" t="s">
        <v>43</v>
      </c>
      <c r="I11" s="3">
        <f>SUM(J4:J7)</f>
        <v>-22</v>
      </c>
    </row>
    <row r="12" spans="1:10" x14ac:dyDescent="0.15">
      <c r="A12" s="1" t="s">
        <v>86</v>
      </c>
      <c r="B12" s="18">
        <v>1680.99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'20171107'!B13+'20171108'!B12</f>
        <v>237290.97000000006</v>
      </c>
      <c r="E13" s="2"/>
      <c r="G13" s="1"/>
      <c r="H13" s="1" t="s">
        <v>30</v>
      </c>
      <c r="I13" s="15">
        <v>112209960</v>
      </c>
    </row>
    <row r="14" spans="1:10" x14ac:dyDescent="0.15">
      <c r="A14" s="1" t="s">
        <v>333</v>
      </c>
      <c r="B14" s="3">
        <v>54254534</v>
      </c>
      <c r="G14" s="1"/>
      <c r="H14" s="1" t="s">
        <v>31</v>
      </c>
      <c r="I14" s="15">
        <v>-18786600</v>
      </c>
    </row>
    <row r="15" spans="1:10" x14ac:dyDescent="0.15">
      <c r="A15" s="1"/>
      <c r="B15" s="2"/>
      <c r="G15" s="1"/>
      <c r="H15" s="1" t="s">
        <v>32</v>
      </c>
      <c r="I15" s="15">
        <f>I14+I13</f>
        <v>93423360</v>
      </c>
    </row>
    <row r="16" spans="1:10" x14ac:dyDescent="0.15">
      <c r="A16" s="1"/>
      <c r="B16" s="2"/>
      <c r="G16" s="1" t="s">
        <v>5</v>
      </c>
      <c r="H16" s="2"/>
      <c r="I16" s="15">
        <v>14000000</v>
      </c>
    </row>
    <row r="17" spans="1:22" x14ac:dyDescent="0.15">
      <c r="A17" s="6"/>
      <c r="B17" s="2"/>
      <c r="G17" s="1" t="s">
        <v>26</v>
      </c>
      <c r="H17" s="2"/>
      <c r="I17" s="15">
        <v>7182970.2699999996</v>
      </c>
    </row>
    <row r="18" spans="1:22" x14ac:dyDescent="0.15">
      <c r="G18" s="1" t="s">
        <v>12</v>
      </c>
      <c r="H18" s="2"/>
      <c r="I18" s="15">
        <v>16803054</v>
      </c>
    </row>
    <row r="19" spans="1:22" x14ac:dyDescent="0.15">
      <c r="A19" s="2"/>
      <c r="G19" s="1" t="s">
        <v>24</v>
      </c>
      <c r="H19" s="2"/>
      <c r="I19" s="15">
        <f>I18+I17-I16</f>
        <v>9986024.2699999996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366408.72</v>
      </c>
      <c r="N21" s="2"/>
    </row>
    <row r="22" spans="1:22" x14ac:dyDescent="0.15">
      <c r="G22" s="1"/>
      <c r="H22" s="1" t="s">
        <v>39</v>
      </c>
      <c r="I22" s="15">
        <v>86328.97</v>
      </c>
    </row>
    <row r="23" spans="1:22" x14ac:dyDescent="0.15">
      <c r="G23" s="1"/>
      <c r="H23" s="1" t="s">
        <v>106</v>
      </c>
      <c r="I23" s="15">
        <v>24054.85</v>
      </c>
      <c r="N23" s="2"/>
    </row>
    <row r="24" spans="1:22" x14ac:dyDescent="0.15">
      <c r="A24" s="8" t="s">
        <v>69</v>
      </c>
      <c r="H24" s="1" t="s">
        <v>107</v>
      </c>
      <c r="I24" s="15">
        <v>11184</v>
      </c>
    </row>
    <row r="25" spans="1:22" x14ac:dyDescent="0.15">
      <c r="A25" s="1" t="s">
        <v>70</v>
      </c>
      <c r="B25" s="2">
        <f>B8+E7+I16+B44</f>
        <v>230000000</v>
      </c>
      <c r="H25" s="1" t="s">
        <v>19</v>
      </c>
      <c r="I25" s="15">
        <f>SUM(I21:I24)</f>
        <v>487976.53999999992</v>
      </c>
    </row>
    <row r="26" spans="1:22" x14ac:dyDescent="0.15">
      <c r="A26" s="1" t="s">
        <v>71</v>
      </c>
      <c r="B26" s="2">
        <f>B4+E5+I18</f>
        <v>227860999.25</v>
      </c>
      <c r="G26" s="1"/>
      <c r="H26" s="1" t="s">
        <v>355</v>
      </c>
      <c r="I26" s="2">
        <v>194.36</v>
      </c>
    </row>
    <row r="27" spans="1:22" x14ac:dyDescent="0.15">
      <c r="A27" s="1" t="s">
        <v>90</v>
      </c>
      <c r="B27" s="2">
        <f>$B$13+$E$10+$I$25</f>
        <v>1445841.4099999997</v>
      </c>
      <c r="G27" s="1"/>
      <c r="H27" s="1"/>
      <c r="I27" s="2"/>
    </row>
    <row r="28" spans="1:22" x14ac:dyDescent="0.15">
      <c r="A28" s="1" t="s">
        <v>356</v>
      </c>
      <c r="B28" s="2">
        <f>B12+E8+I26</f>
        <v>3075.35</v>
      </c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108</v>
      </c>
      <c r="B33" s="36">
        <v>2225</v>
      </c>
      <c r="D33" s="1" t="s">
        <v>74</v>
      </c>
      <c r="E33" s="2">
        <v>15193746</v>
      </c>
      <c r="G33" s="16" t="s">
        <v>296</v>
      </c>
      <c r="H33" s="2">
        <f>E33</f>
        <v>15193746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6">
        <v>8104</v>
      </c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6">
        <v>3052</v>
      </c>
      <c r="D35" s="1" t="s">
        <v>76</v>
      </c>
      <c r="E35" s="2">
        <v>192533</v>
      </c>
      <c r="G35" s="40" t="s">
        <v>298</v>
      </c>
      <c r="H35" s="41">
        <f>H33+H34</f>
        <v>15198903.605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6">
        <v>269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13650</v>
      </c>
      <c r="D37" s="1" t="s">
        <v>78</v>
      </c>
      <c r="E37" s="2">
        <v>-1552721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3426003</v>
      </c>
    </row>
    <row r="39" spans="1:23" x14ac:dyDescent="0.15">
      <c r="A39" s="1" t="s">
        <v>103</v>
      </c>
      <c r="B39" s="3"/>
      <c r="D39" s="1" t="s">
        <v>80</v>
      </c>
      <c r="E39" s="10">
        <v>-13552</v>
      </c>
    </row>
    <row r="40" spans="1:23" s="9" customFormat="1" x14ac:dyDescent="0.15">
      <c r="A40"/>
      <c r="B40"/>
      <c r="D40" s="1" t="s">
        <v>81</v>
      </c>
      <c r="E40" s="2">
        <v>-6786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1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18" zoomScale="80" zoomScaleNormal="80" workbookViewId="0">
      <selection activeCell="B37" sqref="B37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11913962.23</v>
      </c>
      <c r="D3" s="1" t="s">
        <v>1</v>
      </c>
      <c r="E3" s="18">
        <v>60198255.780000001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158256544.56</v>
      </c>
      <c r="D4" s="1" t="s">
        <v>11</v>
      </c>
      <c r="E4" s="38">
        <v>7959946.5800000001</v>
      </c>
      <c r="H4" s="1" t="s">
        <v>341</v>
      </c>
      <c r="I4" s="13">
        <v>49</v>
      </c>
      <c r="J4" s="13">
        <v>-1</v>
      </c>
    </row>
    <row r="5" spans="1:10" x14ac:dyDescent="0.15">
      <c r="A5" s="1" t="s">
        <v>3</v>
      </c>
      <c r="B5" s="2">
        <v>181171293.36000001</v>
      </c>
      <c r="D5" s="1" t="s">
        <v>12</v>
      </c>
      <c r="E5" s="2">
        <v>52238309.200000003</v>
      </c>
      <c r="H5" s="1" t="s">
        <v>238</v>
      </c>
      <c r="I5" s="13">
        <v>73</v>
      </c>
      <c r="J5" s="13">
        <v>-1</v>
      </c>
    </row>
    <row r="6" spans="1:10" x14ac:dyDescent="0.15">
      <c r="A6" s="1" t="s">
        <v>11</v>
      </c>
      <c r="B6" s="37">
        <v>22914748.800000001</v>
      </c>
      <c r="D6" s="1" t="s">
        <v>4</v>
      </c>
      <c r="E6" s="2">
        <v>11000000</v>
      </c>
      <c r="H6" s="1" t="s">
        <v>323</v>
      </c>
      <c r="I6" s="13">
        <v>1</v>
      </c>
      <c r="J6" s="13">
        <v>-20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12</v>
      </c>
      <c r="J7" s="13"/>
    </row>
    <row r="8" spans="1:10" x14ac:dyDescent="0.15">
      <c r="A8" s="1" t="s">
        <v>5</v>
      </c>
      <c r="B8" s="2">
        <v>148000000</v>
      </c>
      <c r="D8" s="1" t="s">
        <v>86</v>
      </c>
      <c r="E8" s="18">
        <v>168</v>
      </c>
      <c r="G8" s="1"/>
    </row>
    <row r="9" spans="1:10" x14ac:dyDescent="0.15">
      <c r="A9" s="1" t="s">
        <v>82</v>
      </c>
      <c r="B9" s="2">
        <v>786.57</v>
      </c>
      <c r="D9" s="1" t="s">
        <v>88</v>
      </c>
      <c r="E9" s="3">
        <v>330</v>
      </c>
      <c r="H9" s="1"/>
    </row>
    <row r="10" spans="1:10" x14ac:dyDescent="0.15">
      <c r="A10" s="1" t="s">
        <v>83</v>
      </c>
      <c r="B10" s="2">
        <v>11000000</v>
      </c>
      <c r="D10" s="1" t="s">
        <v>85</v>
      </c>
      <c r="E10" s="2">
        <f>'20171106'!E10+'20171107'!E8</f>
        <v>719373.89999999956</v>
      </c>
      <c r="G10" s="1"/>
      <c r="H10" s="1" t="s">
        <v>42</v>
      </c>
      <c r="I10" s="3">
        <f>SUMIF(I4:I8,"&gt;=0")</f>
        <v>135</v>
      </c>
    </row>
    <row r="11" spans="1:10" x14ac:dyDescent="0.15">
      <c r="A11" s="1" t="s">
        <v>84</v>
      </c>
      <c r="B11" s="2">
        <f>'20171106'!B11+'20171107'!B9</f>
        <v>1393306.9400000004</v>
      </c>
      <c r="E11" s="2"/>
      <c r="G11" s="1"/>
      <c r="H11" s="1" t="s">
        <v>43</v>
      </c>
      <c r="I11" s="3">
        <f>SUM(J4:J7)</f>
        <v>-22</v>
      </c>
    </row>
    <row r="12" spans="1:10" x14ac:dyDescent="0.15">
      <c r="A12" s="1" t="s">
        <v>86</v>
      </c>
      <c r="B12" s="18">
        <v>1772.24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'20171106'!B13+'20171107'!B12</f>
        <v>235609.98000000007</v>
      </c>
      <c r="E13" s="2"/>
      <c r="G13" s="1"/>
      <c r="H13" s="1" t="s">
        <v>30</v>
      </c>
      <c r="I13" s="15">
        <v>113370420</v>
      </c>
    </row>
    <row r="14" spans="1:10" x14ac:dyDescent="0.15">
      <c r="A14" s="1" t="s">
        <v>333</v>
      </c>
      <c r="B14" s="3">
        <v>55665334</v>
      </c>
      <c r="G14" s="1"/>
      <c r="H14" s="1" t="s">
        <v>31</v>
      </c>
      <c r="I14" s="15">
        <v>-18577440</v>
      </c>
    </row>
    <row r="15" spans="1:10" x14ac:dyDescent="0.15">
      <c r="A15" s="1"/>
      <c r="B15" s="2"/>
      <c r="G15" s="1"/>
      <c r="H15" s="1" t="s">
        <v>32</v>
      </c>
      <c r="I15" s="15">
        <f>I14+I13</f>
        <v>94792980</v>
      </c>
    </row>
    <row r="16" spans="1:10" x14ac:dyDescent="0.15">
      <c r="A16" s="1"/>
      <c r="B16" s="2"/>
      <c r="G16" s="1" t="s">
        <v>5</v>
      </c>
      <c r="H16" s="2"/>
      <c r="I16" s="15">
        <v>14000000</v>
      </c>
    </row>
    <row r="17" spans="1:22" x14ac:dyDescent="0.15">
      <c r="A17" s="6"/>
      <c r="B17" s="2"/>
      <c r="G17" s="1" t="s">
        <v>26</v>
      </c>
      <c r="H17" s="2"/>
      <c r="I17" s="15">
        <v>5993990.1500000004</v>
      </c>
    </row>
    <row r="18" spans="1:22" x14ac:dyDescent="0.15">
      <c r="G18" s="1" t="s">
        <v>12</v>
      </c>
      <c r="H18" s="2"/>
      <c r="I18" s="15">
        <v>17005563</v>
      </c>
    </row>
    <row r="19" spans="1:22" x14ac:dyDescent="0.15">
      <c r="A19" s="2"/>
      <c r="G19" s="1" t="s">
        <v>24</v>
      </c>
      <c r="H19" s="2"/>
      <c r="I19" s="15">
        <f>I18+I17-I16</f>
        <v>8999553.1499999985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364285.3</v>
      </c>
      <c r="N21" s="2"/>
    </row>
    <row r="22" spans="1:22" x14ac:dyDescent="0.15">
      <c r="G22" s="1"/>
      <c r="H22" s="1" t="s">
        <v>39</v>
      </c>
      <c r="I22" s="15">
        <v>85839.09</v>
      </c>
    </row>
    <row r="23" spans="1:22" x14ac:dyDescent="0.15">
      <c r="G23" s="1"/>
      <c r="H23" s="1" t="s">
        <v>106</v>
      </c>
      <c r="I23" s="15">
        <v>24054.85</v>
      </c>
      <c r="N23" s="2"/>
    </row>
    <row r="24" spans="1:22" x14ac:dyDescent="0.15">
      <c r="A24" s="8" t="s">
        <v>69</v>
      </c>
      <c r="H24" s="1" t="s">
        <v>107</v>
      </c>
      <c r="I24" s="15">
        <v>11184</v>
      </c>
    </row>
    <row r="25" spans="1:22" x14ac:dyDescent="0.15">
      <c r="A25" s="1" t="s">
        <v>70</v>
      </c>
      <c r="B25" s="2">
        <f>B8+E7+I16+B44</f>
        <v>230000000</v>
      </c>
      <c r="H25" s="1" t="s">
        <v>19</v>
      </c>
      <c r="I25" s="15">
        <f>SUM(I21:I24)</f>
        <v>485363.24</v>
      </c>
    </row>
    <row r="26" spans="1:22" x14ac:dyDescent="0.15">
      <c r="A26" s="1" t="s">
        <v>71</v>
      </c>
      <c r="B26" s="2">
        <f>B4+E5+I18</f>
        <v>227500416.75999999</v>
      </c>
      <c r="G26" s="1"/>
      <c r="H26" s="1" t="s">
        <v>355</v>
      </c>
      <c r="I26" s="2">
        <v>194.36</v>
      </c>
    </row>
    <row r="27" spans="1:22" x14ac:dyDescent="0.15">
      <c r="A27" s="1" t="s">
        <v>90</v>
      </c>
      <c r="B27" s="2">
        <f>$B$13+$E$10+$I$25</f>
        <v>1440347.1199999996</v>
      </c>
      <c r="G27" s="1"/>
      <c r="H27" s="1"/>
      <c r="I27" s="2"/>
    </row>
    <row r="28" spans="1:22" x14ac:dyDescent="0.15">
      <c r="A28" s="1" t="s">
        <v>356</v>
      </c>
      <c r="B28" s="2">
        <f>B12+E8+I26</f>
        <v>2134.6</v>
      </c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108</v>
      </c>
      <c r="B33" s="36">
        <v>2209</v>
      </c>
      <c r="D33" s="1" t="s">
        <v>74</v>
      </c>
      <c r="E33" s="2">
        <v>15001213</v>
      </c>
      <c r="G33" s="16" t="s">
        <v>296</v>
      </c>
      <c r="H33" s="2">
        <f>E33</f>
        <v>15001213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6">
        <v>8154</v>
      </c>
      <c r="D34" s="1" t="s">
        <v>75</v>
      </c>
      <c r="E34" s="2">
        <v>14805702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6">
        <v>3053</v>
      </c>
      <c r="D35" s="1" t="s">
        <v>76</v>
      </c>
      <c r="E35" s="2">
        <v>-103404</v>
      </c>
      <c r="G35" s="40" t="s">
        <v>298</v>
      </c>
      <c r="H35" s="41">
        <f>H33+H34</f>
        <v>15006370.605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6">
        <v>291</v>
      </c>
      <c r="D36" s="1" t="s">
        <v>77</v>
      </c>
      <c r="E36" s="2">
        <v>297415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13707</v>
      </c>
      <c r="D37" s="1" t="s">
        <v>78</v>
      </c>
      <c r="E37" s="2">
        <v>418731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3765660</v>
      </c>
    </row>
    <row r="39" spans="1:23" x14ac:dyDescent="0.15">
      <c r="A39" s="1" t="s">
        <v>103</v>
      </c>
      <c r="B39" s="3"/>
      <c r="D39" s="1" t="s">
        <v>80</v>
      </c>
      <c r="E39" s="10">
        <v>-13696</v>
      </c>
    </row>
    <row r="40" spans="1:23" s="9" customFormat="1" x14ac:dyDescent="0.15">
      <c r="A40"/>
      <c r="B40"/>
      <c r="D40" s="1" t="s">
        <v>81</v>
      </c>
      <c r="E40" s="2">
        <v>-288132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1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16" sqref="B16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2.1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183772203.25</v>
      </c>
      <c r="D3" s="1" t="s">
        <v>1</v>
      </c>
      <c r="E3" s="18">
        <v>32544607.280000001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49942556.479999997</v>
      </c>
      <c r="D4" s="1" t="s">
        <v>11</v>
      </c>
      <c r="E4" s="38">
        <v>22612462.579999998</v>
      </c>
      <c r="H4" s="1" t="s">
        <v>372</v>
      </c>
      <c r="I4" s="13">
        <v>4</v>
      </c>
      <c r="J4" s="13">
        <v>-8</v>
      </c>
    </row>
    <row r="5" spans="1:10" x14ac:dyDescent="0.15">
      <c r="A5" s="1" t="s">
        <v>3</v>
      </c>
      <c r="B5" s="2">
        <f>B4+B3</f>
        <v>233714759.72999999</v>
      </c>
      <c r="D5" s="1" t="s">
        <v>12</v>
      </c>
      <c r="E5" s="2">
        <v>9932144.6999999993</v>
      </c>
      <c r="H5" s="1" t="s">
        <v>323</v>
      </c>
      <c r="I5" s="13">
        <v>10</v>
      </c>
      <c r="J5" s="13">
        <v>-2</v>
      </c>
    </row>
    <row r="6" spans="1:10" x14ac:dyDescent="0.15">
      <c r="A6" s="1" t="s">
        <v>11</v>
      </c>
      <c r="B6" s="2">
        <v>200277866.05000001</v>
      </c>
      <c r="D6" s="1" t="s">
        <v>4</v>
      </c>
      <c r="E6" s="2">
        <v>22000000</v>
      </c>
      <c r="H6" s="1" t="s">
        <v>360</v>
      </c>
      <c r="I6" s="13">
        <v>4</v>
      </c>
      <c r="J6" s="13">
        <v>0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80000000</v>
      </c>
      <c r="H7" s="1" t="s">
        <v>384</v>
      </c>
      <c r="I7" s="13">
        <v>9</v>
      </c>
      <c r="J7" s="13"/>
    </row>
    <row r="8" spans="1:10" x14ac:dyDescent="0.15">
      <c r="A8" s="1" t="s">
        <v>5</v>
      </c>
      <c r="B8" s="2">
        <v>201980000</v>
      </c>
      <c r="D8" s="1" t="s">
        <v>86</v>
      </c>
      <c r="E8" s="18">
        <v>992</v>
      </c>
      <c r="G8" s="1"/>
      <c r="H8" s="1"/>
    </row>
    <row r="9" spans="1:10" x14ac:dyDescent="0.15">
      <c r="A9" s="1" t="s">
        <v>82</v>
      </c>
      <c r="B9" s="2">
        <v>5662.8</v>
      </c>
      <c r="D9" s="1" t="s">
        <v>88</v>
      </c>
      <c r="E9" s="3">
        <v>1480</v>
      </c>
      <c r="H9" s="1"/>
    </row>
    <row r="10" spans="1:10" x14ac:dyDescent="0.15">
      <c r="A10" s="1" t="s">
        <v>83</v>
      </c>
      <c r="B10" s="2">
        <v>16500000</v>
      </c>
      <c r="D10" s="1" t="s">
        <v>85</v>
      </c>
      <c r="E10" s="2">
        <f>'20180213'!E10+'20180214'!E8</f>
        <v>780161.09999999939</v>
      </c>
      <c r="G10" s="1"/>
      <c r="H10" s="1" t="s">
        <v>42</v>
      </c>
      <c r="I10" s="3">
        <f>SUMIF(I4:I9,"&gt;=0")</f>
        <v>27</v>
      </c>
    </row>
    <row r="11" spans="1:10" x14ac:dyDescent="0.15">
      <c r="A11" s="1" t="s">
        <v>84</v>
      </c>
      <c r="B11" s="2">
        <f>'20180213'!B11+'20180214'!B9</f>
        <v>1792580.6</v>
      </c>
      <c r="D11" s="1" t="s">
        <v>381</v>
      </c>
      <c r="E11" s="2">
        <f>E8+'20180213'!E11</f>
        <v>25144</v>
      </c>
      <c r="G11" s="1"/>
      <c r="H11" s="1" t="s">
        <v>43</v>
      </c>
      <c r="I11" s="3">
        <f>SUMIF(I4:J7,"&lt;0")</f>
        <v>-10</v>
      </c>
    </row>
    <row r="12" spans="1:10" x14ac:dyDescent="0.15">
      <c r="A12" s="1" t="s">
        <v>86</v>
      </c>
      <c r="B12" s="18">
        <v>451.66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'20180213'!B13+'20180214'!B12</f>
        <v>281313.41999999993</v>
      </c>
      <c r="E13" s="2"/>
      <c r="G13" s="1"/>
      <c r="H13" s="1" t="s">
        <v>30</v>
      </c>
      <c r="I13" s="15">
        <v>22975440</v>
      </c>
    </row>
    <row r="14" spans="1:10" x14ac:dyDescent="0.15">
      <c r="A14" s="1" t="s">
        <v>333</v>
      </c>
      <c r="B14" s="3"/>
      <c r="G14" s="1"/>
      <c r="H14" s="1" t="s">
        <v>31</v>
      </c>
      <c r="I14" s="15">
        <v>-8534760</v>
      </c>
    </row>
    <row r="15" spans="1:10" x14ac:dyDescent="0.15">
      <c r="A15" s="1" t="s">
        <v>380</v>
      </c>
      <c r="B15" s="2">
        <f>B12+'20180213'!B15</f>
        <v>12823.489999999998</v>
      </c>
      <c r="G15" s="1"/>
      <c r="H15" s="1" t="s">
        <v>32</v>
      </c>
      <c r="I15" s="15">
        <f>I14+I13</f>
        <v>14440680</v>
      </c>
    </row>
    <row r="16" spans="1:10" x14ac:dyDescent="0.15">
      <c r="A16" s="1" t="s">
        <v>392</v>
      </c>
      <c r="B16" s="2">
        <f>B11-'20180101'!B11</f>
        <v>193113.71999999997</v>
      </c>
      <c r="G16" s="1" t="s">
        <v>5</v>
      </c>
      <c r="H16" s="2"/>
      <c r="I16" s="15">
        <v>-2000000</v>
      </c>
    </row>
    <row r="17" spans="1:14" x14ac:dyDescent="0.15">
      <c r="A17" s="6"/>
      <c r="B17" s="2"/>
      <c r="G17" s="1" t="s">
        <v>26</v>
      </c>
      <c r="H17" s="2"/>
      <c r="I17" s="15">
        <v>8444752.5399999991</v>
      </c>
    </row>
    <row r="18" spans="1:14" x14ac:dyDescent="0.15">
      <c r="G18" s="1" t="s">
        <v>12</v>
      </c>
      <c r="H18" s="2"/>
      <c r="I18" s="15">
        <v>3446316</v>
      </c>
    </row>
    <row r="19" spans="1:14" x14ac:dyDescent="0.15">
      <c r="A19" s="2"/>
      <c r="G19" s="1" t="s">
        <v>24</v>
      </c>
      <c r="H19" s="2"/>
      <c r="I19" s="15">
        <f>I18+I17-I16</f>
        <v>13891068.539999999</v>
      </c>
    </row>
    <row r="20" spans="1:14" x14ac:dyDescent="0.15">
      <c r="D20" s="2"/>
      <c r="G20" s="1" t="s">
        <v>33</v>
      </c>
      <c r="I20" s="15"/>
    </row>
    <row r="21" spans="1:14" x14ac:dyDescent="0.15">
      <c r="G21" s="1"/>
      <c r="H21" s="1" t="s">
        <v>38</v>
      </c>
      <c r="I21" s="15">
        <v>471317.37</v>
      </c>
      <c r="N21" s="2"/>
    </row>
    <row r="22" spans="1:14" x14ac:dyDescent="0.15">
      <c r="G22" s="1"/>
      <c r="H22" s="1" t="s">
        <v>39</v>
      </c>
      <c r="I22" s="15">
        <v>111013.9</v>
      </c>
    </row>
    <row r="23" spans="1:14" x14ac:dyDescent="0.15">
      <c r="G23" s="1"/>
      <c r="H23" s="1" t="s">
        <v>106</v>
      </c>
      <c r="I23" s="15">
        <v>24054.85</v>
      </c>
      <c r="N23" s="2"/>
    </row>
    <row r="24" spans="1:14" x14ac:dyDescent="0.15">
      <c r="A24" s="8" t="s">
        <v>69</v>
      </c>
      <c r="H24" s="1" t="s">
        <v>107</v>
      </c>
      <c r="I24" s="15">
        <v>11184</v>
      </c>
    </row>
    <row r="25" spans="1:14" x14ac:dyDescent="0.15">
      <c r="A25" s="1" t="s">
        <v>70</v>
      </c>
      <c r="B25" s="2">
        <f>B8+E7+I16+B45</f>
        <v>280980000</v>
      </c>
      <c r="H25" s="1" t="s">
        <v>19</v>
      </c>
      <c r="I25" s="15">
        <f>SUM(I21:I24)</f>
        <v>617570.12</v>
      </c>
    </row>
    <row r="26" spans="1:14" x14ac:dyDescent="0.15">
      <c r="A26" s="1" t="s">
        <v>71</v>
      </c>
      <c r="B26" s="2">
        <f>B4+E5+I18</f>
        <v>63321017.179999992</v>
      </c>
      <c r="G26" s="1"/>
      <c r="H26" s="1" t="s">
        <v>355</v>
      </c>
      <c r="I26" s="2">
        <v>375.24</v>
      </c>
    </row>
    <row r="27" spans="1:14" x14ac:dyDescent="0.15">
      <c r="A27" s="1" t="s">
        <v>90</v>
      </c>
      <c r="B27" s="2">
        <f>$B$13+$E$10+$I$25</f>
        <v>1679044.6399999992</v>
      </c>
      <c r="H27" s="1" t="s">
        <v>382</v>
      </c>
      <c r="I27" s="2">
        <f>I22-'20180102'!I22</f>
        <v>8131.6899999999878</v>
      </c>
    </row>
    <row r="28" spans="1:14" x14ac:dyDescent="0.15">
      <c r="A28" s="1" t="s">
        <v>356</v>
      </c>
      <c r="B28" s="2">
        <f>B12+E8+I26</f>
        <v>1818.9</v>
      </c>
    </row>
    <row r="29" spans="1:14" x14ac:dyDescent="0.15">
      <c r="A29" s="1" t="s">
        <v>383</v>
      </c>
      <c r="B29" s="2">
        <f>B15+E11+I27</f>
        <v>46099.179999999986</v>
      </c>
    </row>
    <row r="30" spans="1:14" x14ac:dyDescent="0.15">
      <c r="G30" s="1"/>
      <c r="H30" s="1"/>
      <c r="I30" s="2"/>
    </row>
    <row r="31" spans="1:14" s="9" customFormat="1" x14ac:dyDescent="0.15">
      <c r="J31"/>
    </row>
    <row r="32" spans="1:14" ht="14.25" x14ac:dyDescent="0.15">
      <c r="A32" s="7" t="s">
        <v>65</v>
      </c>
      <c r="G32" s="7" t="s">
        <v>295</v>
      </c>
    </row>
    <row r="33" spans="1:23" s="9" customFormat="1" x14ac:dyDescent="0.1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385</v>
      </c>
      <c r="B34" s="36">
        <v>758</v>
      </c>
      <c r="D34" s="1" t="s">
        <v>78</v>
      </c>
      <c r="E34" s="2">
        <v>-1049209</v>
      </c>
      <c r="G34" s="16" t="s">
        <v>296</v>
      </c>
      <c r="H34" s="2">
        <f>E40</f>
        <v>18259247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386</v>
      </c>
      <c r="B35" s="36">
        <v>2129</v>
      </c>
      <c r="D35" s="1" t="s">
        <v>182</v>
      </c>
      <c r="E35" s="10">
        <v>236145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387</v>
      </c>
      <c r="B36" s="36">
        <v>2402</v>
      </c>
      <c r="D36" s="1" t="s">
        <v>80</v>
      </c>
      <c r="E36" s="10">
        <v>29703</v>
      </c>
      <c r="G36" s="40" t="s">
        <v>298</v>
      </c>
      <c r="H36" s="41">
        <f>H34+H35</f>
        <v>18264404.605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388</v>
      </c>
      <c r="B37" s="36">
        <v>152</v>
      </c>
      <c r="D37" s="1" t="s">
        <v>81</v>
      </c>
      <c r="E37" s="2">
        <v>-3896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15">
      <c r="A38" s="1" t="s">
        <v>19</v>
      </c>
      <c r="B38" s="36">
        <f>SUM(B34:B37)</f>
        <v>5441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15">
      <c r="A39" s="1" t="s">
        <v>102</v>
      </c>
      <c r="B39" s="3">
        <v>2770</v>
      </c>
      <c r="D39" s="8" t="s">
        <v>379</v>
      </c>
    </row>
    <row r="40" spans="1:23" x14ac:dyDescent="0.15">
      <c r="A40" s="1" t="s">
        <v>103</v>
      </c>
      <c r="B40" s="3">
        <v>-2671</v>
      </c>
      <c r="D40" s="1" t="s">
        <v>74</v>
      </c>
      <c r="E40" s="2">
        <v>18259247</v>
      </c>
    </row>
    <row r="41" spans="1:23" s="9" customFormat="1" x14ac:dyDescent="0.15">
      <c r="A41"/>
      <c r="B41"/>
      <c r="D41" s="1" t="s">
        <v>75</v>
      </c>
      <c r="E41" s="2">
        <v>18129771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 s="1" t="s">
        <v>76</v>
      </c>
      <c r="E42" s="2">
        <v>108668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15">
      <c r="D43" s="1" t="s">
        <v>77</v>
      </c>
      <c r="E43" s="2">
        <v>61661</v>
      </c>
    </row>
    <row r="44" spans="1:23" x14ac:dyDescent="0.15">
      <c r="A44" s="8" t="s">
        <v>233</v>
      </c>
      <c r="D44" s="1" t="s">
        <v>375</v>
      </c>
      <c r="E44" s="2">
        <v>78345</v>
      </c>
    </row>
    <row r="45" spans="1:23" x14ac:dyDescent="0.15">
      <c r="A45" s="16" t="s">
        <v>5</v>
      </c>
      <c r="B45" s="2">
        <v>1000000</v>
      </c>
      <c r="C45" s="2"/>
      <c r="D45" s="1" t="s">
        <v>376</v>
      </c>
      <c r="E45" s="10">
        <v>30323</v>
      </c>
    </row>
    <row r="46" spans="1:23" x14ac:dyDescent="0.1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1219649</v>
      </c>
    </row>
    <row r="47" spans="1:23" x14ac:dyDescent="0.1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1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1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1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10" zoomScale="80" zoomScaleNormal="80" workbookViewId="0">
      <selection activeCell="B37" sqref="B37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20531742</v>
      </c>
      <c r="D3" s="1" t="s">
        <v>1</v>
      </c>
      <c r="E3" s="18">
        <v>60096471.780000001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153049759.72999999</v>
      </c>
      <c r="D4" s="1" t="s">
        <v>11</v>
      </c>
      <c r="E4" s="38">
        <v>7936008.3799999999</v>
      </c>
      <c r="H4" s="1" t="s">
        <v>341</v>
      </c>
      <c r="I4" s="13">
        <v>48</v>
      </c>
      <c r="J4" s="13"/>
    </row>
    <row r="5" spans="1:10" x14ac:dyDescent="0.15">
      <c r="A5" s="1" t="s">
        <v>3</v>
      </c>
      <c r="B5" s="2">
        <v>181582175.69999999</v>
      </c>
      <c r="D5" s="1" t="s">
        <v>12</v>
      </c>
      <c r="E5" s="2">
        <v>52160463.399999999</v>
      </c>
      <c r="H5" s="1" t="s">
        <v>238</v>
      </c>
      <c r="I5" s="13">
        <v>71</v>
      </c>
      <c r="J5" s="13"/>
    </row>
    <row r="6" spans="1:10" x14ac:dyDescent="0.15">
      <c r="A6" s="1" t="s">
        <v>11</v>
      </c>
      <c r="B6" s="37">
        <v>28532415.969999999</v>
      </c>
      <c r="D6" s="1" t="s">
        <v>4</v>
      </c>
      <c r="E6" s="2">
        <v>11000000</v>
      </c>
      <c r="H6" s="1" t="s">
        <v>323</v>
      </c>
      <c r="I6" s="13">
        <v>3</v>
      </c>
      <c r="J6" s="13">
        <v>-20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9</v>
      </c>
      <c r="J7" s="13"/>
    </row>
    <row r="8" spans="1:10" x14ac:dyDescent="0.15">
      <c r="A8" s="1" t="s">
        <v>5</v>
      </c>
      <c r="B8" s="2">
        <v>148000000</v>
      </c>
      <c r="D8" s="1" t="s">
        <v>86</v>
      </c>
      <c r="E8" s="18">
        <v>545.6</v>
      </c>
      <c r="G8" s="1"/>
    </row>
    <row r="9" spans="1:10" x14ac:dyDescent="0.15">
      <c r="A9" s="1" t="s">
        <v>82</v>
      </c>
      <c r="B9" s="2">
        <v>673.97</v>
      </c>
      <c r="D9" s="1" t="s">
        <v>88</v>
      </c>
      <c r="E9" s="3">
        <v>537</v>
      </c>
      <c r="H9" s="1"/>
    </row>
    <row r="10" spans="1:10" x14ac:dyDescent="0.15">
      <c r="A10" s="1" t="s">
        <v>83</v>
      </c>
      <c r="B10" s="2">
        <v>8000000</v>
      </c>
      <c r="D10" s="1" t="s">
        <v>85</v>
      </c>
      <c r="E10" s="2">
        <f>'20171103'!E10+'20171106'!E8</f>
        <v>719205.89999999956</v>
      </c>
      <c r="G10" s="1"/>
      <c r="H10" s="1" t="s">
        <v>42</v>
      </c>
      <c r="I10" s="3">
        <f>SUMIF(I4:I8,"&gt;=0")</f>
        <v>131</v>
      </c>
    </row>
    <row r="11" spans="1:10" x14ac:dyDescent="0.15">
      <c r="A11" s="1" t="s">
        <v>84</v>
      </c>
      <c r="B11" s="2">
        <f>'20171103'!B11+'20171106'!B9</f>
        <v>1392520.3700000003</v>
      </c>
      <c r="E11" s="2"/>
      <c r="G11" s="1"/>
      <c r="H11" s="1" t="s">
        <v>43</v>
      </c>
      <c r="I11" s="3">
        <f>SUM(J4:J7)</f>
        <v>-20</v>
      </c>
    </row>
    <row r="12" spans="1:10" x14ac:dyDescent="0.15">
      <c r="A12" s="1" t="s">
        <v>86</v>
      </c>
      <c r="B12" s="18">
        <v>1634.66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'20171103'!B13+'20171106'!B12</f>
        <v>233837.74000000008</v>
      </c>
      <c r="E13" s="2"/>
      <c r="G13" s="1"/>
      <c r="H13" s="1" t="s">
        <v>30</v>
      </c>
      <c r="I13" s="15">
        <v>109793880</v>
      </c>
    </row>
    <row r="14" spans="1:10" x14ac:dyDescent="0.15">
      <c r="A14" s="1" t="s">
        <v>333</v>
      </c>
      <c r="B14" s="3">
        <v>53682834</v>
      </c>
      <c r="G14" s="1"/>
      <c r="H14" s="1" t="s">
        <v>31</v>
      </c>
      <c r="I14" s="15">
        <v>-16870800</v>
      </c>
    </row>
    <row r="15" spans="1:10" x14ac:dyDescent="0.15">
      <c r="A15" s="1"/>
      <c r="B15" s="2"/>
      <c r="G15" s="1"/>
      <c r="H15" s="1" t="s">
        <v>32</v>
      </c>
      <c r="I15" s="15">
        <f>I14+I13</f>
        <v>92923080</v>
      </c>
    </row>
    <row r="16" spans="1:10" x14ac:dyDescent="0.15">
      <c r="A16" s="1"/>
      <c r="B16" s="2"/>
      <c r="G16" s="1" t="s">
        <v>5</v>
      </c>
      <c r="H16" s="2"/>
      <c r="I16" s="15">
        <v>14000000</v>
      </c>
    </row>
    <row r="17" spans="1:22" x14ac:dyDescent="0.15">
      <c r="A17" s="6"/>
      <c r="B17" s="2"/>
      <c r="G17" s="1" t="s">
        <v>26</v>
      </c>
      <c r="H17" s="2"/>
      <c r="I17" s="15">
        <v>6347282.5099999998</v>
      </c>
    </row>
    <row r="18" spans="1:22" x14ac:dyDescent="0.15">
      <c r="G18" s="1" t="s">
        <v>12</v>
      </c>
      <c r="H18" s="2"/>
      <c r="I18" s="15">
        <v>16469082</v>
      </c>
    </row>
    <row r="19" spans="1:22" x14ac:dyDescent="0.15">
      <c r="A19" s="2"/>
      <c r="G19" s="1" t="s">
        <v>24</v>
      </c>
      <c r="H19" s="2"/>
      <c r="I19" s="15">
        <f>I18+I17-I16</f>
        <v>8816364.5099999979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363442.85</v>
      </c>
      <c r="N21" s="2"/>
    </row>
    <row r="22" spans="1:22" x14ac:dyDescent="0.15">
      <c r="G22" s="1"/>
      <c r="H22" s="1" t="s">
        <v>39</v>
      </c>
      <c r="I22" s="15">
        <v>85644.73</v>
      </c>
    </row>
    <row r="23" spans="1:22" x14ac:dyDescent="0.15">
      <c r="G23" s="1"/>
      <c r="H23" s="1" t="s">
        <v>106</v>
      </c>
      <c r="I23" s="15">
        <v>24054.85</v>
      </c>
      <c r="N23" s="2"/>
    </row>
    <row r="24" spans="1:22" x14ac:dyDescent="0.15">
      <c r="A24" s="8" t="s">
        <v>69</v>
      </c>
      <c r="H24" s="1" t="s">
        <v>107</v>
      </c>
      <c r="I24" s="15">
        <v>11184</v>
      </c>
    </row>
    <row r="25" spans="1:22" x14ac:dyDescent="0.15">
      <c r="A25" s="1" t="s">
        <v>70</v>
      </c>
      <c r="B25" s="2">
        <f>B8+E7+I16+B44</f>
        <v>230000000</v>
      </c>
      <c r="H25" s="1" t="s">
        <v>19</v>
      </c>
      <c r="I25" s="15">
        <f>SUM(I21:I24)</f>
        <v>484326.42999999993</v>
      </c>
    </row>
    <row r="26" spans="1:22" x14ac:dyDescent="0.15">
      <c r="A26" s="1" t="s">
        <v>71</v>
      </c>
      <c r="B26" s="2">
        <f>B4+E5+I18</f>
        <v>221679305.13</v>
      </c>
      <c r="G26" s="1"/>
      <c r="H26" s="1" t="s">
        <v>355</v>
      </c>
      <c r="I26" s="2">
        <v>468.72</v>
      </c>
    </row>
    <row r="27" spans="1:22" x14ac:dyDescent="0.15">
      <c r="A27" s="1" t="s">
        <v>90</v>
      </c>
      <c r="B27" s="2">
        <f>$B$13+$E$10+$I$25</f>
        <v>1437370.0699999996</v>
      </c>
      <c r="G27" s="1"/>
      <c r="H27" s="1"/>
      <c r="I27" s="2"/>
    </row>
    <row r="28" spans="1:22" x14ac:dyDescent="0.15">
      <c r="A28" s="1" t="s">
        <v>356</v>
      </c>
      <c r="B28" s="2">
        <f>B12+E8+I26</f>
        <v>2648.9800000000005</v>
      </c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108</v>
      </c>
      <c r="B33" s="36">
        <v>2025</v>
      </c>
      <c r="D33" s="1" t="s">
        <v>74</v>
      </c>
      <c r="E33" s="2">
        <v>15104616</v>
      </c>
      <c r="G33" s="16" t="s">
        <v>296</v>
      </c>
      <c r="H33" s="2">
        <f>E33</f>
        <v>15104616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6">
        <v>8075</v>
      </c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6">
        <v>2998</v>
      </c>
      <c r="D35" s="1" t="s">
        <v>76</v>
      </c>
      <c r="E35" s="2">
        <v>-87744</v>
      </c>
      <c r="G35" s="40" t="s">
        <v>298</v>
      </c>
      <c r="H35" s="41">
        <f>H33+H34</f>
        <v>15109773.605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6">
        <v>279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13377</v>
      </c>
      <c r="D37" s="1" t="s">
        <v>78</v>
      </c>
      <c r="E37" s="2">
        <v>-2096125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3861348</v>
      </c>
    </row>
    <row r="39" spans="1:23" x14ac:dyDescent="0.15">
      <c r="A39" s="1" t="s">
        <v>103</v>
      </c>
      <c r="B39" s="3"/>
      <c r="D39" s="1" t="s">
        <v>80</v>
      </c>
      <c r="E39" s="10">
        <v>-9928</v>
      </c>
    </row>
    <row r="40" spans="1:23" s="9" customFormat="1" x14ac:dyDescent="0.15">
      <c r="A40"/>
      <c r="B40"/>
      <c r="D40" s="1" t="s">
        <v>81</v>
      </c>
      <c r="E40" s="2">
        <v>-9193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1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14" sqref="D14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15097079.4</v>
      </c>
      <c r="D3" s="1" t="s">
        <v>1</v>
      </c>
      <c r="E3" s="18">
        <v>58094696.380000003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156251428.40000001</v>
      </c>
      <c r="D4" s="1" t="s">
        <v>11</v>
      </c>
      <c r="E4" s="38">
        <v>6466564.9800000004</v>
      </c>
      <c r="H4" s="1" t="s">
        <v>341</v>
      </c>
      <c r="I4" s="13">
        <v>49</v>
      </c>
      <c r="J4" s="13">
        <v>-1</v>
      </c>
    </row>
    <row r="5" spans="1:10" x14ac:dyDescent="0.15">
      <c r="A5" s="1" t="s">
        <v>3</v>
      </c>
      <c r="B5" s="2">
        <v>183351405.06</v>
      </c>
      <c r="D5" s="1" t="s">
        <v>12</v>
      </c>
      <c r="E5" s="2">
        <v>51628131.399999999</v>
      </c>
      <c r="H5" s="1" t="s">
        <v>238</v>
      </c>
      <c r="I5" s="13">
        <v>70</v>
      </c>
      <c r="J5" s="13"/>
    </row>
    <row r="6" spans="1:10" x14ac:dyDescent="0.15">
      <c r="A6" s="1" t="s">
        <v>11</v>
      </c>
      <c r="B6" s="37">
        <v>27099976.66</v>
      </c>
      <c r="D6" s="1" t="s">
        <v>4</v>
      </c>
      <c r="E6" s="2">
        <v>11000000</v>
      </c>
      <c r="H6" s="1" t="s">
        <v>323</v>
      </c>
      <c r="I6" s="13">
        <v>3</v>
      </c>
      <c r="J6" s="13">
        <v>-22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7</v>
      </c>
      <c r="J7" s="13"/>
    </row>
    <row r="8" spans="1:10" x14ac:dyDescent="0.15">
      <c r="A8" s="1" t="s">
        <v>5</v>
      </c>
      <c r="B8" s="2">
        <v>148000000</v>
      </c>
      <c r="D8" s="1" t="s">
        <v>86</v>
      </c>
      <c r="E8" s="18">
        <v>224</v>
      </c>
      <c r="G8" s="1"/>
    </row>
    <row r="9" spans="1:10" x14ac:dyDescent="0.15">
      <c r="A9" s="1" t="s">
        <v>82</v>
      </c>
      <c r="B9" s="2">
        <v>2897.26</v>
      </c>
      <c r="D9" s="1" t="s">
        <v>88</v>
      </c>
      <c r="E9" s="3">
        <v>313</v>
      </c>
      <c r="H9" s="1"/>
    </row>
    <row r="10" spans="1:10" x14ac:dyDescent="0.15">
      <c r="A10" s="1" t="s">
        <v>83</v>
      </c>
      <c r="B10" s="2">
        <v>12000000</v>
      </c>
      <c r="D10" s="1" t="s">
        <v>85</v>
      </c>
      <c r="E10" s="2">
        <f>'20171102'!E10+'20171103'!E8</f>
        <v>718660.29999999958</v>
      </c>
      <c r="G10" s="1"/>
      <c r="H10" s="1" t="s">
        <v>42</v>
      </c>
      <c r="I10" s="3">
        <f>SUMIF(I4:I8,"&gt;=0")</f>
        <v>129</v>
      </c>
    </row>
    <row r="11" spans="1:10" x14ac:dyDescent="0.15">
      <c r="A11" s="1" t="s">
        <v>84</v>
      </c>
      <c r="B11" s="2">
        <f>'20171102'!B11+'20171103'!B9</f>
        <v>1391846.4000000004</v>
      </c>
      <c r="E11" s="2"/>
      <c r="G11" s="1"/>
      <c r="H11" s="1" t="s">
        <v>43</v>
      </c>
      <c r="I11" s="3">
        <f>SUM(J4:J7)</f>
        <v>-23</v>
      </c>
    </row>
    <row r="12" spans="1:10" x14ac:dyDescent="0.15">
      <c r="A12" s="1" t="s">
        <v>86</v>
      </c>
      <c r="B12" s="18">
        <v>1623.49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'20171102'!B13+'20171103'!B12</f>
        <v>232203.08000000007</v>
      </c>
      <c r="E13" s="2"/>
      <c r="G13" s="1"/>
      <c r="H13" s="1" t="s">
        <v>30</v>
      </c>
      <c r="I13" s="15">
        <v>108317640</v>
      </c>
    </row>
    <row r="14" spans="1:10" x14ac:dyDescent="0.15">
      <c r="A14" s="1" t="s">
        <v>333</v>
      </c>
      <c r="B14" s="3">
        <v>54882834</v>
      </c>
      <c r="G14" s="1"/>
      <c r="H14" s="1" t="s">
        <v>31</v>
      </c>
      <c r="I14" s="15">
        <v>-19417080</v>
      </c>
    </row>
    <row r="15" spans="1:10" x14ac:dyDescent="0.15">
      <c r="A15" s="1"/>
      <c r="B15" s="2"/>
      <c r="G15" s="1"/>
      <c r="H15" s="1" t="s">
        <v>32</v>
      </c>
      <c r="I15" s="15">
        <f>I14+I13</f>
        <v>88900560</v>
      </c>
    </row>
    <row r="16" spans="1:10" x14ac:dyDescent="0.15">
      <c r="A16" s="1"/>
      <c r="B16" s="2"/>
      <c r="G16" s="1" t="s">
        <v>5</v>
      </c>
      <c r="H16" s="2"/>
      <c r="I16" s="15">
        <v>14000000</v>
      </c>
    </row>
    <row r="17" spans="1:22" x14ac:dyDescent="0.15">
      <c r="A17" s="6"/>
      <c r="B17" s="2"/>
      <c r="G17" s="1" t="s">
        <v>26</v>
      </c>
      <c r="H17" s="2"/>
      <c r="I17" s="15">
        <v>6771906.6900000004</v>
      </c>
    </row>
    <row r="18" spans="1:22" x14ac:dyDescent="0.15">
      <c r="G18" s="1" t="s">
        <v>12</v>
      </c>
      <c r="H18" s="2"/>
      <c r="I18" s="15">
        <v>16247646</v>
      </c>
    </row>
    <row r="19" spans="1:22" x14ac:dyDescent="0.15">
      <c r="A19" s="2"/>
      <c r="G19" s="1" t="s">
        <v>24</v>
      </c>
      <c r="H19" s="2"/>
      <c r="I19" s="15">
        <f>I18+I17-I16</f>
        <v>9019552.6900000013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362518.83</v>
      </c>
      <c r="N21" s="2"/>
    </row>
    <row r="22" spans="1:22" x14ac:dyDescent="0.15">
      <c r="G22" s="1"/>
      <c r="H22" s="1" t="s">
        <v>39</v>
      </c>
      <c r="I22" s="15">
        <v>85431.55</v>
      </c>
    </row>
    <row r="23" spans="1:22" x14ac:dyDescent="0.15">
      <c r="G23" s="1"/>
      <c r="H23" s="1" t="s">
        <v>106</v>
      </c>
      <c r="I23" s="15">
        <v>24054.85</v>
      </c>
      <c r="N23" s="2"/>
    </row>
    <row r="24" spans="1:22" x14ac:dyDescent="0.15">
      <c r="A24" s="8" t="s">
        <v>69</v>
      </c>
      <c r="H24" s="1" t="s">
        <v>107</v>
      </c>
      <c r="I24" s="15">
        <v>11184</v>
      </c>
    </row>
    <row r="25" spans="1:22" x14ac:dyDescent="0.15">
      <c r="A25" s="1" t="s">
        <v>70</v>
      </c>
      <c r="B25" s="2">
        <f>B8+E7+I16+B44</f>
        <v>230000000</v>
      </c>
      <c r="H25" s="1" t="s">
        <v>19</v>
      </c>
      <c r="I25" s="15">
        <f>SUM(I21:I24)</f>
        <v>483189.23</v>
      </c>
    </row>
    <row r="26" spans="1:22" x14ac:dyDescent="0.15">
      <c r="A26" s="1" t="s">
        <v>71</v>
      </c>
      <c r="B26" s="2">
        <f>B4+E5+I18</f>
        <v>224127205.80000001</v>
      </c>
      <c r="G26" s="1"/>
      <c r="H26" s="1" t="s">
        <v>355</v>
      </c>
      <c r="I26" s="2">
        <v>468.72</v>
      </c>
    </row>
    <row r="27" spans="1:22" x14ac:dyDescent="0.15">
      <c r="A27" s="1" t="s">
        <v>90</v>
      </c>
      <c r="B27" s="2">
        <f>$B$13+$E$10+$I$25</f>
        <v>1434052.6099999996</v>
      </c>
      <c r="G27" s="1"/>
      <c r="H27" s="1"/>
      <c r="I27" s="2"/>
    </row>
    <row r="28" spans="1:22" x14ac:dyDescent="0.15">
      <c r="A28" s="1" t="s">
        <v>356</v>
      </c>
      <c r="B28" s="2">
        <f>B12+E8+I26</f>
        <v>2316.21</v>
      </c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108</v>
      </c>
      <c r="B33" s="36">
        <v>1957</v>
      </c>
      <c r="D33" s="1" t="s">
        <v>74</v>
      </c>
      <c r="E33" s="2">
        <v>15192360</v>
      </c>
      <c r="G33" s="16" t="s">
        <v>296</v>
      </c>
      <c r="H33" s="2">
        <f>E33</f>
        <v>15192360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6">
        <v>8052</v>
      </c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6">
        <v>2926</v>
      </c>
      <c r="D35" s="1" t="s">
        <v>76</v>
      </c>
      <c r="E35" s="2">
        <v>53984</v>
      </c>
      <c r="G35" s="40" t="s">
        <v>298</v>
      </c>
      <c r="H35" s="41">
        <f>H33+H34</f>
        <v>15197517.605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6">
        <v>281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13216</v>
      </c>
      <c r="D37" s="1" t="s">
        <v>78</v>
      </c>
      <c r="E37" s="2">
        <v>318796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3180639</v>
      </c>
    </row>
    <row r="39" spans="1:23" x14ac:dyDescent="0.15">
      <c r="A39" s="1" t="s">
        <v>103</v>
      </c>
      <c r="B39" s="3"/>
      <c r="D39" s="1" t="s">
        <v>80</v>
      </c>
      <c r="E39" s="10">
        <v>-14020</v>
      </c>
    </row>
    <row r="40" spans="1:23" s="9" customFormat="1" x14ac:dyDescent="0.15">
      <c r="A40"/>
      <c r="B40"/>
      <c r="D40" s="1" t="s">
        <v>81</v>
      </c>
      <c r="E40" s="2">
        <v>-5229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1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5" sqref="B85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8601403.0099999998</v>
      </c>
      <c r="D3" s="1" t="s">
        <v>1</v>
      </c>
      <c r="E3" s="18">
        <v>7350545.1799999997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155457212.43000001</v>
      </c>
      <c r="D4" s="1" t="s">
        <v>11</v>
      </c>
      <c r="E4" s="38">
        <v>57963688.380000003</v>
      </c>
      <c r="H4" s="1" t="s">
        <v>341</v>
      </c>
      <c r="I4" s="13">
        <v>51</v>
      </c>
      <c r="J4" s="13">
        <v>-3</v>
      </c>
    </row>
    <row r="5" spans="1:10" x14ac:dyDescent="0.15">
      <c r="A5" s="1" t="s">
        <v>3</v>
      </c>
      <c r="B5" s="2">
        <v>183060704.22</v>
      </c>
      <c r="D5" s="1" t="s">
        <v>12</v>
      </c>
      <c r="E5" s="2">
        <v>50613143.200000003</v>
      </c>
      <c r="H5" s="1" t="s">
        <v>238</v>
      </c>
      <c r="I5" s="13">
        <v>70</v>
      </c>
      <c r="J5" s="13"/>
    </row>
    <row r="6" spans="1:10" x14ac:dyDescent="0.15">
      <c r="A6" s="1" t="s">
        <v>11</v>
      </c>
      <c r="B6" s="37">
        <v>27603491.789999999</v>
      </c>
      <c r="D6" s="1" t="s">
        <v>4</v>
      </c>
      <c r="E6" s="2">
        <v>11000000</v>
      </c>
      <c r="H6" s="1" t="s">
        <v>323</v>
      </c>
      <c r="I6" s="13">
        <v>3</v>
      </c>
      <c r="J6" s="13">
        <v>-23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4</v>
      </c>
      <c r="J7" s="13">
        <v>-2</v>
      </c>
    </row>
    <row r="8" spans="1:10" x14ac:dyDescent="0.15">
      <c r="A8" s="1" t="s">
        <v>5</v>
      </c>
      <c r="B8" s="2">
        <v>148000000</v>
      </c>
      <c r="D8" s="1" t="s">
        <v>86</v>
      </c>
      <c r="E8" s="18">
        <v>323.2</v>
      </c>
      <c r="G8" s="1"/>
    </row>
    <row r="9" spans="1:10" x14ac:dyDescent="0.15">
      <c r="A9" s="1" t="s">
        <v>82</v>
      </c>
      <c r="B9" s="2">
        <v>2088.7800000000002</v>
      </c>
      <c r="D9" s="1" t="s">
        <v>88</v>
      </c>
      <c r="E9" s="3">
        <v>553</v>
      </c>
      <c r="H9" s="1"/>
    </row>
    <row r="10" spans="1:10" x14ac:dyDescent="0.15">
      <c r="A10" s="1" t="s">
        <v>83</v>
      </c>
      <c r="B10" s="2">
        <v>19000000</v>
      </c>
      <c r="D10" s="1" t="s">
        <v>85</v>
      </c>
      <c r="E10" s="2">
        <f>'20171101'!E10+'20171102'!E8</f>
        <v>718436.29999999958</v>
      </c>
      <c r="G10" s="1"/>
      <c r="H10" s="1" t="s">
        <v>42</v>
      </c>
      <c r="I10" s="3">
        <f>SUMIF(I4:I8,"&gt;=0")</f>
        <v>128</v>
      </c>
    </row>
    <row r="11" spans="1:10" x14ac:dyDescent="0.15">
      <c r="A11" s="1" t="s">
        <v>84</v>
      </c>
      <c r="B11" s="2">
        <f>'20171101'!B11+'20171102'!B9</f>
        <v>1388949.1400000004</v>
      </c>
      <c r="E11" s="2"/>
      <c r="G11" s="1"/>
      <c r="H11" s="1" t="s">
        <v>43</v>
      </c>
      <c r="I11" s="3">
        <f>SUM(J4:J7)</f>
        <v>-28</v>
      </c>
    </row>
    <row r="12" spans="1:10" x14ac:dyDescent="0.15">
      <c r="A12" s="1" t="s">
        <v>86</v>
      </c>
      <c r="B12" s="18">
        <v>2184.5100000000002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'20171101'!B13+'20171102'!B12</f>
        <v>230579.59000000008</v>
      </c>
      <c r="E13" s="2"/>
      <c r="G13" s="1"/>
      <c r="H13" s="1" t="s">
        <v>30</v>
      </c>
      <c r="I13" s="15">
        <v>107603520</v>
      </c>
    </row>
    <row r="14" spans="1:10" x14ac:dyDescent="0.15">
      <c r="A14" s="1" t="s">
        <v>333</v>
      </c>
      <c r="B14" s="3">
        <v>54699934</v>
      </c>
      <c r="G14" s="1"/>
      <c r="H14" s="1" t="s">
        <v>31</v>
      </c>
      <c r="I14" s="15">
        <v>-23678280</v>
      </c>
    </row>
    <row r="15" spans="1:10" x14ac:dyDescent="0.15">
      <c r="A15" s="1"/>
      <c r="B15" s="2"/>
      <c r="G15" s="1"/>
      <c r="H15" s="1" t="s">
        <v>32</v>
      </c>
      <c r="I15" s="15">
        <f>I14+I13</f>
        <v>83925240</v>
      </c>
    </row>
    <row r="16" spans="1:10" x14ac:dyDescent="0.15">
      <c r="A16" s="1"/>
      <c r="B16" s="2"/>
      <c r="G16" s="1" t="s">
        <v>5</v>
      </c>
      <c r="H16" s="2"/>
      <c r="I16" s="15">
        <v>14000000</v>
      </c>
    </row>
    <row r="17" spans="1:22" x14ac:dyDescent="0.15">
      <c r="A17" s="6"/>
      <c r="B17" s="2"/>
      <c r="G17" s="1" t="s">
        <v>26</v>
      </c>
      <c r="H17" s="2"/>
      <c r="I17" s="15">
        <v>6980146.8799999999</v>
      </c>
    </row>
    <row r="18" spans="1:22" x14ac:dyDescent="0.15">
      <c r="G18" s="1" t="s">
        <v>12</v>
      </c>
      <c r="H18" s="2"/>
      <c r="I18" s="15">
        <v>16140528</v>
      </c>
    </row>
    <row r="19" spans="1:22" x14ac:dyDescent="0.15">
      <c r="A19" s="2"/>
      <c r="G19" s="1" t="s">
        <v>24</v>
      </c>
      <c r="H19" s="2"/>
      <c r="I19" s="15">
        <f>I18+I17-I16</f>
        <v>9120674.879999999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361677.02</v>
      </c>
      <c r="N21" s="2"/>
    </row>
    <row r="22" spans="1:22" x14ac:dyDescent="0.15">
      <c r="G22" s="1"/>
      <c r="H22" s="1" t="s">
        <v>39</v>
      </c>
      <c r="I22" s="15">
        <v>85237.36</v>
      </c>
    </row>
    <row r="23" spans="1:22" x14ac:dyDescent="0.15">
      <c r="G23" s="1"/>
      <c r="H23" s="1" t="s">
        <v>106</v>
      </c>
      <c r="I23" s="15">
        <v>24054.85</v>
      </c>
      <c r="N23" s="2"/>
    </row>
    <row r="24" spans="1:22" x14ac:dyDescent="0.15">
      <c r="A24" s="8" t="s">
        <v>69</v>
      </c>
      <c r="H24" s="1" t="s">
        <v>107</v>
      </c>
      <c r="I24" s="15">
        <v>11184</v>
      </c>
    </row>
    <row r="25" spans="1:22" x14ac:dyDescent="0.15">
      <c r="A25" s="1" t="s">
        <v>70</v>
      </c>
      <c r="B25" s="2">
        <f>B8+E7+I16+B44</f>
        <v>230000000</v>
      </c>
      <c r="H25" s="1" t="s">
        <v>19</v>
      </c>
      <c r="I25" s="15">
        <f>SUM(I21:I24)</f>
        <v>482153.23</v>
      </c>
    </row>
    <row r="26" spans="1:22" x14ac:dyDescent="0.15">
      <c r="A26" s="1" t="s">
        <v>71</v>
      </c>
      <c r="B26" s="2">
        <f>B4+E5+I18</f>
        <v>222210883.63</v>
      </c>
      <c r="G26" s="1"/>
      <c r="H26" s="1" t="s">
        <v>355</v>
      </c>
      <c r="I26" s="2">
        <v>468.72</v>
      </c>
    </row>
    <row r="27" spans="1:22" x14ac:dyDescent="0.15">
      <c r="A27" s="1" t="s">
        <v>90</v>
      </c>
      <c r="B27" s="2">
        <f>$B$13+$E$10+$I$25</f>
        <v>1431169.1199999996</v>
      </c>
      <c r="G27" s="1"/>
      <c r="H27" s="1"/>
      <c r="I27" s="2"/>
    </row>
    <row r="28" spans="1:22" x14ac:dyDescent="0.15">
      <c r="A28" s="1" t="s">
        <v>356</v>
      </c>
      <c r="B28" s="2">
        <f>B12+E8+I26</f>
        <v>2976.4300000000003</v>
      </c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108</v>
      </c>
      <c r="B33" s="36">
        <v>1866</v>
      </c>
      <c r="D33" s="1" t="s">
        <v>74</v>
      </c>
      <c r="E33" s="2">
        <v>15138376</v>
      </c>
      <c r="G33" s="16" t="s">
        <v>296</v>
      </c>
      <c r="H33" s="2">
        <f>E33</f>
        <v>15138376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6">
        <v>8041</v>
      </c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6">
        <v>2823</v>
      </c>
      <c r="D35" s="1" t="s">
        <v>76</v>
      </c>
      <c r="E35" s="2">
        <v>87991</v>
      </c>
      <c r="G35" s="40" t="s">
        <v>298</v>
      </c>
      <c r="H35" s="41">
        <f>H33+H34</f>
        <v>15143533.605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6">
        <v>281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13011</v>
      </c>
      <c r="D37" s="1" t="s">
        <v>78</v>
      </c>
      <c r="E37" s="2">
        <v>-1229460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3261386</v>
      </c>
    </row>
    <row r="39" spans="1:23" x14ac:dyDescent="0.15">
      <c r="A39" s="1" t="s">
        <v>103</v>
      </c>
      <c r="B39" s="3"/>
      <c r="D39" s="1" t="s">
        <v>80</v>
      </c>
      <c r="E39" s="10">
        <v>-24987</v>
      </c>
    </row>
    <row r="40" spans="1:23" s="9" customFormat="1" x14ac:dyDescent="0.15">
      <c r="A40"/>
      <c r="B40"/>
      <c r="D40" s="1" t="s">
        <v>81</v>
      </c>
      <c r="E40" s="2">
        <v>-1300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1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1" sqref="D1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13466436.73</v>
      </c>
      <c r="D3" s="1" t="s">
        <v>1</v>
      </c>
      <c r="E3" s="18">
        <v>57348296.579999998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148085598.53</v>
      </c>
      <c r="D4" s="1" t="s">
        <v>11</v>
      </c>
      <c r="E4" s="38">
        <v>7494476.3799999999</v>
      </c>
      <c r="H4" s="1" t="s">
        <v>341</v>
      </c>
      <c r="I4" s="13">
        <v>42</v>
      </c>
      <c r="J4" s="13"/>
    </row>
    <row r="5" spans="1:10" x14ac:dyDescent="0.15">
      <c r="A5" s="1" t="s">
        <v>3</v>
      </c>
      <c r="B5" s="2">
        <v>185557429.5</v>
      </c>
      <c r="D5" s="1" t="s">
        <v>12</v>
      </c>
      <c r="E5" s="2">
        <v>49853820.200000003</v>
      </c>
      <c r="H5" s="1" t="s">
        <v>238</v>
      </c>
      <c r="I5" s="13">
        <v>72</v>
      </c>
      <c r="J5" s="13"/>
    </row>
    <row r="6" spans="1:10" x14ac:dyDescent="0.15">
      <c r="A6" s="1" t="s">
        <v>11</v>
      </c>
      <c r="B6" s="37">
        <v>37471830.969999999</v>
      </c>
      <c r="D6" s="1" t="s">
        <v>4</v>
      </c>
      <c r="E6" s="2">
        <v>11000000</v>
      </c>
      <c r="H6" s="1" t="s">
        <v>323</v>
      </c>
      <c r="I6" s="13"/>
      <c r="J6" s="13">
        <v>-20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2</v>
      </c>
      <c r="J7" s="13"/>
    </row>
    <row r="8" spans="1:10" x14ac:dyDescent="0.15">
      <c r="A8" s="1" t="s">
        <v>5</v>
      </c>
      <c r="B8" s="2">
        <v>150000000</v>
      </c>
      <c r="D8" s="1" t="s">
        <v>86</v>
      </c>
      <c r="E8" s="18">
        <v>432</v>
      </c>
      <c r="G8" s="1"/>
    </row>
    <row r="9" spans="1:10" x14ac:dyDescent="0.15">
      <c r="A9" s="1" t="s">
        <v>82</v>
      </c>
      <c r="B9" s="2">
        <v>5394.24</v>
      </c>
      <c r="D9" s="1" t="s">
        <v>88</v>
      </c>
      <c r="E9" s="3">
        <v>498</v>
      </c>
      <c r="H9" s="1"/>
    </row>
    <row r="10" spans="1:10" x14ac:dyDescent="0.15">
      <c r="A10" s="1" t="s">
        <v>83</v>
      </c>
      <c r="B10" s="2">
        <v>24000000</v>
      </c>
      <c r="D10" s="1" t="s">
        <v>85</v>
      </c>
      <c r="E10" s="2">
        <f>'20171031'!E10+'20171101'!E8</f>
        <v>718113.09999999963</v>
      </c>
      <c r="G10" s="1"/>
      <c r="H10" s="1" t="s">
        <v>42</v>
      </c>
      <c r="I10" s="3">
        <f>SUMIF(I4:I8,"&gt;=0")</f>
        <v>116</v>
      </c>
    </row>
    <row r="11" spans="1:10" x14ac:dyDescent="0.15">
      <c r="A11" s="1" t="s">
        <v>84</v>
      </c>
      <c r="B11" s="2">
        <f>'20171031'!B11+'20171101'!B9</f>
        <v>1386860.3600000003</v>
      </c>
      <c r="E11" s="2"/>
      <c r="G11" s="1"/>
      <c r="H11" s="1" t="s">
        <v>43</v>
      </c>
      <c r="I11" s="3">
        <f>SUM(J4:J7)</f>
        <v>-20</v>
      </c>
    </row>
    <row r="12" spans="1:10" x14ac:dyDescent="0.15">
      <c r="A12" s="1" t="s">
        <v>86</v>
      </c>
      <c r="B12" s="18">
        <v>2212.19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'20171031'!B13+'20171101'!B12</f>
        <v>228395.08000000007</v>
      </c>
      <c r="E13" s="2"/>
      <c r="G13" s="1"/>
      <c r="H13" s="1" t="s">
        <v>30</v>
      </c>
      <c r="I13" s="15">
        <v>95837760</v>
      </c>
    </row>
    <row r="14" spans="1:10" x14ac:dyDescent="0.15">
      <c r="A14" s="1" t="s">
        <v>333</v>
      </c>
      <c r="B14" s="3">
        <v>51941634</v>
      </c>
      <c r="G14" s="1"/>
      <c r="H14" s="1" t="s">
        <v>31</v>
      </c>
      <c r="I14" s="15">
        <v>-16928400</v>
      </c>
    </row>
    <row r="15" spans="1:10" x14ac:dyDescent="0.15">
      <c r="A15" s="1"/>
      <c r="B15" s="2"/>
      <c r="G15" s="1"/>
      <c r="H15" s="1" t="s">
        <v>32</v>
      </c>
      <c r="I15" s="15">
        <f>I14+I13</f>
        <v>78909360</v>
      </c>
    </row>
    <row r="16" spans="1:10" x14ac:dyDescent="0.15">
      <c r="A16" s="1"/>
      <c r="B16" s="2"/>
      <c r="G16" s="1" t="s">
        <v>5</v>
      </c>
      <c r="H16" s="2"/>
      <c r="I16" s="15">
        <v>12000000</v>
      </c>
    </row>
    <row r="17" spans="1:22" x14ac:dyDescent="0.15">
      <c r="A17" s="6"/>
      <c r="B17" s="2"/>
      <c r="G17" s="1" t="s">
        <v>26</v>
      </c>
      <c r="H17" s="2"/>
      <c r="I17" s="15">
        <v>6783973.5999999996</v>
      </c>
    </row>
    <row r="18" spans="1:22" x14ac:dyDescent="0.15">
      <c r="G18" s="1" t="s">
        <v>12</v>
      </c>
      <c r="H18" s="2"/>
      <c r="I18" s="15">
        <v>14375664</v>
      </c>
    </row>
    <row r="19" spans="1:22" x14ac:dyDescent="0.15">
      <c r="A19" s="2"/>
      <c r="G19" s="1" t="s">
        <v>24</v>
      </c>
      <c r="H19" s="2"/>
      <c r="I19" s="15">
        <f>I18+I17-I16</f>
        <v>9159637.6000000015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359645.3</v>
      </c>
      <c r="N21" s="2"/>
    </row>
    <row r="22" spans="1:22" x14ac:dyDescent="0.15">
      <c r="G22" s="1"/>
      <c r="H22" s="1" t="s">
        <v>39</v>
      </c>
      <c r="I22" s="15">
        <v>84768.639999999999</v>
      </c>
    </row>
    <row r="23" spans="1:22" x14ac:dyDescent="0.15">
      <c r="G23" s="1"/>
      <c r="H23" s="1" t="s">
        <v>106</v>
      </c>
      <c r="I23" s="15">
        <v>24054.85</v>
      </c>
      <c r="N23" s="2"/>
    </row>
    <row r="24" spans="1:22" x14ac:dyDescent="0.15">
      <c r="A24" s="8" t="s">
        <v>69</v>
      </c>
      <c r="H24" s="1" t="s">
        <v>107</v>
      </c>
      <c r="I24" s="15">
        <v>11184</v>
      </c>
    </row>
    <row r="25" spans="1:22" x14ac:dyDescent="0.15">
      <c r="A25" s="1" t="s">
        <v>70</v>
      </c>
      <c r="B25" s="2">
        <f>B8+E7+I16+B44</f>
        <v>230000000</v>
      </c>
      <c r="H25" s="1" t="s">
        <v>19</v>
      </c>
      <c r="I25" s="15">
        <f>SUM(I21:I24)</f>
        <v>479652.79</v>
      </c>
    </row>
    <row r="26" spans="1:22" x14ac:dyDescent="0.15">
      <c r="A26" s="1" t="s">
        <v>71</v>
      </c>
      <c r="B26" s="2">
        <f>B4+E5+I18</f>
        <v>212315082.73000002</v>
      </c>
      <c r="G26" s="1"/>
      <c r="H26" s="1" t="s">
        <v>355</v>
      </c>
      <c r="I26" s="2">
        <v>330.67</v>
      </c>
    </row>
    <row r="27" spans="1:22" x14ac:dyDescent="0.15">
      <c r="A27" s="1" t="s">
        <v>90</v>
      </c>
      <c r="B27" s="2">
        <f>$B$13+$E$10+$I$25</f>
        <v>1426160.9699999997</v>
      </c>
      <c r="G27" s="1"/>
      <c r="H27" s="1"/>
      <c r="I27" s="2"/>
    </row>
    <row r="28" spans="1:22" x14ac:dyDescent="0.15">
      <c r="A28" s="1" t="s">
        <v>356</v>
      </c>
      <c r="B28" s="2">
        <f>B12+E8+I26</f>
        <v>2974.86</v>
      </c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108</v>
      </c>
      <c r="B33" s="36">
        <v>1585</v>
      </c>
      <c r="D33" s="1" t="s">
        <v>74</v>
      </c>
      <c r="E33" s="2">
        <v>15050385</v>
      </c>
      <c r="G33" s="16" t="s">
        <v>296</v>
      </c>
      <c r="H33" s="2">
        <f>E33</f>
        <v>15050385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6">
        <v>7950</v>
      </c>
      <c r="D34" s="1" t="s">
        <v>75</v>
      </c>
      <c r="E34" s="2">
        <v>15187851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6">
        <v>2784</v>
      </c>
      <c r="D35" s="1" t="s">
        <v>76</v>
      </c>
      <c r="E35" s="2">
        <v>-176464</v>
      </c>
      <c r="G35" s="40" t="s">
        <v>298</v>
      </c>
      <c r="H35" s="41">
        <f>H33+H34</f>
        <v>15055542.605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6">
        <v>207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12526</v>
      </c>
      <c r="D37" s="1" t="s">
        <v>78</v>
      </c>
      <c r="E37" s="2">
        <v>-3174230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2931418</v>
      </c>
    </row>
    <row r="39" spans="1:23" x14ac:dyDescent="0.15">
      <c r="A39" s="1" t="s">
        <v>103</v>
      </c>
      <c r="B39" s="3"/>
      <c r="D39" s="1" t="s">
        <v>80</v>
      </c>
      <c r="E39" s="10">
        <v>-16553</v>
      </c>
    </row>
    <row r="40" spans="1:23" s="9" customFormat="1" x14ac:dyDescent="0.15">
      <c r="A40"/>
      <c r="B40"/>
      <c r="D40" s="1" t="s">
        <v>81</v>
      </c>
      <c r="E40" s="2">
        <v>-3445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1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37" sqref="B37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12685205.109999999</v>
      </c>
      <c r="D3" s="1" t="s">
        <v>1</v>
      </c>
      <c r="E3" s="18">
        <v>57220480.579999998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152392978.87</v>
      </c>
      <c r="D4" s="1" t="s">
        <v>11</v>
      </c>
      <c r="E4" s="38">
        <v>8056573.9800000004</v>
      </c>
      <c r="H4" s="1" t="s">
        <v>341</v>
      </c>
      <c r="I4" s="13">
        <v>35</v>
      </c>
      <c r="J4" s="13">
        <v>-1</v>
      </c>
    </row>
    <row r="5" spans="1:10" x14ac:dyDescent="0.15">
      <c r="A5" s="1" t="s">
        <v>3</v>
      </c>
      <c r="B5" s="2">
        <v>186081899.05000001</v>
      </c>
      <c r="D5" s="1" t="s">
        <v>12</v>
      </c>
      <c r="E5" s="2">
        <v>49163906.600000001</v>
      </c>
      <c r="H5" s="1" t="s">
        <v>238</v>
      </c>
      <c r="I5" s="13">
        <v>69</v>
      </c>
      <c r="J5" s="13">
        <v>-1</v>
      </c>
    </row>
    <row r="6" spans="1:10" x14ac:dyDescent="0.15">
      <c r="A6" s="1" t="s">
        <v>11</v>
      </c>
      <c r="B6" s="37">
        <v>33688920.18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1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20</v>
      </c>
      <c r="J7" s="13"/>
    </row>
    <row r="8" spans="1:10" x14ac:dyDescent="0.15">
      <c r="A8" s="1" t="s">
        <v>5</v>
      </c>
      <c r="B8" s="2">
        <v>150000000</v>
      </c>
      <c r="D8" s="1" t="s">
        <v>86</v>
      </c>
      <c r="E8" s="18">
        <v>776</v>
      </c>
      <c r="G8" s="1"/>
    </row>
    <row r="9" spans="1:10" x14ac:dyDescent="0.15">
      <c r="A9" s="1" t="s">
        <v>82</v>
      </c>
      <c r="B9" s="2">
        <v>3715.07</v>
      </c>
      <c r="D9" s="1" t="s">
        <v>88</v>
      </c>
      <c r="E9" s="3">
        <v>620</v>
      </c>
      <c r="H9" s="1"/>
    </row>
    <row r="10" spans="1:10" x14ac:dyDescent="0.15">
      <c r="A10" s="1" t="s">
        <v>83</v>
      </c>
      <c r="B10" s="2">
        <v>21000000</v>
      </c>
      <c r="D10" s="1" t="s">
        <v>85</v>
      </c>
      <c r="E10" s="2">
        <f>'20171030'!E10+'20171031'!E8</f>
        <v>717681.09999999963</v>
      </c>
      <c r="G10" s="1"/>
      <c r="H10" s="1" t="s">
        <v>42</v>
      </c>
      <c r="I10" s="3">
        <f>SUMIF(I4:I8,"&gt;=0")</f>
        <v>124</v>
      </c>
    </row>
    <row r="11" spans="1:10" x14ac:dyDescent="0.15">
      <c r="A11" s="1" t="s">
        <v>84</v>
      </c>
      <c r="B11" s="2">
        <f>'20171030'!B11+'20171031'!B9</f>
        <v>1381466.1200000003</v>
      </c>
      <c r="E11" s="2"/>
      <c r="G11" s="1"/>
      <c r="H11" s="1" t="s">
        <v>43</v>
      </c>
      <c r="I11" s="3">
        <f>SUM(J4:J7)</f>
        <v>-2</v>
      </c>
    </row>
    <row r="12" spans="1:10" x14ac:dyDescent="0.15">
      <c r="A12" s="1" t="s">
        <v>86</v>
      </c>
      <c r="B12" s="18">
        <v>2235.94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'20171030'!B13+'20171031'!B12</f>
        <v>226182.89000000007</v>
      </c>
      <c r="E13" s="2"/>
      <c r="G13" s="1"/>
      <c r="H13" s="1" t="s">
        <v>30</v>
      </c>
      <c r="I13" s="15">
        <v>87556800</v>
      </c>
    </row>
    <row r="14" spans="1:10" x14ac:dyDescent="0.15">
      <c r="A14" s="1" t="s">
        <v>333</v>
      </c>
      <c r="B14" s="3"/>
      <c r="G14" s="1"/>
      <c r="H14" s="1" t="s">
        <v>31</v>
      </c>
      <c r="I14" s="15">
        <v>-18609000</v>
      </c>
    </row>
    <row r="15" spans="1:10" x14ac:dyDescent="0.15">
      <c r="A15" s="1"/>
      <c r="B15" s="2"/>
      <c r="G15" s="1"/>
      <c r="H15" s="1" t="s">
        <v>32</v>
      </c>
      <c r="I15" s="15">
        <f>I14+I13</f>
        <v>68947800</v>
      </c>
    </row>
    <row r="16" spans="1:10" x14ac:dyDescent="0.15">
      <c r="A16" s="1"/>
      <c r="B16" s="2"/>
      <c r="G16" s="1" t="s">
        <v>5</v>
      </c>
      <c r="H16" s="2"/>
      <c r="I16" s="15">
        <v>12000000</v>
      </c>
    </row>
    <row r="17" spans="1:22" x14ac:dyDescent="0.15">
      <c r="A17" s="6"/>
      <c r="B17" s="2"/>
      <c r="G17" s="1" t="s">
        <v>26</v>
      </c>
      <c r="H17" s="2"/>
      <c r="I17" s="15">
        <v>8031140.9000000004</v>
      </c>
    </row>
    <row r="18" spans="1:22" x14ac:dyDescent="0.15">
      <c r="G18" s="1" t="s">
        <v>12</v>
      </c>
      <c r="H18" s="2"/>
      <c r="I18" s="15">
        <v>13112640</v>
      </c>
    </row>
    <row r="19" spans="1:22" x14ac:dyDescent="0.15">
      <c r="A19" s="2"/>
      <c r="G19" s="1" t="s">
        <v>24</v>
      </c>
      <c r="H19" s="2"/>
      <c r="I19" s="15">
        <f>I18+I17-I16</f>
        <v>9143780.8999999985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358469.33</v>
      </c>
      <c r="N21" s="2"/>
    </row>
    <row r="22" spans="1:22" x14ac:dyDescent="0.15">
      <c r="G22" s="1"/>
      <c r="H22" s="1" t="s">
        <v>39</v>
      </c>
      <c r="I22" s="15">
        <v>84497.34</v>
      </c>
    </row>
    <row r="23" spans="1:22" x14ac:dyDescent="0.15">
      <c r="G23" s="1"/>
      <c r="H23" s="1" t="s">
        <v>106</v>
      </c>
      <c r="I23" s="15">
        <v>24054.85</v>
      </c>
      <c r="N23" s="2"/>
    </row>
    <row r="24" spans="1:22" x14ac:dyDescent="0.15">
      <c r="A24" s="8" t="s">
        <v>69</v>
      </c>
      <c r="H24" s="1" t="s">
        <v>107</v>
      </c>
      <c r="I24" s="15">
        <v>11184</v>
      </c>
    </row>
    <row r="25" spans="1:22" x14ac:dyDescent="0.15">
      <c r="A25" s="1" t="s">
        <v>70</v>
      </c>
      <c r="B25" s="2">
        <f>B8+E7+I16+B44</f>
        <v>230000000</v>
      </c>
      <c r="H25" s="1" t="s">
        <v>19</v>
      </c>
      <c r="I25" s="15">
        <f>SUM(I21:I24)</f>
        <v>478205.52</v>
      </c>
    </row>
    <row r="26" spans="1:22" x14ac:dyDescent="0.15">
      <c r="A26" s="1" t="s">
        <v>71</v>
      </c>
      <c r="B26" s="2">
        <f>B4+E5+I18</f>
        <v>214669525.47</v>
      </c>
      <c r="G26" s="1"/>
      <c r="H26" s="1" t="s">
        <v>355</v>
      </c>
      <c r="I26" s="2">
        <v>330.67</v>
      </c>
    </row>
    <row r="27" spans="1:22" x14ac:dyDescent="0.15">
      <c r="A27" s="1" t="s">
        <v>90</v>
      </c>
      <c r="B27" s="2">
        <f>$B$13+$E$10+$I$25</f>
        <v>1422069.5099999998</v>
      </c>
      <c r="G27" s="1"/>
      <c r="H27" s="1"/>
      <c r="I27" s="2"/>
    </row>
    <row r="28" spans="1:22" x14ac:dyDescent="0.15">
      <c r="A28" s="1" t="s">
        <v>356</v>
      </c>
      <c r="B28" s="2">
        <f>B12+E8+I26</f>
        <v>3342.61</v>
      </c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108</v>
      </c>
      <c r="B33" s="36">
        <v>1384</v>
      </c>
      <c r="D33" s="1" t="s">
        <v>74</v>
      </c>
      <c r="E33" s="2">
        <v>15226849</v>
      </c>
      <c r="G33" s="16" t="s">
        <v>296</v>
      </c>
      <c r="H33" s="2">
        <f>E33</f>
        <v>15226849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6">
        <v>7755</v>
      </c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6">
        <v>2767</v>
      </c>
      <c r="D35" s="1" t="s">
        <v>76</v>
      </c>
      <c r="E35" s="2">
        <v>-54110</v>
      </c>
      <c r="G35" s="40" t="s">
        <v>298</v>
      </c>
      <c r="H35" s="41">
        <f>H33+H34</f>
        <v>15232006.605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6">
        <v>202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12108</v>
      </c>
      <c r="D37" s="1" t="s">
        <v>78</v>
      </c>
      <c r="E37" s="2">
        <v>-1780104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2443427</v>
      </c>
    </row>
    <row r="39" spans="1:23" x14ac:dyDescent="0.15">
      <c r="A39" s="1" t="s">
        <v>103</v>
      </c>
      <c r="B39" s="3"/>
      <c r="D39" s="1" t="s">
        <v>80</v>
      </c>
      <c r="E39" s="10">
        <v>-19765</v>
      </c>
    </row>
    <row r="40" spans="1:23" s="9" customFormat="1" x14ac:dyDescent="0.15">
      <c r="A40"/>
      <c r="B40"/>
      <c r="D40" s="1" t="s">
        <v>81</v>
      </c>
      <c r="E40" s="2">
        <v>-2273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1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19" sqref="D19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8940677.9800000004</v>
      </c>
      <c r="D3" s="1" t="s">
        <v>1</v>
      </c>
      <c r="E3" s="18">
        <v>57231988.579999998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158789658.47999999</v>
      </c>
      <c r="D4" s="1" t="s">
        <v>11</v>
      </c>
      <c r="E4" s="38">
        <v>7148581.5800000001</v>
      </c>
      <c r="H4" s="1" t="s">
        <v>341</v>
      </c>
      <c r="I4" s="13">
        <v>129</v>
      </c>
      <c r="J4" s="13">
        <v>-1</v>
      </c>
    </row>
    <row r="5" spans="1:10" x14ac:dyDescent="0.15">
      <c r="A5" s="1" t="s">
        <v>3</v>
      </c>
      <c r="B5" s="2">
        <v>186732963.84999999</v>
      </c>
      <c r="D5" s="1" t="s">
        <v>12</v>
      </c>
      <c r="E5" s="2">
        <v>50083407</v>
      </c>
      <c r="H5" s="1" t="s">
        <v>238</v>
      </c>
      <c r="I5" s="13">
        <v>69</v>
      </c>
      <c r="J5" s="13">
        <v>-1</v>
      </c>
    </row>
    <row r="6" spans="1:10" x14ac:dyDescent="0.15">
      <c r="A6" s="1" t="s">
        <v>11</v>
      </c>
      <c r="B6" s="37">
        <v>27943305.370000001</v>
      </c>
      <c r="D6" s="1" t="s">
        <v>4</v>
      </c>
      <c r="E6" s="2">
        <v>11000000</v>
      </c>
      <c r="H6" s="1" t="s">
        <v>323</v>
      </c>
      <c r="I6" s="13"/>
      <c r="J6" s="13">
        <v>-23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1</v>
      </c>
      <c r="J7" s="13">
        <v>-1</v>
      </c>
    </row>
    <row r="8" spans="1:10" x14ac:dyDescent="0.15">
      <c r="A8" s="1" t="s">
        <v>5</v>
      </c>
      <c r="B8" s="2">
        <v>150000000</v>
      </c>
      <c r="D8" s="1" t="s">
        <v>86</v>
      </c>
      <c r="E8" s="18">
        <v>857.6</v>
      </c>
      <c r="G8" s="1"/>
    </row>
    <row r="9" spans="1:10" x14ac:dyDescent="0.15">
      <c r="A9" s="1" t="s">
        <v>82</v>
      </c>
      <c r="B9" s="2">
        <v>2627.39</v>
      </c>
      <c r="D9" s="1" t="s">
        <v>88</v>
      </c>
      <c r="E9" s="3">
        <v>840</v>
      </c>
      <c r="H9" s="1"/>
    </row>
    <row r="10" spans="1:10" x14ac:dyDescent="0.15">
      <c r="A10" s="1" t="s">
        <v>83</v>
      </c>
      <c r="B10" s="2">
        <v>19000000</v>
      </c>
      <c r="D10" s="1" t="s">
        <v>85</v>
      </c>
      <c r="E10" s="2">
        <f>'20171027'!E10+'20171030'!E8</f>
        <v>716905.09999999963</v>
      </c>
      <c r="G10" s="1"/>
      <c r="H10" s="1" t="s">
        <v>42</v>
      </c>
      <c r="I10" s="3">
        <f>SUMIF(I4:I8,"&gt;=0")</f>
        <v>199</v>
      </c>
    </row>
    <row r="11" spans="1:10" x14ac:dyDescent="0.15">
      <c r="A11" s="1" t="s">
        <v>84</v>
      </c>
      <c r="B11" s="2">
        <f>'20171027'!B11+'20171030'!B9</f>
        <v>1377751.0500000003</v>
      </c>
      <c r="E11" s="2"/>
      <c r="G11" s="1"/>
      <c r="H11" s="1" t="s">
        <v>43</v>
      </c>
      <c r="I11" s="3">
        <f>SUM(J4:J7)</f>
        <v>-26</v>
      </c>
    </row>
    <row r="12" spans="1:10" x14ac:dyDescent="0.15">
      <c r="A12" s="1" t="s">
        <v>86</v>
      </c>
      <c r="B12" s="18">
        <v>2235.66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'20171027'!B13+'20171030'!B12</f>
        <v>223946.95000000007</v>
      </c>
      <c r="E13" s="2"/>
      <c r="G13" s="1"/>
      <c r="H13" s="1" t="s">
        <v>30</v>
      </c>
      <c r="I13" s="15">
        <v>83893740</v>
      </c>
    </row>
    <row r="14" spans="1:10" x14ac:dyDescent="0.15">
      <c r="A14" s="1" t="s">
        <v>333</v>
      </c>
      <c r="B14" s="3"/>
      <c r="G14" s="1"/>
      <c r="H14" s="1" t="s">
        <v>31</v>
      </c>
      <c r="I14" s="15">
        <v>-22128480</v>
      </c>
    </row>
    <row r="15" spans="1:10" x14ac:dyDescent="0.15">
      <c r="A15" s="1"/>
      <c r="B15" s="2"/>
      <c r="G15" s="1"/>
      <c r="H15" s="1" t="s">
        <v>32</v>
      </c>
      <c r="I15" s="15">
        <f>I14+I13</f>
        <v>61765260</v>
      </c>
    </row>
    <row r="16" spans="1:10" x14ac:dyDescent="0.15">
      <c r="A16" s="1"/>
      <c r="B16" s="2"/>
      <c r="G16" s="1" t="s">
        <v>5</v>
      </c>
      <c r="H16" s="2"/>
      <c r="I16" s="15">
        <v>12000000</v>
      </c>
    </row>
    <row r="17" spans="1:22" x14ac:dyDescent="0.15">
      <c r="A17" s="6"/>
      <c r="B17" s="2"/>
      <c r="G17" s="1" t="s">
        <v>26</v>
      </c>
      <c r="H17" s="2"/>
      <c r="I17" s="15">
        <v>8926786.5700000003</v>
      </c>
    </row>
    <row r="18" spans="1:22" x14ac:dyDescent="0.15">
      <c r="G18" s="1" t="s">
        <v>12</v>
      </c>
      <c r="H18" s="2"/>
      <c r="I18" s="15">
        <v>12543921</v>
      </c>
    </row>
    <row r="19" spans="1:22" x14ac:dyDescent="0.15">
      <c r="A19" s="2"/>
      <c r="G19" s="1" t="s">
        <v>24</v>
      </c>
      <c r="H19" s="2"/>
      <c r="I19" s="15">
        <f>I18+I17-I16</f>
        <v>9470707.5700000003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357036.01</v>
      </c>
      <c r="N21" s="2"/>
    </row>
    <row r="22" spans="1:22" x14ac:dyDescent="0.15">
      <c r="G22" s="1"/>
      <c r="H22" s="1" t="s">
        <v>39</v>
      </c>
      <c r="I22" s="15">
        <v>84166.67</v>
      </c>
    </row>
    <row r="23" spans="1:22" x14ac:dyDescent="0.15">
      <c r="G23" s="1"/>
      <c r="H23" s="1" t="s">
        <v>106</v>
      </c>
      <c r="I23" s="15">
        <v>24054.85</v>
      </c>
      <c r="N23" s="2"/>
    </row>
    <row r="24" spans="1:22" x14ac:dyDescent="0.15">
      <c r="A24" s="8" t="s">
        <v>69</v>
      </c>
      <c r="H24" s="1" t="s">
        <v>107</v>
      </c>
      <c r="I24" s="15">
        <v>11184</v>
      </c>
    </row>
    <row r="25" spans="1:22" x14ac:dyDescent="0.15">
      <c r="A25" s="1" t="s">
        <v>70</v>
      </c>
      <c r="B25" s="2">
        <f>B8+E7+I16+B44</f>
        <v>230000000</v>
      </c>
      <c r="H25" s="1" t="s">
        <v>19</v>
      </c>
      <c r="I25" s="15">
        <f>SUM(I21:I24)</f>
        <v>476441.52999999997</v>
      </c>
    </row>
    <row r="26" spans="1:22" x14ac:dyDescent="0.15">
      <c r="A26" s="1" t="s">
        <v>71</v>
      </c>
      <c r="B26" s="2">
        <f>B4+E5+I18</f>
        <v>221416986.47999999</v>
      </c>
      <c r="G26" s="1"/>
      <c r="H26" s="1" t="s">
        <v>355</v>
      </c>
      <c r="I26" s="2">
        <v>155.07</v>
      </c>
    </row>
    <row r="27" spans="1:22" x14ac:dyDescent="0.15">
      <c r="A27" s="1" t="s">
        <v>90</v>
      </c>
      <c r="B27" s="2">
        <f>$B$13+$E$10+$I$25</f>
        <v>1417293.5799999996</v>
      </c>
      <c r="G27" s="1"/>
      <c r="H27" s="1"/>
      <c r="I27" s="2"/>
    </row>
    <row r="28" spans="1:22" x14ac:dyDescent="0.15">
      <c r="A28" s="1" t="s">
        <v>356</v>
      </c>
      <c r="B28" s="2">
        <f>B12+E8+I26</f>
        <v>3248.33</v>
      </c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108</v>
      </c>
      <c r="B33" s="36">
        <v>1526</v>
      </c>
      <c r="D33" s="1" t="s">
        <v>74</v>
      </c>
      <c r="E33" s="2">
        <v>15280959</v>
      </c>
      <c r="G33" s="16" t="s">
        <v>296</v>
      </c>
      <c r="H33" s="2">
        <f>E33</f>
        <v>15280959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6">
        <v>7807</v>
      </c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6">
        <v>2730</v>
      </c>
      <c r="D35" s="1" t="s">
        <v>76</v>
      </c>
      <c r="E35" s="2">
        <v>651970</v>
      </c>
      <c r="G35" s="40" t="s">
        <v>298</v>
      </c>
      <c r="H35" s="41">
        <f>H33+H34</f>
        <v>15286116.605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6">
        <v>129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12192</v>
      </c>
      <c r="D37" s="1" t="s">
        <v>78</v>
      </c>
      <c r="E37" s="2">
        <v>-818262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2352738</v>
      </c>
    </row>
    <row r="39" spans="1:23" x14ac:dyDescent="0.15">
      <c r="A39" s="1" t="s">
        <v>103</v>
      </c>
      <c r="B39" s="3"/>
      <c r="D39" s="1" t="s">
        <v>80</v>
      </c>
      <c r="E39" s="10">
        <v>-19781</v>
      </c>
    </row>
    <row r="40" spans="1:23" s="9" customFormat="1" x14ac:dyDescent="0.15">
      <c r="A40"/>
      <c r="B40"/>
      <c r="D40" s="1" t="s">
        <v>81</v>
      </c>
      <c r="E40" s="2">
        <v>-5139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1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C1" sqref="C1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10065243.68</v>
      </c>
      <c r="D3" s="1" t="s">
        <v>1</v>
      </c>
      <c r="E3" s="18">
        <v>54912267.18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158095819.31</v>
      </c>
      <c r="D4" s="1" t="s">
        <v>11</v>
      </c>
      <c r="E4" s="38">
        <v>8510750.5800000001</v>
      </c>
      <c r="H4" s="1" t="s">
        <v>341</v>
      </c>
      <c r="I4" s="13">
        <v>29</v>
      </c>
      <c r="J4" s="13">
        <v>-3</v>
      </c>
    </row>
    <row r="5" spans="1:10" x14ac:dyDescent="0.15">
      <c r="A5" s="1" t="s">
        <v>3</v>
      </c>
      <c r="B5" s="2">
        <v>186166832.84</v>
      </c>
      <c r="D5" s="1" t="s">
        <v>12</v>
      </c>
      <c r="E5" s="2">
        <v>46401516.600000001</v>
      </c>
      <c r="H5" s="1" t="s">
        <v>238</v>
      </c>
      <c r="I5" s="13">
        <v>69</v>
      </c>
      <c r="J5" s="13">
        <v>-2</v>
      </c>
    </row>
    <row r="6" spans="1:10" x14ac:dyDescent="0.15">
      <c r="A6" s="1" t="s">
        <v>11</v>
      </c>
      <c r="B6" s="37">
        <v>28071013.530000001</v>
      </c>
      <c r="D6" s="1" t="s">
        <v>4</v>
      </c>
      <c r="E6" s="2">
        <v>11000000</v>
      </c>
      <c r="H6" s="1" t="s">
        <v>323</v>
      </c>
      <c r="I6" s="13"/>
      <c r="J6" s="13">
        <v>-24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1</v>
      </c>
      <c r="J7" s="13">
        <v>-1</v>
      </c>
    </row>
    <row r="8" spans="1:10" x14ac:dyDescent="0.15">
      <c r="A8" s="1" t="s">
        <v>5</v>
      </c>
      <c r="B8" s="2">
        <v>150000000</v>
      </c>
      <c r="D8" s="1" t="s">
        <v>86</v>
      </c>
      <c r="E8" s="18">
        <v>905.6</v>
      </c>
      <c r="G8" s="1"/>
    </row>
    <row r="9" spans="1:10" x14ac:dyDescent="0.15">
      <c r="A9" s="1" t="s">
        <v>82</v>
      </c>
      <c r="B9" s="2">
        <v>5769.85</v>
      </c>
      <c r="D9" s="1" t="s">
        <v>88</v>
      </c>
      <c r="E9" s="3">
        <v>929</v>
      </c>
      <c r="H9" s="1"/>
    </row>
    <row r="10" spans="1:10" x14ac:dyDescent="0.15">
      <c r="A10" s="1" t="s">
        <v>83</v>
      </c>
      <c r="B10" s="2">
        <v>18000000</v>
      </c>
      <c r="D10" s="1" t="s">
        <v>85</v>
      </c>
      <c r="E10" s="2">
        <f>'20171026'!E10+'20171027'!E8</f>
        <v>716047.49999999965</v>
      </c>
      <c r="G10" s="1"/>
      <c r="H10" s="1" t="s">
        <v>42</v>
      </c>
      <c r="I10" s="3">
        <f>SUMIF(I4:I8,"&gt;=0")</f>
        <v>99</v>
      </c>
    </row>
    <row r="11" spans="1:10" x14ac:dyDescent="0.15">
      <c r="A11" s="1" t="s">
        <v>84</v>
      </c>
      <c r="B11" s="2">
        <f>'20171026'!B11+'20171027'!B9</f>
        <v>1375123.6600000004</v>
      </c>
      <c r="E11" s="2"/>
      <c r="G11" s="1"/>
      <c r="H11" s="1" t="s">
        <v>43</v>
      </c>
      <c r="I11" s="3">
        <f>SUM(J4:J7)</f>
        <v>-30</v>
      </c>
    </row>
    <row r="12" spans="1:10" x14ac:dyDescent="0.15">
      <c r="A12" s="1" t="s">
        <v>86</v>
      </c>
      <c r="B12" s="18">
        <v>2255.25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'20171026'!B13+'20171027'!B12</f>
        <v>221711.29000000007</v>
      </c>
      <c r="E13" s="2"/>
      <c r="G13" s="1"/>
      <c r="H13" s="1" t="s">
        <v>30</v>
      </c>
      <c r="I13" s="15">
        <v>82646400</v>
      </c>
    </row>
    <row r="14" spans="1:10" x14ac:dyDescent="0.15">
      <c r="A14" s="1" t="s">
        <v>333</v>
      </c>
      <c r="B14" s="3">
        <v>55923530</v>
      </c>
      <c r="G14" s="1"/>
      <c r="H14" s="1" t="s">
        <v>31</v>
      </c>
      <c r="I14" s="15">
        <v>-25200960</v>
      </c>
    </row>
    <row r="15" spans="1:10" x14ac:dyDescent="0.15">
      <c r="A15" s="1"/>
      <c r="B15" s="2"/>
      <c r="G15" s="1"/>
      <c r="H15" s="1" t="s">
        <v>32</v>
      </c>
      <c r="I15" s="15">
        <f>I14+I13</f>
        <v>57445440</v>
      </c>
    </row>
    <row r="16" spans="1:10" x14ac:dyDescent="0.15">
      <c r="A16" s="1"/>
      <c r="B16" s="2"/>
      <c r="G16" s="1" t="s">
        <v>5</v>
      </c>
      <c r="H16" s="2"/>
      <c r="I16" s="15">
        <v>12000000</v>
      </c>
    </row>
    <row r="17" spans="1:22" x14ac:dyDescent="0.15">
      <c r="A17" s="6"/>
      <c r="B17" s="2"/>
      <c r="G17" s="1" t="s">
        <v>26</v>
      </c>
      <c r="H17" s="2"/>
      <c r="I17" s="15">
        <v>8329045.6399999997</v>
      </c>
    </row>
    <row r="18" spans="1:22" x14ac:dyDescent="0.15">
      <c r="G18" s="1" t="s">
        <v>12</v>
      </c>
      <c r="H18" s="2"/>
      <c r="I18" s="15">
        <v>12396960</v>
      </c>
    </row>
    <row r="19" spans="1:22" x14ac:dyDescent="0.15">
      <c r="A19" s="2"/>
      <c r="G19" s="1" t="s">
        <v>24</v>
      </c>
      <c r="H19" s="2"/>
      <c r="I19" s="15">
        <f>I18+I17-I16</f>
        <v>8726005.6400000006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356363.83</v>
      </c>
      <c r="N21" s="2"/>
    </row>
    <row r="22" spans="1:22" x14ac:dyDescent="0.15">
      <c r="G22" s="1"/>
      <c r="H22" s="1" t="s">
        <v>39</v>
      </c>
      <c r="I22" s="15">
        <v>84011.6</v>
      </c>
    </row>
    <row r="23" spans="1:22" x14ac:dyDescent="0.15">
      <c r="G23" s="1"/>
      <c r="H23" s="1" t="s">
        <v>106</v>
      </c>
      <c r="I23" s="15">
        <v>24054.85</v>
      </c>
      <c r="N23" s="2"/>
    </row>
    <row r="24" spans="1:22" x14ac:dyDescent="0.15">
      <c r="A24" s="8" t="s">
        <v>69</v>
      </c>
      <c r="H24" s="1" t="s">
        <v>107</v>
      </c>
      <c r="I24" s="15">
        <v>11184</v>
      </c>
    </row>
    <row r="25" spans="1:22" x14ac:dyDescent="0.15">
      <c r="A25" s="1" t="s">
        <v>70</v>
      </c>
      <c r="B25" s="2">
        <f>B8+E7+I16+B44</f>
        <v>230000000</v>
      </c>
      <c r="H25" s="1" t="s">
        <v>19</v>
      </c>
      <c r="I25" s="15">
        <f>SUM(I21:I24)</f>
        <v>475614.28</v>
      </c>
    </row>
    <row r="26" spans="1:22" x14ac:dyDescent="0.15">
      <c r="A26" s="1" t="s">
        <v>71</v>
      </c>
      <c r="B26" s="2">
        <f>B4+E5+I18</f>
        <v>216894295.91</v>
      </c>
      <c r="G26" s="1"/>
      <c r="H26" s="1" t="s">
        <v>355</v>
      </c>
      <c r="I26" s="2">
        <v>211.77</v>
      </c>
    </row>
    <row r="27" spans="1:22" x14ac:dyDescent="0.15">
      <c r="A27" s="1" t="s">
        <v>90</v>
      </c>
      <c r="B27" s="2">
        <f>$B$13+$E$10+$I$25</f>
        <v>1413373.0699999998</v>
      </c>
      <c r="G27" s="1"/>
      <c r="H27" s="1"/>
      <c r="I27" s="2"/>
    </row>
    <row r="28" spans="1:22" x14ac:dyDescent="0.15">
      <c r="A28" s="1" t="s">
        <v>356</v>
      </c>
      <c r="B28" s="2">
        <f>B12+E8+I26</f>
        <v>3372.62</v>
      </c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108</v>
      </c>
      <c r="B33" s="36">
        <v>1412</v>
      </c>
      <c r="D33" s="1" t="s">
        <v>74</v>
      </c>
      <c r="E33" s="2">
        <v>14628989</v>
      </c>
      <c r="G33" s="16" t="s">
        <v>296</v>
      </c>
      <c r="H33" s="2">
        <f>E33</f>
        <v>14628989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6">
        <v>7809</v>
      </c>
      <c r="D34" s="1" t="s">
        <v>75</v>
      </c>
      <c r="E34" s="2">
        <v>14324019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6">
        <v>2769</v>
      </c>
      <c r="D35" s="1" t="s">
        <v>76</v>
      </c>
      <c r="E35" s="2">
        <v>-46720</v>
      </c>
      <c r="G35" s="40" t="s">
        <v>298</v>
      </c>
      <c r="H35" s="41">
        <f>H33+H34</f>
        <v>14634146.605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6">
        <v>118</v>
      </c>
      <c r="D36" s="1" t="s">
        <v>77</v>
      </c>
      <c r="E36" s="2">
        <v>-256467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12108</v>
      </c>
      <c r="D37" s="1" t="s">
        <v>78</v>
      </c>
      <c r="E37" s="2">
        <v>-2077295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2538592</v>
      </c>
    </row>
    <row r="39" spans="1:23" x14ac:dyDescent="0.15">
      <c r="A39" s="1" t="s">
        <v>103</v>
      </c>
      <c r="B39" s="3"/>
      <c r="D39" s="1" t="s">
        <v>80</v>
      </c>
      <c r="E39" s="10">
        <v>-15456</v>
      </c>
    </row>
    <row r="40" spans="1:23" s="9" customFormat="1" x14ac:dyDescent="0.15">
      <c r="A40"/>
      <c r="B40"/>
      <c r="D40" s="1" t="s">
        <v>81</v>
      </c>
      <c r="E40" s="2">
        <v>-3214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1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0"/>
  <sheetViews>
    <sheetView zoomScale="80" zoomScaleNormal="80" workbookViewId="0">
      <selection activeCell="E65" sqref="E65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15124260.890000001</v>
      </c>
      <c r="D3" s="1" t="s">
        <v>1</v>
      </c>
      <c r="E3" s="18">
        <v>58391088.380000003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151685513.46000001</v>
      </c>
      <c r="D4" s="1" t="s">
        <v>11</v>
      </c>
      <c r="E4" s="38">
        <v>14920238.98</v>
      </c>
      <c r="H4" s="1" t="s">
        <v>341</v>
      </c>
      <c r="I4" s="13">
        <v>27</v>
      </c>
      <c r="J4" s="13"/>
    </row>
    <row r="5" spans="1:10" x14ac:dyDescent="0.15">
      <c r="A5" s="1" t="s">
        <v>3</v>
      </c>
      <c r="B5" s="2">
        <v>184811395.99000001</v>
      </c>
      <c r="D5" s="1" t="s">
        <v>12</v>
      </c>
      <c r="E5" s="2">
        <v>43432425.399999999</v>
      </c>
      <c r="H5" s="1" t="s">
        <v>238</v>
      </c>
      <c r="I5" s="13">
        <v>69</v>
      </c>
      <c r="J5" s="13"/>
    </row>
    <row r="6" spans="1:10" x14ac:dyDescent="0.15">
      <c r="A6" s="1" t="s">
        <v>11</v>
      </c>
      <c r="B6" s="37">
        <v>33125882.530000001</v>
      </c>
      <c r="D6" s="1" t="s">
        <v>4</v>
      </c>
      <c r="E6" s="2">
        <v>11000000</v>
      </c>
      <c r="H6" s="1" t="s">
        <v>323</v>
      </c>
      <c r="I6" s="13">
        <v>-24</v>
      </c>
      <c r="J6" s="13"/>
    </row>
    <row r="7" spans="1:10" x14ac:dyDescent="0.1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1</v>
      </c>
      <c r="J7" s="13">
        <v>-1</v>
      </c>
    </row>
    <row r="8" spans="1:10" x14ac:dyDescent="0.15">
      <c r="A8" s="1" t="s">
        <v>5</v>
      </c>
      <c r="B8" s="2">
        <v>150000000</v>
      </c>
      <c r="D8" s="1" t="s">
        <v>86</v>
      </c>
      <c r="E8" s="18">
        <v>972.8</v>
      </c>
      <c r="G8" s="1"/>
    </row>
    <row r="9" spans="1:10" x14ac:dyDescent="0.15">
      <c r="A9" s="1" t="s">
        <v>82</v>
      </c>
      <c r="B9" s="2">
        <v>1621.64</v>
      </c>
      <c r="D9" s="1" t="s">
        <v>88</v>
      </c>
      <c r="E9" s="3">
        <v>935</v>
      </c>
      <c r="H9" s="1"/>
    </row>
    <row r="10" spans="1:10" x14ac:dyDescent="0.15">
      <c r="A10" s="1" t="s">
        <v>83</v>
      </c>
      <c r="B10" s="2">
        <v>18000000</v>
      </c>
      <c r="D10" s="1" t="s">
        <v>85</v>
      </c>
      <c r="E10" s="2">
        <f>'20171025'!E10+'20171026'!E8</f>
        <v>715141.89999999967</v>
      </c>
      <c r="G10" s="1"/>
      <c r="H10" s="1" t="s">
        <v>42</v>
      </c>
      <c r="I10" s="3">
        <f>SUMIF(I4:I8,"&gt;=0")</f>
        <v>97</v>
      </c>
    </row>
    <row r="11" spans="1:10" x14ac:dyDescent="0.15">
      <c r="A11" s="1" t="s">
        <v>84</v>
      </c>
      <c r="B11" s="2">
        <f>'20171025'!B11+'20171026'!B9</f>
        <v>1369353.8100000003</v>
      </c>
      <c r="E11" s="2"/>
      <c r="G11" s="1"/>
      <c r="H11" s="1" t="s">
        <v>43</v>
      </c>
      <c r="I11" s="3">
        <f>SUM(J4:J7)</f>
        <v>-1</v>
      </c>
    </row>
    <row r="12" spans="1:10" x14ac:dyDescent="0.15">
      <c r="A12" s="1" t="s">
        <v>86</v>
      </c>
      <c r="B12" s="18">
        <v>2164.2600000000002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'20171025'!B13+'20171026'!B12</f>
        <v>219456.04000000007</v>
      </c>
      <c r="E13" s="2"/>
      <c r="G13" s="1"/>
      <c r="H13" s="1" t="s">
        <v>30</v>
      </c>
      <c r="I13" s="15">
        <v>80309700</v>
      </c>
    </row>
    <row r="14" spans="1:10" x14ac:dyDescent="0.15">
      <c r="A14" s="1" t="s">
        <v>333</v>
      </c>
      <c r="B14" s="3">
        <v>52774730</v>
      </c>
      <c r="G14" s="1"/>
      <c r="H14" s="1" t="s">
        <v>31</v>
      </c>
      <c r="I14" s="15">
        <v>-20829420</v>
      </c>
    </row>
    <row r="15" spans="1:10" x14ac:dyDescent="0.15">
      <c r="A15" s="1"/>
      <c r="B15" s="2"/>
      <c r="G15" s="1"/>
      <c r="H15" s="1" t="s">
        <v>32</v>
      </c>
      <c r="I15" s="15">
        <f>I14+I13</f>
        <v>59480280</v>
      </c>
    </row>
    <row r="16" spans="1:10" x14ac:dyDescent="0.15">
      <c r="A16" s="1"/>
      <c r="B16" s="2"/>
      <c r="G16" s="1" t="s">
        <v>5</v>
      </c>
      <c r="H16" s="2"/>
      <c r="I16" s="15">
        <v>12000000</v>
      </c>
    </row>
    <row r="17" spans="1:22" x14ac:dyDescent="0.15">
      <c r="A17" s="6"/>
      <c r="B17" s="2"/>
      <c r="G17" s="1" t="s">
        <v>26</v>
      </c>
      <c r="H17" s="2"/>
      <c r="I17" s="15">
        <v>8211015.4100000001</v>
      </c>
    </row>
    <row r="18" spans="1:22" x14ac:dyDescent="0.15">
      <c r="G18" s="1" t="s">
        <v>12</v>
      </c>
      <c r="H18" s="2"/>
      <c r="I18" s="15">
        <v>12046455</v>
      </c>
    </row>
    <row r="19" spans="1:22" x14ac:dyDescent="0.15">
      <c r="A19" s="2"/>
      <c r="G19" s="1" t="s">
        <v>24</v>
      </c>
      <c r="H19" s="2"/>
      <c r="I19" s="15">
        <f>I18+I17-I16</f>
        <v>8257470.4100000001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355445.83</v>
      </c>
      <c r="N21" s="2"/>
    </row>
    <row r="22" spans="1:22" x14ac:dyDescent="0.15">
      <c r="G22" s="1"/>
      <c r="H22" s="1" t="s">
        <v>39</v>
      </c>
      <c r="I22" s="15">
        <v>83799.83</v>
      </c>
    </row>
    <row r="23" spans="1:22" x14ac:dyDescent="0.15">
      <c r="G23" s="1"/>
      <c r="H23" s="1" t="s">
        <v>106</v>
      </c>
      <c r="I23" s="15">
        <v>24054.85</v>
      </c>
      <c r="N23" s="2"/>
    </row>
    <row r="24" spans="1:22" x14ac:dyDescent="0.15">
      <c r="A24" s="8" t="s">
        <v>69</v>
      </c>
      <c r="H24" s="1" t="s">
        <v>107</v>
      </c>
      <c r="I24" s="15">
        <v>11184</v>
      </c>
    </row>
    <row r="25" spans="1:22" x14ac:dyDescent="0.15">
      <c r="A25" s="1" t="s">
        <v>70</v>
      </c>
      <c r="B25" s="2">
        <f>B8+E7+I16+B44</f>
        <v>230000000</v>
      </c>
      <c r="H25" s="1" t="s">
        <v>19</v>
      </c>
      <c r="I25" s="15">
        <f>SUM(I21:I24)</f>
        <v>474484.51</v>
      </c>
    </row>
    <row r="26" spans="1:22" x14ac:dyDescent="0.15">
      <c r="A26" s="1" t="s">
        <v>71</v>
      </c>
      <c r="B26" s="2">
        <f>B4+E5+I18</f>
        <v>207164393.86000001</v>
      </c>
      <c r="G26" s="1"/>
      <c r="H26" s="1" t="s">
        <v>355</v>
      </c>
      <c r="I26" s="2">
        <v>229.06</v>
      </c>
    </row>
    <row r="27" spans="1:22" x14ac:dyDescent="0.15">
      <c r="A27" s="1" t="s">
        <v>90</v>
      </c>
      <c r="B27" s="2">
        <f>$B$13+$E$10+$I$25</f>
        <v>1409082.4499999997</v>
      </c>
      <c r="G27" s="1"/>
      <c r="H27" s="1"/>
      <c r="I27" s="2"/>
    </row>
    <row r="28" spans="1:22" x14ac:dyDescent="0.15">
      <c r="A28" s="1" t="s">
        <v>356</v>
      </c>
      <c r="B28" s="2">
        <f>B12+E8+I26</f>
        <v>3366.1200000000003</v>
      </c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108</v>
      </c>
      <c r="B33" s="36">
        <v>1293</v>
      </c>
      <c r="D33" s="1" t="s">
        <v>74</v>
      </c>
      <c r="E33" s="2">
        <v>14675708</v>
      </c>
      <c r="G33" s="16" t="s">
        <v>296</v>
      </c>
      <c r="H33" s="2">
        <f>E33</f>
        <v>14675708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6">
        <v>7782</v>
      </c>
      <c r="D34" s="1" t="s">
        <v>75</v>
      </c>
      <c r="E34" s="2">
        <v>14577654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6">
        <v>2770</v>
      </c>
      <c r="D35" s="1" t="s">
        <v>76</v>
      </c>
      <c r="E35" s="2">
        <v>-146437</v>
      </c>
      <c r="G35" s="40" t="s">
        <v>298</v>
      </c>
      <c r="H35" s="41">
        <f>H33+H34</f>
        <v>14680865.605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6">
        <v>0</v>
      </c>
      <c r="D36" s="1" t="s">
        <v>77</v>
      </c>
      <c r="E36" s="2">
        <v>-215380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11845</v>
      </c>
      <c r="D37" s="1" t="s">
        <v>78</v>
      </c>
      <c r="E37" s="2">
        <v>-2612534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2290999</v>
      </c>
    </row>
    <row r="39" spans="1:23" x14ac:dyDescent="0.15">
      <c r="A39" s="1" t="s">
        <v>103</v>
      </c>
      <c r="B39" s="3"/>
      <c r="D39" s="1" t="s">
        <v>80</v>
      </c>
      <c r="E39" s="10">
        <v>-15662</v>
      </c>
    </row>
    <row r="40" spans="1:23" s="9" customFormat="1" x14ac:dyDescent="0.15">
      <c r="A40"/>
      <c r="B40"/>
      <c r="D40" s="1" t="s">
        <v>81</v>
      </c>
      <c r="E40" s="2">
        <v>-1898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4" spans="1:9" ht="14.25" x14ac:dyDescent="0.15">
      <c r="A54" s="7" t="s">
        <v>109</v>
      </c>
    </row>
    <row r="55" spans="1:9" x14ac:dyDescent="0.15">
      <c r="A55" s="16" t="s">
        <v>51</v>
      </c>
      <c r="B55" s="16" t="s">
        <v>52</v>
      </c>
      <c r="C55" s="26"/>
      <c r="D55" s="16" t="s">
        <v>157</v>
      </c>
      <c r="E55" s="28" t="s">
        <v>53</v>
      </c>
      <c r="F55" s="26"/>
      <c r="G55" s="29" t="s">
        <v>54</v>
      </c>
      <c r="H55" s="29" t="s">
        <v>55</v>
      </c>
      <c r="I55" s="29" t="s">
        <v>144</v>
      </c>
    </row>
    <row r="56" spans="1:9" x14ac:dyDescent="0.15">
      <c r="A56" s="22" t="s">
        <v>361</v>
      </c>
      <c r="B56" s="22" t="s">
        <v>365</v>
      </c>
      <c r="C56" s="15"/>
      <c r="D56" s="22" t="s">
        <v>196</v>
      </c>
      <c r="E56" s="36">
        <v>21</v>
      </c>
      <c r="F56" s="22"/>
      <c r="G56" s="22">
        <v>2.6</v>
      </c>
      <c r="H56" s="36">
        <v>210000</v>
      </c>
      <c r="I56" s="2">
        <v>-546000</v>
      </c>
    </row>
    <row r="57" spans="1:9" x14ac:dyDescent="0.15">
      <c r="A57" s="22" t="s">
        <v>362</v>
      </c>
      <c r="B57" s="22" t="s">
        <v>366</v>
      </c>
      <c r="C57" s="15"/>
      <c r="D57" s="22" t="s">
        <v>196</v>
      </c>
      <c r="E57" s="36">
        <v>55</v>
      </c>
      <c r="F57" s="22"/>
      <c r="G57" s="22">
        <v>2.7</v>
      </c>
      <c r="H57" s="36">
        <v>550000</v>
      </c>
      <c r="I57" s="2">
        <v>-1485000</v>
      </c>
    </row>
    <row r="58" spans="1:9" x14ac:dyDescent="0.15">
      <c r="A58" s="22" t="s">
        <v>363</v>
      </c>
      <c r="B58" s="22" t="s">
        <v>367</v>
      </c>
      <c r="C58" s="15"/>
      <c r="D58" s="22" t="s">
        <v>196</v>
      </c>
      <c r="E58" s="36">
        <v>50</v>
      </c>
      <c r="F58" s="22"/>
      <c r="G58" s="22">
        <v>2.75</v>
      </c>
      <c r="H58" s="36">
        <v>500000</v>
      </c>
      <c r="I58" s="2">
        <v>-1375000</v>
      </c>
    </row>
    <row r="59" spans="1:9" x14ac:dyDescent="0.15">
      <c r="A59" s="22" t="s">
        <v>364</v>
      </c>
      <c r="B59" s="22" t="s">
        <v>368</v>
      </c>
      <c r="C59" s="15"/>
      <c r="D59" s="22" t="s">
        <v>369</v>
      </c>
      <c r="E59" s="36">
        <v>10</v>
      </c>
      <c r="F59" s="22"/>
      <c r="G59" s="22">
        <v>2.85</v>
      </c>
      <c r="H59" s="36">
        <v>100000</v>
      </c>
      <c r="I59" s="2">
        <v>-285000</v>
      </c>
    </row>
    <row r="60" spans="1:9" x14ac:dyDescent="0.15">
      <c r="A60" s="39" t="s">
        <v>19</v>
      </c>
      <c r="B60" s="39"/>
      <c r="C60" s="2"/>
      <c r="D60" s="2"/>
      <c r="E60" s="2"/>
      <c r="F60" s="2"/>
      <c r="G60" s="2"/>
      <c r="H60" s="28">
        <f>SUM(H56:H59)</f>
        <v>1360000</v>
      </c>
      <c r="I60" s="28">
        <f>SUM(I56:I59)</f>
        <v>-3691000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9" zoomScale="80" zoomScaleNormal="80" workbookViewId="0">
      <selection activeCell="B37" sqref="B37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16748351.6</v>
      </c>
      <c r="D3" s="1" t="s">
        <v>1</v>
      </c>
      <c r="E3" s="18">
        <v>55322342.18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146453642.18000001</v>
      </c>
      <c r="D4" s="1" t="s">
        <v>11</v>
      </c>
      <c r="E4" s="38">
        <v>11676852.779999999</v>
      </c>
      <c r="H4" s="1" t="s">
        <v>341</v>
      </c>
      <c r="I4" s="13">
        <v>21</v>
      </c>
      <c r="J4" s="13"/>
    </row>
    <row r="5" spans="1:10" x14ac:dyDescent="0.15">
      <c r="A5" s="1" t="s">
        <v>3</v>
      </c>
      <c r="B5" s="2">
        <v>184364621.94999999</v>
      </c>
      <c r="D5" s="1" t="s">
        <v>12</v>
      </c>
      <c r="E5" s="2">
        <v>43645489.399999999</v>
      </c>
      <c r="H5" s="1" t="s">
        <v>238</v>
      </c>
      <c r="I5" s="13">
        <v>72</v>
      </c>
      <c r="J5" s="13"/>
    </row>
    <row r="6" spans="1:10" x14ac:dyDescent="0.15">
      <c r="A6" s="1" t="s">
        <v>11</v>
      </c>
      <c r="B6" s="37">
        <v>37750029.969999999</v>
      </c>
      <c r="D6" s="1" t="s">
        <v>4</v>
      </c>
      <c r="E6" s="2">
        <v>11000000</v>
      </c>
      <c r="H6" s="1" t="s">
        <v>323</v>
      </c>
      <c r="I6" s="13"/>
      <c r="J6" s="13">
        <v>-24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1</v>
      </c>
      <c r="J7" s="13">
        <v>-1</v>
      </c>
    </row>
    <row r="8" spans="1:10" x14ac:dyDescent="0.15">
      <c r="A8" s="1" t="s">
        <v>5</v>
      </c>
      <c r="B8" s="2">
        <v>150000000</v>
      </c>
      <c r="D8" s="1" t="s">
        <v>86</v>
      </c>
      <c r="E8" s="18">
        <v>1547.2</v>
      </c>
      <c r="G8" s="1"/>
    </row>
    <row r="9" spans="1:10" x14ac:dyDescent="0.15">
      <c r="A9" s="1" t="s">
        <v>82</v>
      </c>
      <c r="B9" s="2">
        <v>1678.37</v>
      </c>
      <c r="D9" s="1" t="s">
        <v>88</v>
      </c>
      <c r="E9" s="3">
        <v>1083</v>
      </c>
      <c r="H9" s="1"/>
    </row>
    <row r="10" spans="1:10" x14ac:dyDescent="0.15">
      <c r="A10" s="1" t="s">
        <v>83</v>
      </c>
      <c r="B10" s="2">
        <v>21000000</v>
      </c>
      <c r="D10" s="1" t="s">
        <v>85</v>
      </c>
      <c r="E10" s="2">
        <f>'20171024'!E10+'20171025'!E8</f>
        <v>714169.09999999963</v>
      </c>
      <c r="G10" s="1"/>
      <c r="H10" s="1" t="s">
        <v>42</v>
      </c>
      <c r="I10" s="3">
        <f>SUMIF(I4:I8,"&gt;=0")</f>
        <v>94</v>
      </c>
    </row>
    <row r="11" spans="1:10" x14ac:dyDescent="0.15">
      <c r="A11" s="1" t="s">
        <v>84</v>
      </c>
      <c r="B11" s="2">
        <f>'20171024'!B11+'20171025'!B9</f>
        <v>1367732.1700000004</v>
      </c>
      <c r="E11" s="2"/>
      <c r="G11" s="1"/>
      <c r="H11" s="1" t="s">
        <v>43</v>
      </c>
      <c r="I11" s="3">
        <f>SUM(J4:J7)</f>
        <v>-25</v>
      </c>
    </row>
    <row r="12" spans="1:10" x14ac:dyDescent="0.15">
      <c r="A12" s="1" t="s">
        <v>86</v>
      </c>
      <c r="B12" s="18">
        <v>2339.25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'20171024'!B13+'20171025'!B12</f>
        <v>217291.78000000006</v>
      </c>
      <c r="E13" s="2"/>
      <c r="G13" s="1"/>
      <c r="H13" s="1" t="s">
        <v>30</v>
      </c>
      <c r="I13" s="15">
        <v>77789280</v>
      </c>
    </row>
    <row r="14" spans="1:10" x14ac:dyDescent="0.15">
      <c r="A14" s="1" t="s">
        <v>333</v>
      </c>
      <c r="B14" s="3">
        <v>52193030</v>
      </c>
      <c r="G14" s="1"/>
      <c r="H14" s="1" t="s">
        <v>31</v>
      </c>
      <c r="I14" s="15">
        <v>-20816040</v>
      </c>
    </row>
    <row r="15" spans="1:10" x14ac:dyDescent="0.15">
      <c r="A15" s="1"/>
      <c r="B15" s="2"/>
      <c r="G15" s="1"/>
      <c r="H15" s="1" t="s">
        <v>32</v>
      </c>
      <c r="I15" s="15">
        <f>I14+I13</f>
        <v>56973240</v>
      </c>
    </row>
    <row r="16" spans="1:10" x14ac:dyDescent="0.15">
      <c r="A16" s="1"/>
      <c r="B16" s="2"/>
      <c r="G16" s="1" t="s">
        <v>5</v>
      </c>
      <c r="H16" s="2"/>
      <c r="I16" s="15">
        <v>12000000</v>
      </c>
    </row>
    <row r="17" spans="1:22" x14ac:dyDescent="0.15">
      <c r="A17" s="6"/>
      <c r="B17" s="2"/>
      <c r="G17" s="1" t="s">
        <v>26</v>
      </c>
      <c r="H17" s="2"/>
      <c r="I17" s="15">
        <v>8604656.1099999994</v>
      </c>
    </row>
    <row r="18" spans="1:22" x14ac:dyDescent="0.15">
      <c r="G18" s="1" t="s">
        <v>12</v>
      </c>
      <c r="H18" s="2"/>
      <c r="I18" s="15">
        <v>11677077</v>
      </c>
    </row>
    <row r="19" spans="1:22" x14ac:dyDescent="0.15">
      <c r="A19" s="2"/>
      <c r="G19" s="1" t="s">
        <v>24</v>
      </c>
      <c r="H19" s="2"/>
      <c r="I19" s="15">
        <f>I18+I17-I16</f>
        <v>8281733.1099999994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354701.56</v>
      </c>
      <c r="N21" s="2"/>
    </row>
    <row r="22" spans="1:22" x14ac:dyDescent="0.15">
      <c r="G22" s="1"/>
      <c r="H22" s="1" t="s">
        <v>39</v>
      </c>
      <c r="I22" s="15">
        <v>83628.13</v>
      </c>
    </row>
    <row r="23" spans="1:22" x14ac:dyDescent="0.15">
      <c r="G23" s="1"/>
      <c r="H23" s="1" t="s">
        <v>106</v>
      </c>
      <c r="I23" s="15">
        <v>24054.85</v>
      </c>
      <c r="N23" s="2"/>
    </row>
    <row r="24" spans="1:22" x14ac:dyDescent="0.15">
      <c r="A24" s="8" t="s">
        <v>69</v>
      </c>
      <c r="H24" s="1" t="s">
        <v>107</v>
      </c>
      <c r="I24" s="15">
        <v>11184</v>
      </c>
    </row>
    <row r="25" spans="1:22" x14ac:dyDescent="0.15">
      <c r="A25" s="1" t="s">
        <v>70</v>
      </c>
      <c r="B25" s="2">
        <f>B8+E7+I16+B44</f>
        <v>230000000</v>
      </c>
      <c r="H25" s="1" t="s">
        <v>19</v>
      </c>
      <c r="I25" s="15">
        <f>SUM(I21:I24)</f>
        <v>473568.54</v>
      </c>
    </row>
    <row r="26" spans="1:22" x14ac:dyDescent="0.15">
      <c r="A26" s="1" t="s">
        <v>71</v>
      </c>
      <c r="B26" s="2">
        <f>B4+E5+I18</f>
        <v>201776208.58000001</v>
      </c>
      <c r="G26" s="1"/>
      <c r="H26" s="1" t="s">
        <v>355</v>
      </c>
      <c r="I26" s="2">
        <v>229.06</v>
      </c>
    </row>
    <row r="27" spans="1:22" x14ac:dyDescent="0.15">
      <c r="A27" s="1" t="s">
        <v>90</v>
      </c>
      <c r="B27" s="2">
        <f>$B$13+$E$10+$I$25</f>
        <v>1405029.4199999997</v>
      </c>
      <c r="G27" s="1"/>
      <c r="H27" s="1"/>
      <c r="I27" s="2"/>
    </row>
    <row r="28" spans="1:22" x14ac:dyDescent="0.15">
      <c r="A28" s="1" t="s">
        <v>356</v>
      </c>
      <c r="B28" s="2">
        <f>B12+E8+I26</f>
        <v>4115.51</v>
      </c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100</v>
      </c>
      <c r="B33" s="36">
        <v>869</v>
      </c>
      <c r="D33" s="1" t="s">
        <v>74</v>
      </c>
      <c r="E33" s="2">
        <v>14822145</v>
      </c>
      <c r="G33" s="16" t="s">
        <v>296</v>
      </c>
      <c r="H33" s="2">
        <f>E33</f>
        <v>14822145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108</v>
      </c>
      <c r="B34" s="36">
        <v>1001</v>
      </c>
      <c r="D34" s="1" t="s">
        <v>75</v>
      </c>
      <c r="E34" s="2">
        <v>14793034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6">
        <v>7669</v>
      </c>
      <c r="D35" s="1" t="s">
        <v>76</v>
      </c>
      <c r="E35" s="2">
        <v>300667</v>
      </c>
      <c r="G35" s="40" t="s">
        <v>298</v>
      </c>
      <c r="H35" s="41">
        <f>H33+H34</f>
        <v>14827302.605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6">
        <v>2780</v>
      </c>
      <c r="D36" s="1" t="s">
        <v>77</v>
      </c>
      <c r="E36" s="2">
        <v>514828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12319</v>
      </c>
      <c r="D37" s="1" t="s">
        <v>78</v>
      </c>
      <c r="E37" s="2">
        <v>-1782894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2373204</v>
      </c>
    </row>
    <row r="39" spans="1:23" x14ac:dyDescent="0.15">
      <c r="A39" s="1" t="s">
        <v>103</v>
      </c>
      <c r="B39" s="3"/>
      <c r="D39" s="1" t="s">
        <v>80</v>
      </c>
      <c r="E39" s="10">
        <v>-20803</v>
      </c>
    </row>
    <row r="40" spans="1:23" s="9" customFormat="1" x14ac:dyDescent="0.15">
      <c r="A40"/>
      <c r="B40"/>
      <c r="D40" s="1" t="s">
        <v>81</v>
      </c>
      <c r="E40" s="2">
        <v>-1206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1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60" sqref="D60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23253365.989999998</v>
      </c>
      <c r="D3" s="1" t="s">
        <v>1</v>
      </c>
      <c r="E3" s="18">
        <v>53447482.380000003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158111071.91999999</v>
      </c>
      <c r="D4" s="1" t="s">
        <v>11</v>
      </c>
      <c r="E4" s="38">
        <v>10326292.18</v>
      </c>
      <c r="H4" s="1" t="s">
        <v>341</v>
      </c>
      <c r="I4" s="13">
        <v>20</v>
      </c>
      <c r="J4" s="13">
        <v>-2</v>
      </c>
    </row>
    <row r="5" spans="1:10" x14ac:dyDescent="0.15">
      <c r="A5" s="1" t="s">
        <v>3</v>
      </c>
      <c r="B5" s="2">
        <v>184364621.94999999</v>
      </c>
      <c r="D5" s="1" t="s">
        <v>12</v>
      </c>
      <c r="E5" s="2">
        <v>43121190.200000003</v>
      </c>
      <c r="H5" s="1" t="s">
        <v>238</v>
      </c>
      <c r="I5" s="13">
        <v>78</v>
      </c>
      <c r="J5" s="13"/>
    </row>
    <row r="6" spans="1:10" x14ac:dyDescent="0.15">
      <c r="A6" s="1" t="s">
        <v>11</v>
      </c>
      <c r="B6" s="37">
        <v>26253550.920000002</v>
      </c>
      <c r="D6" s="1" t="s">
        <v>4</v>
      </c>
      <c r="E6" s="2">
        <v>11000000</v>
      </c>
      <c r="H6" s="1" t="s">
        <v>323</v>
      </c>
      <c r="I6" s="13"/>
      <c r="J6" s="13">
        <v>-24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65000000</v>
      </c>
      <c r="H7" s="1" t="s">
        <v>360</v>
      </c>
      <c r="I7" s="13">
        <v>1</v>
      </c>
      <c r="J7" s="13"/>
    </row>
    <row r="8" spans="1:10" x14ac:dyDescent="0.15">
      <c r="A8" s="1" t="s">
        <v>5</v>
      </c>
      <c r="B8" s="2">
        <v>151000000</v>
      </c>
      <c r="D8" s="1" t="s">
        <v>86</v>
      </c>
      <c r="E8" s="18">
        <v>908.8</v>
      </c>
      <c r="G8" s="1"/>
    </row>
    <row r="9" spans="1:10" x14ac:dyDescent="0.15">
      <c r="A9" s="1" t="s">
        <v>82</v>
      </c>
      <c r="B9" s="2">
        <v>184.9</v>
      </c>
      <c r="D9" s="1" t="s">
        <v>88</v>
      </c>
      <c r="E9" s="3">
        <v>595</v>
      </c>
      <c r="H9" s="1"/>
    </row>
    <row r="10" spans="1:10" x14ac:dyDescent="0.15">
      <c r="A10" s="1" t="s">
        <v>83</v>
      </c>
      <c r="B10" s="2">
        <v>3000000</v>
      </c>
      <c r="D10" s="1" t="s">
        <v>85</v>
      </c>
      <c r="E10" s="2">
        <f>'20171023'!E10+'20171024'!E8</f>
        <v>712621.89999999967</v>
      </c>
      <c r="G10" s="1"/>
      <c r="H10" s="1" t="s">
        <v>42</v>
      </c>
      <c r="I10" s="3">
        <f>SUMIF(I4:I8,"&gt;=0")</f>
        <v>99</v>
      </c>
    </row>
    <row r="11" spans="1:10" x14ac:dyDescent="0.15">
      <c r="A11" s="1" t="s">
        <v>84</v>
      </c>
      <c r="B11" s="2">
        <f>'20171023'!B11+'20171024'!B9</f>
        <v>1366053.8000000003</v>
      </c>
      <c r="E11" s="2"/>
      <c r="G11" s="1"/>
      <c r="H11" s="1" t="s">
        <v>43</v>
      </c>
      <c r="I11" s="3">
        <f>SUM(J4:J7)</f>
        <v>-26</v>
      </c>
    </row>
    <row r="12" spans="1:10" x14ac:dyDescent="0.15">
      <c r="A12" s="1" t="s">
        <v>86</v>
      </c>
      <c r="B12" s="18">
        <v>1382.47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'20171023'!B13+'20171024'!B12</f>
        <v>214952.53000000006</v>
      </c>
      <c r="E13" s="2"/>
      <c r="G13" s="1"/>
      <c r="H13" s="1" t="s">
        <v>30</v>
      </c>
      <c r="I13" s="15">
        <v>81553440</v>
      </c>
    </row>
    <row r="14" spans="1:10" x14ac:dyDescent="0.15">
      <c r="A14" s="1" t="s">
        <v>333</v>
      </c>
      <c r="B14" s="3"/>
      <c r="G14" s="1"/>
      <c r="H14" s="1" t="s">
        <v>31</v>
      </c>
      <c r="I14" s="15">
        <v>-21536400</v>
      </c>
    </row>
    <row r="15" spans="1:10" x14ac:dyDescent="0.15">
      <c r="A15" s="1"/>
      <c r="B15" s="2"/>
      <c r="G15" s="1"/>
      <c r="H15" s="1" t="s">
        <v>32</v>
      </c>
      <c r="I15" s="15">
        <f>I14+I13</f>
        <v>60017040</v>
      </c>
    </row>
    <row r="16" spans="1:10" x14ac:dyDescent="0.15">
      <c r="A16" s="1"/>
      <c r="B16" s="2"/>
      <c r="G16" s="1" t="s">
        <v>5</v>
      </c>
      <c r="H16" s="2"/>
      <c r="I16" s="15">
        <v>13000000</v>
      </c>
    </row>
    <row r="17" spans="1:22" x14ac:dyDescent="0.15">
      <c r="A17" s="6"/>
      <c r="B17" s="2"/>
      <c r="G17" s="1" t="s">
        <v>26</v>
      </c>
      <c r="H17" s="2"/>
      <c r="I17" s="15">
        <v>8715984.1699999999</v>
      </c>
    </row>
    <row r="18" spans="1:22" x14ac:dyDescent="0.15">
      <c r="G18" s="1" t="s">
        <v>12</v>
      </c>
      <c r="H18" s="2"/>
      <c r="I18" s="15">
        <v>12333016</v>
      </c>
    </row>
    <row r="19" spans="1:22" x14ac:dyDescent="0.15">
      <c r="A19" s="2"/>
      <c r="G19" s="1" t="s">
        <v>24</v>
      </c>
      <c r="H19" s="2"/>
      <c r="I19" s="15">
        <f>I18+I17-I16</f>
        <v>8049000.1700000018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352967.02</v>
      </c>
      <c r="N21" s="2"/>
    </row>
    <row r="22" spans="1:22" x14ac:dyDescent="0.15">
      <c r="G22" s="1"/>
      <c r="H22" s="1" t="s">
        <v>39</v>
      </c>
      <c r="I22" s="15">
        <v>83227.960000000006</v>
      </c>
    </row>
    <row r="23" spans="1:22" x14ac:dyDescent="0.15">
      <c r="G23" s="1"/>
      <c r="H23" s="1" t="s">
        <v>106</v>
      </c>
      <c r="I23" s="15">
        <v>24054.85</v>
      </c>
      <c r="N23" s="2"/>
    </row>
    <row r="24" spans="1:22" x14ac:dyDescent="0.15">
      <c r="A24" s="8" t="s">
        <v>69</v>
      </c>
      <c r="H24" s="1" t="s">
        <v>107</v>
      </c>
      <c r="I24" s="15">
        <v>11184</v>
      </c>
    </row>
    <row r="25" spans="1:22" x14ac:dyDescent="0.15">
      <c r="A25" s="1" t="s">
        <v>70</v>
      </c>
      <c r="B25" s="2">
        <f>B8+E7+I16+B44</f>
        <v>230000000</v>
      </c>
      <c r="H25" s="1" t="s">
        <v>19</v>
      </c>
      <c r="I25" s="15">
        <f>SUM(I21:I24)</f>
        <v>471433.83</v>
      </c>
    </row>
    <row r="26" spans="1:22" x14ac:dyDescent="0.15">
      <c r="A26" s="1" t="s">
        <v>71</v>
      </c>
      <c r="B26" s="2">
        <f>B4+E5+I18</f>
        <v>213565278.12</v>
      </c>
      <c r="G26" s="1"/>
      <c r="H26" s="1" t="s">
        <v>355</v>
      </c>
      <c r="I26" s="2">
        <v>360.52</v>
      </c>
    </row>
    <row r="27" spans="1:22" x14ac:dyDescent="0.15">
      <c r="A27" s="1" t="s">
        <v>90</v>
      </c>
      <c r="B27" s="2">
        <f>$B$13+$E$10+$I$25</f>
        <v>1399008.2599999998</v>
      </c>
      <c r="G27" s="1"/>
      <c r="H27" s="1"/>
      <c r="I27" s="2"/>
    </row>
    <row r="28" spans="1:22" x14ac:dyDescent="0.15">
      <c r="A28" s="1" t="s">
        <v>356</v>
      </c>
      <c r="B28" s="2">
        <f>B12+E8+I26</f>
        <v>2651.79</v>
      </c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100</v>
      </c>
      <c r="B33" s="36">
        <v>1326</v>
      </c>
      <c r="D33" s="1" t="s">
        <v>74</v>
      </c>
      <c r="E33" s="2">
        <v>14521478</v>
      </c>
      <c r="G33" s="16" t="s">
        <v>296</v>
      </c>
      <c r="H33" s="2">
        <f>E33</f>
        <v>14521478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108</v>
      </c>
      <c r="B34" s="36">
        <v>1027</v>
      </c>
      <c r="D34" s="1" t="s">
        <v>75</v>
      </c>
      <c r="E34" s="2">
        <v>14278206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6">
        <v>7708</v>
      </c>
      <c r="D35" s="1" t="s">
        <v>76</v>
      </c>
      <c r="E35" s="2">
        <v>79883</v>
      </c>
      <c r="G35" s="40" t="s">
        <v>298</v>
      </c>
      <c r="H35" s="41">
        <f>H33+H34</f>
        <v>14526635.605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6">
        <v>2791</v>
      </c>
      <c r="D36" s="1" t="s">
        <v>77</v>
      </c>
      <c r="E36" s="2">
        <v>186548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12852</v>
      </c>
      <c r="D37" s="1" t="s">
        <v>78</v>
      </c>
      <c r="E37" s="2">
        <v>-1291482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3951904</v>
      </c>
    </row>
    <row r="39" spans="1:23" x14ac:dyDescent="0.15">
      <c r="A39" s="1" t="s">
        <v>103</v>
      </c>
      <c r="B39" s="3"/>
      <c r="D39" s="1" t="s">
        <v>80</v>
      </c>
      <c r="E39" s="10">
        <v>-10372</v>
      </c>
    </row>
    <row r="40" spans="1:23" s="9" customFormat="1" x14ac:dyDescent="0.15">
      <c r="A40"/>
      <c r="B40"/>
      <c r="D40" s="1" t="s">
        <v>81</v>
      </c>
      <c r="E40" s="2">
        <v>-4177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1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A16" sqref="A16:B16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2.1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200781858.91</v>
      </c>
      <c r="D3" s="1" t="s">
        <v>1</v>
      </c>
      <c r="E3" s="18">
        <v>31913121.170000002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48598788</v>
      </c>
      <c r="D4" s="1" t="s">
        <v>11</v>
      </c>
      <c r="E4" s="38">
        <v>26370842.420000002</v>
      </c>
      <c r="H4" s="1" t="s">
        <v>372</v>
      </c>
      <c r="I4" s="13">
        <v>2</v>
      </c>
      <c r="J4" s="13">
        <v>-7</v>
      </c>
    </row>
    <row r="5" spans="1:10" x14ac:dyDescent="0.15">
      <c r="A5" s="1" t="s">
        <v>3</v>
      </c>
      <c r="B5" s="2">
        <f>B4+B3</f>
        <v>249380646.91</v>
      </c>
      <c r="D5" s="1" t="s">
        <v>12</v>
      </c>
      <c r="E5" s="2">
        <v>5542296.75</v>
      </c>
      <c r="H5" s="1" t="s">
        <v>323</v>
      </c>
      <c r="I5" s="13">
        <v>5</v>
      </c>
      <c r="J5" s="13">
        <v>-1</v>
      </c>
    </row>
    <row r="6" spans="1:10" x14ac:dyDescent="0.15">
      <c r="A6" s="1" t="s">
        <v>11</v>
      </c>
      <c r="B6" s="2">
        <v>200781858.91</v>
      </c>
      <c r="D6" s="1" t="s">
        <v>4</v>
      </c>
      <c r="E6" s="2">
        <v>11000000</v>
      </c>
      <c r="H6" s="1" t="s">
        <v>360</v>
      </c>
      <c r="I6" s="13">
        <v>3</v>
      </c>
      <c r="J6" s="13"/>
    </row>
    <row r="7" spans="1:10" x14ac:dyDescent="0.15">
      <c r="A7" s="1" t="s">
        <v>4</v>
      </c>
      <c r="B7" s="2">
        <v>50000000</v>
      </c>
      <c r="D7" s="1" t="s">
        <v>5</v>
      </c>
      <c r="E7" s="18">
        <v>80000000</v>
      </c>
      <c r="H7" s="1" t="s">
        <v>384</v>
      </c>
      <c r="I7" s="13">
        <v>2</v>
      </c>
      <c r="J7" s="13"/>
    </row>
    <row r="8" spans="1:10" x14ac:dyDescent="0.15">
      <c r="A8" s="1" t="s">
        <v>5</v>
      </c>
      <c r="B8" s="2">
        <v>201980000</v>
      </c>
      <c r="D8" s="1" t="s">
        <v>86</v>
      </c>
      <c r="E8" s="18"/>
      <c r="G8" s="1"/>
      <c r="H8" s="1"/>
    </row>
    <row r="9" spans="1:10" x14ac:dyDescent="0.15">
      <c r="A9" s="1" t="s">
        <v>82</v>
      </c>
      <c r="B9" s="2">
        <v>0</v>
      </c>
      <c r="D9" s="1" t="s">
        <v>88</v>
      </c>
      <c r="E9" s="3"/>
      <c r="H9" s="1"/>
    </row>
    <row r="10" spans="1:10" x14ac:dyDescent="0.15">
      <c r="A10" s="1" t="s">
        <v>83</v>
      </c>
      <c r="B10" s="2">
        <v>0</v>
      </c>
      <c r="D10" s="1" t="s">
        <v>85</v>
      </c>
      <c r="E10" s="2">
        <f>'20180212'!E10+'20180213'!E8</f>
        <v>779169.09999999939</v>
      </c>
      <c r="G10" s="1"/>
      <c r="H10" s="1" t="s">
        <v>42</v>
      </c>
      <c r="I10" s="3">
        <f>SUMIF(I4:I9,"&gt;=0")</f>
        <v>12</v>
      </c>
    </row>
    <row r="11" spans="1:10" x14ac:dyDescent="0.15">
      <c r="A11" s="1" t="s">
        <v>84</v>
      </c>
      <c r="B11" s="2">
        <f>'20180212'!B11+'20180213'!B9</f>
        <v>1786917.8</v>
      </c>
      <c r="D11" s="1" t="s">
        <v>381</v>
      </c>
      <c r="E11" s="2">
        <f>E8+'20180212'!E11</f>
        <v>24152</v>
      </c>
      <c r="G11" s="1"/>
      <c r="H11" s="1" t="s">
        <v>43</v>
      </c>
      <c r="I11" s="3">
        <f>SUMIF(I4:J7,"&lt;0")</f>
        <v>-8</v>
      </c>
    </row>
    <row r="12" spans="1:10" x14ac:dyDescent="0.15">
      <c r="A12" s="1" t="s">
        <v>86</v>
      </c>
      <c r="B12" s="18">
        <v>151.35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'20180212'!B13+'20180213'!B12</f>
        <v>280861.75999999995</v>
      </c>
      <c r="E13" s="2"/>
      <c r="G13" s="1"/>
      <c r="H13" s="1" t="s">
        <v>30</v>
      </c>
      <c r="I13" s="15">
        <v>10029540</v>
      </c>
    </row>
    <row r="14" spans="1:10" x14ac:dyDescent="0.15">
      <c r="A14" s="1" t="s">
        <v>333</v>
      </c>
      <c r="B14" s="3"/>
      <c r="G14" s="1"/>
      <c r="H14" s="1" t="s">
        <v>31</v>
      </c>
      <c r="I14" s="15">
        <v>-6700200</v>
      </c>
    </row>
    <row r="15" spans="1:10" x14ac:dyDescent="0.15">
      <c r="A15" s="1" t="s">
        <v>380</v>
      </c>
      <c r="B15" s="2">
        <f>B12+'20180212'!B15</f>
        <v>12371.829999999998</v>
      </c>
      <c r="G15" s="1"/>
      <c r="H15" s="1" t="s">
        <v>32</v>
      </c>
      <c r="I15" s="15">
        <f>I14+I13</f>
        <v>3329340</v>
      </c>
    </row>
    <row r="16" spans="1:10" x14ac:dyDescent="0.15">
      <c r="A16" s="1" t="s">
        <v>392</v>
      </c>
      <c r="B16" s="2">
        <f>B11-'20180101'!B11</f>
        <v>187450.91999999993</v>
      </c>
      <c r="G16" s="1" t="s">
        <v>5</v>
      </c>
      <c r="H16" s="2"/>
      <c r="I16" s="15">
        <v>-2000000</v>
      </c>
    </row>
    <row r="17" spans="1:14" x14ac:dyDescent="0.15">
      <c r="A17" s="6"/>
      <c r="B17" s="2"/>
      <c r="G17" s="1" t="s">
        <v>26</v>
      </c>
      <c r="H17" s="2"/>
      <c r="I17" s="15">
        <v>10397322.779999999</v>
      </c>
    </row>
    <row r="18" spans="1:14" x14ac:dyDescent="0.15">
      <c r="G18" s="1" t="s">
        <v>12</v>
      </c>
      <c r="H18" s="2"/>
      <c r="I18" s="15">
        <v>1510542</v>
      </c>
    </row>
    <row r="19" spans="1:14" x14ac:dyDescent="0.15">
      <c r="A19" s="2"/>
      <c r="G19" s="1" t="s">
        <v>24</v>
      </c>
      <c r="H19" s="2"/>
      <c r="I19" s="15">
        <f>I18+I17-I16</f>
        <v>13907864.779999999</v>
      </c>
    </row>
    <row r="20" spans="1:14" x14ac:dyDescent="0.15">
      <c r="D20" s="2"/>
      <c r="G20" s="1" t="s">
        <v>33</v>
      </c>
      <c r="I20" s="15"/>
    </row>
    <row r="21" spans="1:14" x14ac:dyDescent="0.15">
      <c r="G21" s="1"/>
      <c r="H21" s="1" t="s">
        <v>38</v>
      </c>
      <c r="I21" s="15">
        <v>469690.85</v>
      </c>
      <c r="N21" s="2"/>
    </row>
    <row r="22" spans="1:14" x14ac:dyDescent="0.15">
      <c r="G22" s="1"/>
      <c r="H22" s="1" t="s">
        <v>39</v>
      </c>
      <c r="I22" s="15">
        <v>110638.66</v>
      </c>
    </row>
    <row r="23" spans="1:14" x14ac:dyDescent="0.15">
      <c r="G23" s="1"/>
      <c r="H23" s="1" t="s">
        <v>106</v>
      </c>
      <c r="I23" s="15">
        <v>24054.85</v>
      </c>
      <c r="N23" s="2"/>
    </row>
    <row r="24" spans="1:14" x14ac:dyDescent="0.15">
      <c r="A24" s="8" t="s">
        <v>69</v>
      </c>
      <c r="H24" s="1" t="s">
        <v>107</v>
      </c>
      <c r="I24" s="15">
        <v>11184</v>
      </c>
    </row>
    <row r="25" spans="1:14" x14ac:dyDescent="0.15">
      <c r="A25" s="1" t="s">
        <v>70</v>
      </c>
      <c r="B25" s="2">
        <f>B8+E7+I16+B45</f>
        <v>280980000</v>
      </c>
      <c r="H25" s="1" t="s">
        <v>19</v>
      </c>
      <c r="I25" s="15">
        <f>SUM(I21:I24)</f>
        <v>615568.36</v>
      </c>
    </row>
    <row r="26" spans="1:14" x14ac:dyDescent="0.15">
      <c r="A26" s="1" t="s">
        <v>71</v>
      </c>
      <c r="B26" s="2">
        <f>B4+E5+I18</f>
        <v>55651626.75</v>
      </c>
      <c r="G26" s="1"/>
      <c r="H26" s="1" t="s">
        <v>355</v>
      </c>
      <c r="I26" s="2">
        <v>115.94</v>
      </c>
    </row>
    <row r="27" spans="1:14" x14ac:dyDescent="0.15">
      <c r="A27" s="1" t="s">
        <v>90</v>
      </c>
      <c r="B27" s="2">
        <f>$B$13+$E$10+$I$25</f>
        <v>1675599.2199999993</v>
      </c>
      <c r="H27" s="1" t="s">
        <v>382</v>
      </c>
      <c r="I27" s="2">
        <f>I22-'20180102'!I22</f>
        <v>7756.4499999999971</v>
      </c>
    </row>
    <row r="28" spans="1:14" x14ac:dyDescent="0.15">
      <c r="A28" s="1" t="s">
        <v>356</v>
      </c>
      <c r="B28" s="2">
        <f>B12+E8+I26</f>
        <v>267.28999999999996</v>
      </c>
    </row>
    <row r="29" spans="1:14" x14ac:dyDescent="0.15">
      <c r="A29" s="1" t="s">
        <v>383</v>
      </c>
      <c r="B29" s="2">
        <f>B15+E11+I27</f>
        <v>44280.28</v>
      </c>
    </row>
    <row r="30" spans="1:14" x14ac:dyDescent="0.15">
      <c r="G30" s="1"/>
      <c r="H30" s="1"/>
      <c r="I30" s="2"/>
    </row>
    <row r="31" spans="1:14" s="9" customFormat="1" x14ac:dyDescent="0.15">
      <c r="J31"/>
    </row>
    <row r="32" spans="1:14" ht="14.25" x14ac:dyDescent="0.15">
      <c r="A32" s="7" t="s">
        <v>65</v>
      </c>
      <c r="G32" s="7" t="s">
        <v>295</v>
      </c>
    </row>
    <row r="33" spans="1:23" s="9" customFormat="1" x14ac:dyDescent="0.1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6"/>
      <c r="D34" s="1" t="s">
        <v>78</v>
      </c>
      <c r="E34" s="2">
        <v>-1101504</v>
      </c>
      <c r="G34" s="16" t="s">
        <v>296</v>
      </c>
      <c r="H34" s="2">
        <f>E40</f>
        <v>18150579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138</v>
      </c>
      <c r="B35" s="36"/>
      <c r="D35" s="1" t="s">
        <v>182</v>
      </c>
      <c r="E35" s="10">
        <v>584381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6"/>
      <c r="D36" s="1" t="s">
        <v>80</v>
      </c>
      <c r="E36" s="10">
        <v>20793</v>
      </c>
      <c r="G36" s="40" t="s">
        <v>298</v>
      </c>
      <c r="H36" s="41">
        <f>H34+H35</f>
        <v>18155736.605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132</v>
      </c>
      <c r="B37" s="36"/>
      <c r="D37" s="1" t="s">
        <v>81</v>
      </c>
      <c r="E37" s="2">
        <v>-7897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15">
      <c r="A38" s="1" t="s">
        <v>19</v>
      </c>
      <c r="B38" s="36">
        <f>SUM(B34:B37)</f>
        <v>0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15">
      <c r="A39" s="1" t="s">
        <v>102</v>
      </c>
      <c r="B39" s="3"/>
      <c r="D39" s="8" t="s">
        <v>379</v>
      </c>
    </row>
    <row r="40" spans="1:23" x14ac:dyDescent="0.15">
      <c r="A40" s="1" t="s">
        <v>103</v>
      </c>
      <c r="B40" s="3"/>
      <c r="D40" s="1" t="s">
        <v>74</v>
      </c>
      <c r="E40" s="2">
        <v>18150579</v>
      </c>
    </row>
    <row r="41" spans="1:23" s="9" customFormat="1" x14ac:dyDescent="0.15">
      <c r="A41"/>
      <c r="B41"/>
      <c r="D41" s="1" t="s">
        <v>75</v>
      </c>
      <c r="E41" s="2">
        <v>18068110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 s="1" t="s">
        <v>76</v>
      </c>
      <c r="E42" s="2">
        <v>-437641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15">
      <c r="D43" s="1" t="s">
        <v>77</v>
      </c>
      <c r="E43" s="2">
        <v>-529887</v>
      </c>
    </row>
    <row r="44" spans="1:23" x14ac:dyDescent="0.15">
      <c r="A44" s="8" t="s">
        <v>233</v>
      </c>
      <c r="D44" s="1" t="s">
        <v>375</v>
      </c>
      <c r="E44" s="2">
        <v>-11678</v>
      </c>
    </row>
    <row r="45" spans="1:23" x14ac:dyDescent="0.15">
      <c r="A45" s="16" t="s">
        <v>5</v>
      </c>
      <c r="B45" s="2">
        <v>1000000</v>
      </c>
      <c r="C45" s="2"/>
      <c r="D45" s="1" t="s">
        <v>376</v>
      </c>
      <c r="E45" s="10">
        <v>-425968</v>
      </c>
    </row>
    <row r="46" spans="1:23" x14ac:dyDescent="0.1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1110981</v>
      </c>
    </row>
    <row r="47" spans="1:23" x14ac:dyDescent="0.1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1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1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1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12" sqref="B12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15598248</v>
      </c>
      <c r="D3" s="1" t="s">
        <v>1</v>
      </c>
      <c r="E3" s="18">
        <v>53545823.18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159708053.69999999</v>
      </c>
      <c r="D4" s="1" t="s">
        <v>11</v>
      </c>
      <c r="E4" s="38">
        <v>9745995.1799999997</v>
      </c>
      <c r="H4" s="1" t="s">
        <v>357</v>
      </c>
      <c r="I4" s="13">
        <v>19</v>
      </c>
      <c r="J4" s="13"/>
    </row>
    <row r="5" spans="1:10" x14ac:dyDescent="0.15">
      <c r="A5" s="1" t="s">
        <v>3</v>
      </c>
      <c r="B5" s="2">
        <v>184306945.25999999</v>
      </c>
      <c r="D5" s="1" t="s">
        <v>12</v>
      </c>
      <c r="E5" s="2">
        <v>43799828</v>
      </c>
      <c r="H5" s="1" t="s">
        <v>358</v>
      </c>
      <c r="I5" s="13">
        <v>83</v>
      </c>
      <c r="J5" s="13"/>
    </row>
    <row r="6" spans="1:10" x14ac:dyDescent="0.15">
      <c r="A6" s="1" t="s">
        <v>11</v>
      </c>
      <c r="B6" s="37">
        <v>24598891.559999999</v>
      </c>
      <c r="D6" s="1" t="s">
        <v>4</v>
      </c>
      <c r="E6" s="2">
        <v>11000000</v>
      </c>
      <c r="H6" s="1" t="s">
        <v>359</v>
      </c>
      <c r="I6" s="13"/>
      <c r="J6" s="13">
        <v>-24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65000000</v>
      </c>
      <c r="H7" s="1" t="s">
        <v>360</v>
      </c>
      <c r="I7" s="13"/>
      <c r="J7" s="13"/>
    </row>
    <row r="8" spans="1:10" x14ac:dyDescent="0.15">
      <c r="A8" s="1" t="s">
        <v>5</v>
      </c>
      <c r="B8" s="2">
        <v>151000000</v>
      </c>
      <c r="D8" s="1" t="s">
        <v>86</v>
      </c>
      <c r="E8" s="18">
        <v>537.6</v>
      </c>
      <c r="G8" s="1"/>
    </row>
    <row r="9" spans="1:10" x14ac:dyDescent="0.15">
      <c r="A9" s="1" t="s">
        <v>82</v>
      </c>
      <c r="B9" s="2">
        <v>643.55999999999995</v>
      </c>
      <c r="D9" s="1" t="s">
        <v>88</v>
      </c>
      <c r="E9" s="3">
        <v>275</v>
      </c>
      <c r="H9" s="1"/>
    </row>
    <row r="10" spans="1:10" x14ac:dyDescent="0.15">
      <c r="A10" s="1" t="s">
        <v>83</v>
      </c>
      <c r="B10" s="2">
        <v>9000000</v>
      </c>
      <c r="D10" s="1" t="s">
        <v>85</v>
      </c>
      <c r="E10" s="2">
        <f>'20171020'!E10+'20171023'!E8</f>
        <v>711713.09999999963</v>
      </c>
      <c r="G10" s="1"/>
      <c r="H10" s="1" t="s">
        <v>42</v>
      </c>
      <c r="I10" s="3">
        <f>SUMIF(I4:I8,"&gt;=0")</f>
        <v>102</v>
      </c>
    </row>
    <row r="11" spans="1:10" x14ac:dyDescent="0.15">
      <c r="A11" s="1" t="s">
        <v>84</v>
      </c>
      <c r="B11" s="2">
        <f>'20171020'!B11+'20171023'!B9</f>
        <v>1365868.9000000004</v>
      </c>
      <c r="E11" s="2"/>
      <c r="G11" s="1"/>
      <c r="H11" s="1" t="s">
        <v>43</v>
      </c>
      <c r="I11" s="3">
        <f>SUM(J4:J7)</f>
        <v>-24</v>
      </c>
    </row>
    <row r="12" spans="1:10" x14ac:dyDescent="0.15">
      <c r="A12" s="1" t="s">
        <v>86</v>
      </c>
      <c r="B12" s="18">
        <v>1021.04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'20171020'!B13+'20171023'!B12</f>
        <v>213570.06000000006</v>
      </c>
      <c r="E13" s="2"/>
      <c r="G13" s="1"/>
      <c r="H13" s="1" t="s">
        <v>30</v>
      </c>
      <c r="I13" s="15">
        <v>84017460</v>
      </c>
    </row>
    <row r="14" spans="1:10" x14ac:dyDescent="0.15">
      <c r="A14" s="1" t="s">
        <v>333</v>
      </c>
      <c r="B14" s="3">
        <v>57243030</v>
      </c>
      <c r="G14" s="1"/>
      <c r="H14" s="1" t="s">
        <v>31</v>
      </c>
      <c r="I14" s="15">
        <v>-19906560</v>
      </c>
    </row>
    <row r="15" spans="1:10" x14ac:dyDescent="0.15">
      <c r="A15" s="1"/>
      <c r="B15" s="2"/>
      <c r="G15" s="1"/>
      <c r="H15" s="1" t="s">
        <v>32</v>
      </c>
      <c r="I15" s="15">
        <f>I14+I13</f>
        <v>64110900</v>
      </c>
    </row>
    <row r="16" spans="1:10" x14ac:dyDescent="0.15">
      <c r="A16" s="1"/>
      <c r="B16" s="2"/>
      <c r="G16" s="1" t="s">
        <v>5</v>
      </c>
      <c r="H16" s="2"/>
      <c r="I16" s="15">
        <v>13000000</v>
      </c>
    </row>
    <row r="17" spans="1:22" x14ac:dyDescent="0.15">
      <c r="A17" s="6"/>
      <c r="B17" s="2"/>
      <c r="G17" s="1" t="s">
        <v>26</v>
      </c>
      <c r="H17" s="2"/>
      <c r="I17" s="15">
        <v>8328281.2800000003</v>
      </c>
    </row>
    <row r="18" spans="1:22" x14ac:dyDescent="0.15">
      <c r="G18" s="1" t="s">
        <v>12</v>
      </c>
      <c r="H18" s="2"/>
      <c r="I18" s="15">
        <v>12602619</v>
      </c>
    </row>
    <row r="19" spans="1:22" x14ac:dyDescent="0.15">
      <c r="A19" s="2"/>
      <c r="G19" s="1" t="s">
        <v>24</v>
      </c>
      <c r="H19" s="2"/>
      <c r="I19" s="15">
        <f>I18+I17-I16</f>
        <v>7930900.2800000012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352967.02</v>
      </c>
      <c r="N21" s="2"/>
    </row>
    <row r="22" spans="1:22" x14ac:dyDescent="0.15">
      <c r="G22" s="1"/>
      <c r="H22" s="1" t="s">
        <v>39</v>
      </c>
      <c r="I22" s="15">
        <v>83227.960000000006</v>
      </c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230000000</v>
      </c>
      <c r="H25" s="1" t="s">
        <v>19</v>
      </c>
      <c r="I25" s="15">
        <f>SUM(I21:I24)</f>
        <v>463636.70000000007</v>
      </c>
    </row>
    <row r="26" spans="1:22" x14ac:dyDescent="0.15">
      <c r="A26" s="1" t="s">
        <v>71</v>
      </c>
      <c r="B26" s="2">
        <f>B4+E5+I18</f>
        <v>216110500.69999999</v>
      </c>
      <c r="G26" s="1"/>
      <c r="H26" s="1" t="s">
        <v>355</v>
      </c>
      <c r="I26" s="2">
        <v>360.52</v>
      </c>
    </row>
    <row r="27" spans="1:22" x14ac:dyDescent="0.15">
      <c r="A27" s="1" t="s">
        <v>90</v>
      </c>
      <c r="B27" s="2">
        <f>$B$13+$E$10+$I$25</f>
        <v>1388919.8599999999</v>
      </c>
      <c r="G27" s="1"/>
      <c r="H27" s="1"/>
      <c r="I27" s="2"/>
    </row>
    <row r="28" spans="1:22" x14ac:dyDescent="0.15">
      <c r="A28" s="1" t="s">
        <v>356</v>
      </c>
      <c r="B28" s="2">
        <f>B12+E8+I26</f>
        <v>1919.1599999999999</v>
      </c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100</v>
      </c>
      <c r="B33" s="36">
        <v>1653</v>
      </c>
      <c r="D33" s="1" t="s">
        <v>74</v>
      </c>
      <c r="E33" s="2">
        <v>14441595</v>
      </c>
      <c r="G33" s="16" t="s">
        <v>296</v>
      </c>
      <c r="H33" s="2">
        <f>E33</f>
        <v>14441595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108</v>
      </c>
      <c r="B34" s="36">
        <v>948</v>
      </c>
      <c r="D34" s="1" t="s">
        <v>75</v>
      </c>
      <c r="E34" s="2">
        <v>14091658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6">
        <v>7723</v>
      </c>
      <c r="D35" s="1" t="s">
        <v>76</v>
      </c>
      <c r="E35" s="2">
        <v>-91744</v>
      </c>
      <c r="G35" s="40" t="s">
        <v>298</v>
      </c>
      <c r="H35" s="41">
        <f>H33+H34</f>
        <v>14446752.605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6">
        <v>2791</v>
      </c>
      <c r="D36" s="1" t="s">
        <v>77</v>
      </c>
      <c r="E36" s="2">
        <v>-262405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13115</v>
      </c>
      <c r="D37" s="1" t="s">
        <v>78</v>
      </c>
      <c r="E37" s="2">
        <v>-1372766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4278910</v>
      </c>
    </row>
    <row r="39" spans="1:23" x14ac:dyDescent="0.15">
      <c r="A39" s="1" t="s">
        <v>103</v>
      </c>
      <c r="B39" s="3"/>
      <c r="D39" s="1" t="s">
        <v>80</v>
      </c>
      <c r="E39" s="10">
        <v>-11177</v>
      </c>
    </row>
    <row r="40" spans="1:23" s="9" customFormat="1" x14ac:dyDescent="0.15">
      <c r="A40"/>
      <c r="B40"/>
      <c r="D40" s="1" t="s">
        <v>81</v>
      </c>
      <c r="E40" s="2">
        <v>-7882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1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16" sqref="D16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23764683.390000001</v>
      </c>
      <c r="D3" s="1" t="s">
        <v>1</v>
      </c>
      <c r="E3" s="18">
        <v>53604931.18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152418075.78</v>
      </c>
      <c r="D4" s="1" t="s">
        <v>11</v>
      </c>
      <c r="E4" s="38">
        <v>8429575.7799999993</v>
      </c>
      <c r="H4" s="1" t="s">
        <v>332</v>
      </c>
      <c r="I4" s="13">
        <v>12</v>
      </c>
      <c r="J4" s="13"/>
    </row>
    <row r="5" spans="1:10" x14ac:dyDescent="0.15">
      <c r="A5" s="1" t="s">
        <v>3</v>
      </c>
      <c r="B5" s="2">
        <v>185184020.81999999</v>
      </c>
      <c r="D5" s="1" t="s">
        <v>12</v>
      </c>
      <c r="E5" s="2">
        <v>45175355.399999999</v>
      </c>
      <c r="H5" s="1" t="s">
        <v>341</v>
      </c>
      <c r="I5" s="13">
        <v>14</v>
      </c>
      <c r="J5" s="13"/>
    </row>
    <row r="6" spans="1:10" x14ac:dyDescent="0.15">
      <c r="A6" s="1" t="s">
        <v>11</v>
      </c>
      <c r="B6" s="37">
        <v>32765945.039999999</v>
      </c>
      <c r="D6" s="1" t="s">
        <v>4</v>
      </c>
      <c r="E6" s="2">
        <v>11000000</v>
      </c>
      <c r="H6" s="1" t="s">
        <v>238</v>
      </c>
      <c r="I6" s="13">
        <v>83</v>
      </c>
      <c r="J6" s="13"/>
    </row>
    <row r="7" spans="1:10" x14ac:dyDescent="0.1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-24</v>
      </c>
    </row>
    <row r="8" spans="1:10" x14ac:dyDescent="0.15">
      <c r="A8" s="1" t="s">
        <v>5</v>
      </c>
      <c r="B8" s="2">
        <v>151000000</v>
      </c>
      <c r="D8" s="1" t="s">
        <v>86</v>
      </c>
      <c r="E8" s="18">
        <v>537.6</v>
      </c>
      <c r="G8" s="1"/>
    </row>
    <row r="9" spans="1:10" x14ac:dyDescent="0.15">
      <c r="A9" s="1" t="s">
        <v>82</v>
      </c>
      <c r="B9" s="2">
        <v>1861.65</v>
      </c>
      <c r="D9" s="1" t="s">
        <v>88</v>
      </c>
      <c r="E9" s="3">
        <v>440</v>
      </c>
      <c r="H9" s="1"/>
    </row>
    <row r="10" spans="1:10" x14ac:dyDescent="0.15">
      <c r="A10" s="1" t="s">
        <v>83</v>
      </c>
      <c r="B10" s="2">
        <v>9000000</v>
      </c>
      <c r="D10" s="1" t="s">
        <v>85</v>
      </c>
      <c r="E10" s="2">
        <f>'20171019'!E10+'20171020'!E8</f>
        <v>711175.49999999965</v>
      </c>
      <c r="G10" s="1"/>
      <c r="H10" s="1" t="s">
        <v>42</v>
      </c>
      <c r="I10" s="3">
        <f>SUMIF(I4:I8,"&gt;=0")</f>
        <v>109</v>
      </c>
    </row>
    <row r="11" spans="1:10" x14ac:dyDescent="0.15">
      <c r="A11" s="1" t="s">
        <v>84</v>
      </c>
      <c r="B11" s="2">
        <f>'20171019'!B11+'20171020'!B9</f>
        <v>1365225.3400000003</v>
      </c>
      <c r="E11" s="2"/>
      <c r="G11" s="1"/>
      <c r="H11" s="1" t="s">
        <v>43</v>
      </c>
      <c r="I11" s="3">
        <f>SUM(J4:J7)</f>
        <v>-24</v>
      </c>
    </row>
    <row r="12" spans="1:10" x14ac:dyDescent="0.15">
      <c r="A12" s="1" t="s">
        <v>86</v>
      </c>
      <c r="B12" s="18">
        <v>2080.14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'20171019'!B13+'20171020'!B12</f>
        <v>212549.02000000005</v>
      </c>
      <c r="E13" s="2"/>
      <c r="G13" s="1"/>
      <c r="H13" s="1" t="s">
        <v>30</v>
      </c>
      <c r="I13" s="15">
        <v>90215880</v>
      </c>
    </row>
    <row r="14" spans="1:10" x14ac:dyDescent="0.15">
      <c r="A14" s="1" t="s">
        <v>333</v>
      </c>
      <c r="B14" s="3">
        <v>54318630</v>
      </c>
      <c r="G14" s="1"/>
      <c r="H14" s="1" t="s">
        <v>31</v>
      </c>
      <c r="I14" s="15">
        <v>-19985760</v>
      </c>
    </row>
    <row r="15" spans="1:10" x14ac:dyDescent="0.15">
      <c r="A15" s="1"/>
      <c r="B15" s="2"/>
      <c r="G15" s="1"/>
      <c r="H15" s="1" t="s">
        <v>32</v>
      </c>
      <c r="I15" s="15">
        <f>I14+I13</f>
        <v>70230120</v>
      </c>
    </row>
    <row r="16" spans="1:10" x14ac:dyDescent="0.15">
      <c r="A16" s="1"/>
      <c r="B16" s="2"/>
      <c r="G16" s="1" t="s">
        <v>5</v>
      </c>
      <c r="H16" s="2"/>
      <c r="I16" s="15">
        <v>13000000</v>
      </c>
    </row>
    <row r="17" spans="1:22" x14ac:dyDescent="0.15">
      <c r="A17" s="6"/>
      <c r="B17" s="2"/>
      <c r="G17" s="1" t="s">
        <v>26</v>
      </c>
      <c r="H17" s="2"/>
      <c r="I17" s="15">
        <v>7764322.2000000002</v>
      </c>
    </row>
    <row r="18" spans="1:22" x14ac:dyDescent="0.15">
      <c r="G18" s="1" t="s">
        <v>12</v>
      </c>
      <c r="H18" s="2"/>
      <c r="I18" s="15">
        <v>13532382</v>
      </c>
    </row>
    <row r="19" spans="1:22" x14ac:dyDescent="0.15">
      <c r="A19" s="2"/>
      <c r="G19" s="1" t="s">
        <v>24</v>
      </c>
      <c r="H19" s="2"/>
      <c r="I19" s="15">
        <f>I18+I17-I16</f>
        <v>8296704.1999999993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351404.26</v>
      </c>
      <c r="N21" s="2"/>
    </row>
    <row r="22" spans="1:22" x14ac:dyDescent="0.15">
      <c r="G22" s="1"/>
      <c r="H22" s="1" t="s">
        <v>39</v>
      </c>
      <c r="I22" s="15">
        <v>82867.44</v>
      </c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230000000</v>
      </c>
      <c r="H25" s="1" t="s">
        <v>19</v>
      </c>
      <c r="I25" s="15">
        <f>SUM(I21:I24)</f>
        <v>461713.42000000004</v>
      </c>
    </row>
    <row r="26" spans="1:22" x14ac:dyDescent="0.15">
      <c r="A26" s="1" t="s">
        <v>71</v>
      </c>
      <c r="B26" s="2">
        <f>B4+E5+I18</f>
        <v>211125813.18000001</v>
      </c>
      <c r="G26" s="1"/>
      <c r="H26" s="1" t="s">
        <v>355</v>
      </c>
      <c r="I26" s="2">
        <v>380.94</v>
      </c>
    </row>
    <row r="27" spans="1:22" x14ac:dyDescent="0.15">
      <c r="A27" s="1" t="s">
        <v>90</v>
      </c>
      <c r="B27" s="2">
        <f>$B$13+$E$10+$I$25</f>
        <v>1385437.9399999997</v>
      </c>
      <c r="G27" s="1"/>
      <c r="H27" s="1"/>
      <c r="I27" s="2"/>
    </row>
    <row r="28" spans="1:22" x14ac:dyDescent="0.15">
      <c r="A28" s="1" t="s">
        <v>356</v>
      </c>
      <c r="B28" s="2">
        <f>B12+E8+I26</f>
        <v>2998.68</v>
      </c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100</v>
      </c>
      <c r="B33" s="36">
        <v>1750</v>
      </c>
      <c r="D33" s="1" t="s">
        <v>74</v>
      </c>
      <c r="E33" s="2">
        <v>14533796</v>
      </c>
      <c r="G33" s="16" t="s">
        <v>296</v>
      </c>
      <c r="H33" s="2">
        <f>E33</f>
        <v>14533796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108</v>
      </c>
      <c r="B34" s="36">
        <v>870</v>
      </c>
      <c r="D34" s="1" t="s">
        <v>75</v>
      </c>
      <c r="E34" s="2">
        <v>14354062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6">
        <v>7723</v>
      </c>
      <c r="D35" s="1" t="s">
        <v>76</v>
      </c>
      <c r="E35" s="2">
        <v>72637</v>
      </c>
      <c r="G35" s="40" t="s">
        <v>298</v>
      </c>
      <c r="H35" s="41">
        <f>H33+H34</f>
        <v>14538953.605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6">
        <v>2791</v>
      </c>
      <c r="D36" s="1" t="s">
        <v>77</v>
      </c>
      <c r="E36" s="2">
        <v>102585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13134</v>
      </c>
      <c r="D37" s="1" t="s">
        <v>78</v>
      </c>
      <c r="E37" s="2">
        <v>-1364051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4621899</v>
      </c>
    </row>
    <row r="39" spans="1:23" x14ac:dyDescent="0.15">
      <c r="A39" s="1" t="s">
        <v>103</v>
      </c>
      <c r="B39" s="3"/>
      <c r="D39" s="1" t="s">
        <v>80</v>
      </c>
      <c r="E39" s="10">
        <v>-12083</v>
      </c>
    </row>
    <row r="40" spans="1:23" s="9" customFormat="1" x14ac:dyDescent="0.15">
      <c r="A40"/>
      <c r="B40"/>
      <c r="D40" s="1" t="s">
        <v>81</v>
      </c>
      <c r="E40" s="2">
        <v>-5961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1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27" sqref="D27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28392178.629999999</v>
      </c>
      <c r="D3" s="1" t="s">
        <v>1</v>
      </c>
      <c r="E3" s="18">
        <v>53762009.780000001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155558998.25999999</v>
      </c>
      <c r="D4" s="1" t="s">
        <v>11</v>
      </c>
      <c r="E4" s="38">
        <v>8541581.5800000001</v>
      </c>
      <c r="H4" s="1" t="s">
        <v>332</v>
      </c>
      <c r="I4" s="13">
        <v>15</v>
      </c>
      <c r="J4" s="13">
        <v>-1</v>
      </c>
    </row>
    <row r="5" spans="1:10" x14ac:dyDescent="0.15">
      <c r="A5" s="1" t="s">
        <v>3</v>
      </c>
      <c r="B5" s="2">
        <v>186951390.59</v>
      </c>
      <c r="D5" s="1" t="s">
        <v>12</v>
      </c>
      <c r="E5" s="2">
        <v>45220428.200000003</v>
      </c>
      <c r="H5" s="1" t="s">
        <v>341</v>
      </c>
      <c r="I5" s="13">
        <v>11</v>
      </c>
      <c r="J5" s="13">
        <v>-2</v>
      </c>
    </row>
    <row r="6" spans="1:10" x14ac:dyDescent="0.15">
      <c r="A6" s="1" t="s">
        <v>11</v>
      </c>
      <c r="B6" s="37">
        <v>31392392.329999998</v>
      </c>
      <c r="D6" s="1" t="s">
        <v>4</v>
      </c>
      <c r="E6" s="2">
        <v>11000000</v>
      </c>
      <c r="H6" s="1" t="s">
        <v>238</v>
      </c>
      <c r="I6" s="13">
        <v>82</v>
      </c>
      <c r="J6" s="13"/>
    </row>
    <row r="7" spans="1:10" x14ac:dyDescent="0.1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-24</v>
      </c>
    </row>
    <row r="8" spans="1:10" x14ac:dyDescent="0.15">
      <c r="A8" s="1" t="s">
        <v>5</v>
      </c>
      <c r="B8" s="2">
        <v>153000000</v>
      </c>
      <c r="D8" s="1" t="s">
        <v>86</v>
      </c>
      <c r="E8" s="18">
        <v>732.8</v>
      </c>
      <c r="G8" s="1"/>
    </row>
    <row r="9" spans="1:10" x14ac:dyDescent="0.15">
      <c r="A9" s="1" t="s">
        <v>82</v>
      </c>
      <c r="B9" s="2">
        <v>213.7</v>
      </c>
      <c r="D9" s="1" t="s">
        <v>88</v>
      </c>
      <c r="E9" s="3">
        <v>458</v>
      </c>
      <c r="H9" s="1"/>
    </row>
    <row r="10" spans="1:10" x14ac:dyDescent="0.15">
      <c r="A10" s="1" t="s">
        <v>83</v>
      </c>
      <c r="B10" s="2">
        <v>3000000</v>
      </c>
      <c r="D10" s="1" t="s">
        <v>85</v>
      </c>
      <c r="E10" s="2">
        <f>'20171018'!E10+'20171019'!E8</f>
        <v>710637.89999999967</v>
      </c>
      <c r="G10" s="1"/>
      <c r="H10" s="1" t="s">
        <v>42</v>
      </c>
      <c r="I10" s="3">
        <f>SUMIF(I4:I8,"&gt;=0")</f>
        <v>108</v>
      </c>
    </row>
    <row r="11" spans="1:10" x14ac:dyDescent="0.15">
      <c r="A11" s="1" t="s">
        <v>84</v>
      </c>
      <c r="B11" s="2">
        <f>'20171018'!B11+'20171019'!B9</f>
        <v>1363363.6900000004</v>
      </c>
      <c r="E11" s="2"/>
      <c r="G11" s="1"/>
      <c r="H11" s="1" t="s">
        <v>43</v>
      </c>
      <c r="I11" s="3">
        <f>SUM(J4:J7)</f>
        <v>-27</v>
      </c>
    </row>
    <row r="12" spans="1:10" x14ac:dyDescent="0.15">
      <c r="A12" s="1" t="s">
        <v>86</v>
      </c>
      <c r="B12" s="18">
        <v>2375.0100000000002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'20171018'!B13+'20171019'!B12</f>
        <v>210468.88000000003</v>
      </c>
      <c r="E13" s="2"/>
      <c r="G13" s="1"/>
      <c r="H13" s="1" t="s">
        <v>30</v>
      </c>
      <c r="I13" s="15">
        <v>88163540</v>
      </c>
    </row>
    <row r="14" spans="1:10" x14ac:dyDescent="0.15">
      <c r="A14" s="1" t="s">
        <v>333</v>
      </c>
      <c r="B14" s="3">
        <v>55517130</v>
      </c>
      <c r="G14" s="1"/>
      <c r="H14" s="1" t="s">
        <v>31</v>
      </c>
      <c r="I14" s="15">
        <v>-22432920</v>
      </c>
    </row>
    <row r="15" spans="1:10" x14ac:dyDescent="0.15">
      <c r="A15" s="1"/>
      <c r="B15" s="2"/>
      <c r="G15" s="1"/>
      <c r="H15" s="1" t="s">
        <v>32</v>
      </c>
      <c r="I15" s="15">
        <f>I14+I13</f>
        <v>65730620</v>
      </c>
    </row>
    <row r="16" spans="1:10" x14ac:dyDescent="0.15">
      <c r="A16" s="1"/>
      <c r="B16" s="2"/>
      <c r="G16" s="1" t="s">
        <v>5</v>
      </c>
      <c r="H16" s="2"/>
      <c r="I16" s="15">
        <v>11000000</v>
      </c>
    </row>
    <row r="17" spans="1:22" x14ac:dyDescent="0.15">
      <c r="A17" s="6"/>
      <c r="B17" s="2"/>
      <c r="G17" s="1" t="s">
        <v>26</v>
      </c>
      <c r="H17" s="2"/>
      <c r="I17" s="15">
        <v>5737924.1399999997</v>
      </c>
    </row>
    <row r="18" spans="1:22" x14ac:dyDescent="0.15">
      <c r="G18" s="1" t="s">
        <v>12</v>
      </c>
      <c r="H18" s="2"/>
      <c r="I18" s="15">
        <v>13374531</v>
      </c>
    </row>
    <row r="19" spans="1:22" x14ac:dyDescent="0.15">
      <c r="A19" s="2"/>
      <c r="G19" s="1" t="s">
        <v>24</v>
      </c>
      <c r="H19" s="2"/>
      <c r="I19" s="15">
        <f>I18+I17-I16</f>
        <v>8112455.1400000006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349752.95</v>
      </c>
      <c r="N21" s="2"/>
    </row>
    <row r="22" spans="1:22" x14ac:dyDescent="0.15">
      <c r="G22" s="1"/>
      <c r="H22" s="1" t="s">
        <v>39</v>
      </c>
      <c r="I22" s="15">
        <v>82486.5</v>
      </c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230000000</v>
      </c>
      <c r="H25" s="1" t="s">
        <v>19</v>
      </c>
      <c r="I25" s="15">
        <f>SUM(I21:I24)</f>
        <v>459681.17000000004</v>
      </c>
    </row>
    <row r="26" spans="1:22" x14ac:dyDescent="0.15">
      <c r="A26" s="1" t="s">
        <v>71</v>
      </c>
      <c r="B26" s="2">
        <f>B4+E5+I18</f>
        <v>214153957.45999998</v>
      </c>
      <c r="G26" s="1"/>
      <c r="H26" s="1" t="s">
        <v>355</v>
      </c>
      <c r="I26" s="2">
        <v>455.6</v>
      </c>
    </row>
    <row r="27" spans="1:22" x14ac:dyDescent="0.15">
      <c r="A27" s="1" t="s">
        <v>90</v>
      </c>
      <c r="B27" s="2">
        <f>$B$13+$E$10+$I$25</f>
        <v>1380787.9499999997</v>
      </c>
      <c r="G27" s="1"/>
      <c r="H27" s="1"/>
      <c r="I27" s="2"/>
    </row>
    <row r="28" spans="1:22" x14ac:dyDescent="0.15">
      <c r="A28" s="1" t="s">
        <v>356</v>
      </c>
      <c r="B28" s="2">
        <f>B12+E8+I26</f>
        <v>3563.4100000000003</v>
      </c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100</v>
      </c>
      <c r="B33" s="36">
        <v>1818</v>
      </c>
      <c r="D33" s="1" t="s">
        <v>74</v>
      </c>
      <c r="E33" s="2">
        <v>14461158</v>
      </c>
      <c r="G33" s="16" t="s">
        <v>296</v>
      </c>
      <c r="H33" s="2">
        <f>E33</f>
        <v>14461158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108</v>
      </c>
      <c r="B34" s="36">
        <v>788</v>
      </c>
      <c r="D34" s="1" t="s">
        <v>75</v>
      </c>
      <c r="E34" s="2">
        <v>14251477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6">
        <v>7717</v>
      </c>
      <c r="D35" s="1" t="s">
        <v>76</v>
      </c>
      <c r="E35" s="2">
        <v>430888</v>
      </c>
      <c r="G35" s="40" t="s">
        <v>298</v>
      </c>
      <c r="H35" s="41">
        <f>H33+H34</f>
        <v>14466315.605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6">
        <v>2791</v>
      </c>
      <c r="D36" s="1" t="s">
        <v>77</v>
      </c>
      <c r="E36" s="2">
        <v>601817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13114</v>
      </c>
      <c r="D37" s="1" t="s">
        <v>78</v>
      </c>
      <c r="E37" s="2">
        <v>-2818246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4532014</v>
      </c>
    </row>
    <row r="39" spans="1:23" x14ac:dyDescent="0.15">
      <c r="A39" s="1" t="s">
        <v>103</v>
      </c>
      <c r="B39" s="3"/>
      <c r="D39" s="1" t="s">
        <v>80</v>
      </c>
      <c r="E39" s="10">
        <v>-6561</v>
      </c>
    </row>
    <row r="40" spans="1:23" s="9" customFormat="1" x14ac:dyDescent="0.15">
      <c r="A40"/>
      <c r="B40"/>
      <c r="D40" s="1" t="s">
        <v>81</v>
      </c>
      <c r="E40" s="2">
        <v>-6733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1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10" zoomScale="80" zoomScaleNormal="80" workbookViewId="0">
      <selection activeCell="E17" sqref="E17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12785412.869999999</v>
      </c>
      <c r="D3" s="1" t="s">
        <v>1</v>
      </c>
      <c r="E3" s="18">
        <v>53871482.579999998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167800827.66999999</v>
      </c>
      <c r="D4" s="1" t="s">
        <v>11</v>
      </c>
      <c r="E4" s="38">
        <v>9480717.7799999993</v>
      </c>
      <c r="H4" s="1" t="s">
        <v>332</v>
      </c>
      <c r="I4" s="13">
        <v>19</v>
      </c>
      <c r="J4" s="13">
        <v>-2</v>
      </c>
    </row>
    <row r="5" spans="1:10" x14ac:dyDescent="0.15">
      <c r="A5" s="1" t="s">
        <v>3</v>
      </c>
      <c r="B5" s="2">
        <v>185586637.66</v>
      </c>
      <c r="D5" s="1" t="s">
        <v>12</v>
      </c>
      <c r="E5" s="2">
        <v>44390764.799999997</v>
      </c>
      <c r="H5" s="1" t="s">
        <v>341</v>
      </c>
      <c r="I5" s="13">
        <v>5</v>
      </c>
      <c r="J5" s="13">
        <v>-1</v>
      </c>
    </row>
    <row r="6" spans="1:10" x14ac:dyDescent="0.15">
      <c r="A6" s="1" t="s">
        <v>11</v>
      </c>
      <c r="B6" s="37">
        <v>17785809.989999998</v>
      </c>
      <c r="D6" s="1" t="s">
        <v>4</v>
      </c>
      <c r="E6" s="2">
        <v>11000000</v>
      </c>
      <c r="H6" s="1" t="s">
        <v>238</v>
      </c>
      <c r="I6" s="13">
        <v>77</v>
      </c>
      <c r="J6" s="13"/>
    </row>
    <row r="7" spans="1:10" x14ac:dyDescent="0.1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1</v>
      </c>
      <c r="J7" s="13">
        <v>-24</v>
      </c>
    </row>
    <row r="8" spans="1:10" x14ac:dyDescent="0.15">
      <c r="A8" s="1" t="s">
        <v>5</v>
      </c>
      <c r="B8" s="2">
        <v>153000000</v>
      </c>
      <c r="D8" s="1" t="s">
        <v>86</v>
      </c>
      <c r="E8" s="18">
        <v>96</v>
      </c>
      <c r="G8" s="1"/>
    </row>
    <row r="9" spans="1:10" x14ac:dyDescent="0.15">
      <c r="A9" s="1" t="s">
        <v>82</v>
      </c>
      <c r="B9" s="2">
        <v>397.12</v>
      </c>
      <c r="D9" s="1" t="s">
        <v>88</v>
      </c>
      <c r="E9" s="3">
        <v>75</v>
      </c>
      <c r="H9" s="1"/>
    </row>
    <row r="10" spans="1:10" x14ac:dyDescent="0.15">
      <c r="A10" s="1" t="s">
        <v>83</v>
      </c>
      <c r="B10" s="2">
        <v>5000000</v>
      </c>
      <c r="D10" s="1" t="s">
        <v>85</v>
      </c>
      <c r="E10" s="2">
        <f>'20171017'!E10+'20171018'!E8</f>
        <v>709905.09999999963</v>
      </c>
      <c r="G10" s="1"/>
      <c r="H10" s="1" t="s">
        <v>42</v>
      </c>
      <c r="I10" s="3">
        <f>SUMIF(I4:I8,"&gt;=0")</f>
        <v>102</v>
      </c>
    </row>
    <row r="11" spans="1:10" x14ac:dyDescent="0.15">
      <c r="A11" s="1" t="s">
        <v>84</v>
      </c>
      <c r="B11" s="2">
        <f>'20171017'!B11+'20171018'!B9</f>
        <v>1363149.9900000005</v>
      </c>
      <c r="E11" s="2"/>
      <c r="G11" s="1"/>
      <c r="H11" s="1" t="s">
        <v>43</v>
      </c>
      <c r="I11" s="3">
        <f>SUM(J4:J7)</f>
        <v>-27</v>
      </c>
    </row>
    <row r="12" spans="1:10" x14ac:dyDescent="0.15">
      <c r="A12" s="1" t="s">
        <v>86</v>
      </c>
      <c r="B12" s="18">
        <v>1620.54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'20171017'!B13+'20171018'!B12</f>
        <v>208093.87000000002</v>
      </c>
      <c r="E13" s="2"/>
      <c r="G13" s="1"/>
      <c r="H13" s="1" t="s">
        <v>30</v>
      </c>
      <c r="I13" s="15">
        <v>83887200</v>
      </c>
    </row>
    <row r="14" spans="1:10" x14ac:dyDescent="0.15">
      <c r="A14" s="1" t="s">
        <v>333</v>
      </c>
      <c r="B14" s="3">
        <v>60381730</v>
      </c>
      <c r="G14" s="1"/>
      <c r="H14" s="1" t="s">
        <v>31</v>
      </c>
      <c r="I14" s="15">
        <v>-22356420</v>
      </c>
    </row>
    <row r="15" spans="1:10" x14ac:dyDescent="0.15">
      <c r="A15" s="1"/>
      <c r="B15" s="2"/>
      <c r="G15" s="1"/>
      <c r="H15" s="1" t="s">
        <v>32</v>
      </c>
      <c r="I15" s="15">
        <f>I14+I13</f>
        <v>61530780</v>
      </c>
    </row>
    <row r="16" spans="1:10" x14ac:dyDescent="0.15">
      <c r="A16" s="1"/>
      <c r="B16" s="2"/>
      <c r="G16" s="1" t="s">
        <v>5</v>
      </c>
      <c r="H16" s="2"/>
      <c r="I16" s="15">
        <v>11000000</v>
      </c>
    </row>
    <row r="17" spans="1:22" x14ac:dyDescent="0.15">
      <c r="A17" s="6"/>
      <c r="B17" s="2"/>
      <c r="G17" s="1" t="s">
        <v>26</v>
      </c>
      <c r="H17" s="2"/>
      <c r="I17" s="15">
        <v>6288184.7400000002</v>
      </c>
    </row>
    <row r="18" spans="1:22" x14ac:dyDescent="0.15">
      <c r="G18" s="1" t="s">
        <v>12</v>
      </c>
      <c r="H18" s="2"/>
      <c r="I18" s="15">
        <v>12583080</v>
      </c>
    </row>
    <row r="19" spans="1:22" x14ac:dyDescent="0.15">
      <c r="A19" s="2"/>
      <c r="G19" s="1" t="s">
        <v>24</v>
      </c>
      <c r="H19" s="2"/>
      <c r="I19" s="15">
        <f>I18+I17-I16</f>
        <v>7871264.7400000021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347778.16</v>
      </c>
      <c r="N21" s="2"/>
    </row>
    <row r="22" spans="1:22" x14ac:dyDescent="0.15">
      <c r="G22" s="1"/>
      <c r="H22" s="1" t="s">
        <v>39</v>
      </c>
      <c r="I22" s="15">
        <v>82030.899999999994</v>
      </c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230000000</v>
      </c>
      <c r="H25" s="1" t="s">
        <v>19</v>
      </c>
      <c r="I25" s="15">
        <f>SUM(I21:I24)</f>
        <v>457250.77999999991</v>
      </c>
    </row>
    <row r="26" spans="1:22" x14ac:dyDescent="0.15">
      <c r="A26" s="1" t="s">
        <v>71</v>
      </c>
      <c r="B26" s="2">
        <f>B4+E5+I18</f>
        <v>224774672.46999997</v>
      </c>
      <c r="G26" s="1"/>
      <c r="H26" s="1" t="s">
        <v>355</v>
      </c>
      <c r="I26" s="2">
        <v>321.56</v>
      </c>
    </row>
    <row r="27" spans="1:22" x14ac:dyDescent="0.15">
      <c r="A27" s="1" t="s">
        <v>90</v>
      </c>
      <c r="B27" s="2">
        <f>$B$13+$E$10+$I$25</f>
        <v>1375249.7499999995</v>
      </c>
      <c r="G27" s="1"/>
      <c r="H27" s="1"/>
      <c r="I27" s="2"/>
    </row>
    <row r="28" spans="1:22" x14ac:dyDescent="0.15">
      <c r="A28" s="1" t="s">
        <v>356</v>
      </c>
      <c r="B28" s="2">
        <f>B12+E8+I26</f>
        <v>2038.1</v>
      </c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100</v>
      </c>
      <c r="B33" s="36">
        <v>1972</v>
      </c>
      <c r="D33" s="1" t="s">
        <v>74</v>
      </c>
      <c r="E33" s="2">
        <v>14030270</v>
      </c>
      <c r="G33" s="16" t="s">
        <v>296</v>
      </c>
      <c r="H33" s="2">
        <f>E33</f>
        <v>14030270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108</v>
      </c>
      <c r="B34" s="36">
        <v>919</v>
      </c>
      <c r="D34" s="1" t="s">
        <v>75</v>
      </c>
      <c r="E34" s="2">
        <v>13649660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6">
        <v>7750</v>
      </c>
      <c r="D35" s="1" t="s">
        <v>76</v>
      </c>
      <c r="E35" s="2">
        <v>179449</v>
      </c>
      <c r="G35" s="40" t="s">
        <v>298</v>
      </c>
      <c r="H35" s="41">
        <f>H33+H34</f>
        <v>14035427.605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6">
        <v>2801</v>
      </c>
      <c r="D36" s="1" t="s">
        <v>77</v>
      </c>
      <c r="E36" s="2">
        <v>327247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13442</v>
      </c>
      <c r="D37" s="1" t="s">
        <v>78</v>
      </c>
      <c r="E37" s="2">
        <v>-670198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3497650</v>
      </c>
    </row>
    <row r="39" spans="1:23" x14ac:dyDescent="0.15">
      <c r="A39" s="1" t="s">
        <v>103</v>
      </c>
      <c r="B39" s="3"/>
      <c r="D39" s="1" t="s">
        <v>80</v>
      </c>
      <c r="E39" s="10">
        <v>-7935</v>
      </c>
    </row>
    <row r="40" spans="1:23" s="9" customFormat="1" x14ac:dyDescent="0.15">
      <c r="A40"/>
      <c r="B40"/>
      <c r="D40" s="1" t="s">
        <v>81</v>
      </c>
      <c r="E40" s="2">
        <v>-5171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1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21" sqref="B21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16465597.76</v>
      </c>
      <c r="D3" s="1" t="s">
        <v>1</v>
      </c>
      <c r="E3" s="18">
        <v>53805527.579999998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167237743.22999999</v>
      </c>
      <c r="D4" s="1" t="s">
        <v>11</v>
      </c>
      <c r="E4" s="38">
        <v>9007662.7799999993</v>
      </c>
      <c r="H4" s="1" t="s">
        <v>332</v>
      </c>
      <c r="I4" s="13">
        <v>22</v>
      </c>
      <c r="J4" s="13">
        <v>-8</v>
      </c>
    </row>
    <row r="5" spans="1:10" x14ac:dyDescent="0.15">
      <c r="A5" s="1" t="s">
        <v>3</v>
      </c>
      <c r="B5" s="2">
        <v>185703516.34</v>
      </c>
      <c r="D5" s="1" t="s">
        <v>12</v>
      </c>
      <c r="E5" s="2">
        <v>44857864.799999997</v>
      </c>
      <c r="H5" s="1" t="s">
        <v>341</v>
      </c>
      <c r="I5" s="13">
        <v>4</v>
      </c>
      <c r="J5" s="13"/>
    </row>
    <row r="6" spans="1:10" x14ac:dyDescent="0.15">
      <c r="A6" s="1" t="s">
        <v>11</v>
      </c>
      <c r="B6" s="37">
        <v>18465713.109999999</v>
      </c>
      <c r="D6" s="1" t="s">
        <v>4</v>
      </c>
      <c r="E6" s="2">
        <v>11000000</v>
      </c>
      <c r="H6" s="1" t="s">
        <v>238</v>
      </c>
      <c r="I6" s="13">
        <v>81</v>
      </c>
      <c r="J6" s="13"/>
    </row>
    <row r="7" spans="1:10" x14ac:dyDescent="0.1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1</v>
      </c>
      <c r="J7" s="13">
        <v>-24</v>
      </c>
    </row>
    <row r="8" spans="1:10" x14ac:dyDescent="0.15">
      <c r="A8" s="1" t="s">
        <v>5</v>
      </c>
      <c r="B8" s="2">
        <v>153000000</v>
      </c>
      <c r="D8" s="1" t="s">
        <v>86</v>
      </c>
      <c r="E8" s="18">
        <v>219.2</v>
      </c>
      <c r="G8" s="1"/>
    </row>
    <row r="9" spans="1:10" x14ac:dyDescent="0.15">
      <c r="A9" s="1" t="s">
        <v>82</v>
      </c>
      <c r="B9" s="2">
        <v>175.35</v>
      </c>
      <c r="D9" s="1" t="s">
        <v>88</v>
      </c>
      <c r="E9" s="3">
        <v>285</v>
      </c>
      <c r="H9" s="1"/>
    </row>
    <row r="10" spans="1:10" x14ac:dyDescent="0.15">
      <c r="A10" s="1" t="s">
        <v>83</v>
      </c>
      <c r="B10" s="2">
        <v>2000000</v>
      </c>
      <c r="D10" s="1" t="s">
        <v>85</v>
      </c>
      <c r="E10" s="2">
        <f>'20171016'!E10+'20171017'!E8</f>
        <v>709809.09999999963</v>
      </c>
      <c r="G10" s="1"/>
      <c r="H10" s="1" t="s">
        <v>42</v>
      </c>
      <c r="I10" s="3">
        <f>SUMIF(I4:I8,"&gt;=0")</f>
        <v>108</v>
      </c>
    </row>
    <row r="11" spans="1:10" x14ac:dyDescent="0.15">
      <c r="A11" s="1" t="s">
        <v>84</v>
      </c>
      <c r="B11" s="2">
        <f>'20171016'!B11+'20171017'!B9</f>
        <v>1362752.8700000003</v>
      </c>
      <c r="E11" s="2"/>
      <c r="G11" s="1"/>
      <c r="H11" s="1" t="s">
        <v>43</v>
      </c>
      <c r="I11" s="3">
        <f>SUM(J4:J7)</f>
        <v>-32</v>
      </c>
    </row>
    <row r="12" spans="1:10" x14ac:dyDescent="0.15">
      <c r="A12" s="1" t="s">
        <v>86</v>
      </c>
      <c r="B12" s="18">
        <v>1331.12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'20171016'!B13+'20171017'!B12</f>
        <v>206473.33000000002</v>
      </c>
      <c r="E13" s="2"/>
      <c r="G13" s="1"/>
      <c r="H13" s="1" t="s">
        <v>30</v>
      </c>
      <c r="I13" s="15">
        <v>88820280</v>
      </c>
    </row>
    <row r="14" spans="1:10" x14ac:dyDescent="0.15">
      <c r="A14" s="1" t="s">
        <v>333</v>
      </c>
      <c r="B14" s="3">
        <v>60135830</v>
      </c>
      <c r="G14" s="1"/>
      <c r="H14" s="1" t="s">
        <v>31</v>
      </c>
      <c r="I14" s="15">
        <v>-26466720</v>
      </c>
    </row>
    <row r="15" spans="1:10" x14ac:dyDescent="0.15">
      <c r="A15" s="1"/>
      <c r="B15" s="2"/>
      <c r="G15" s="1"/>
      <c r="H15" s="1" t="s">
        <v>32</v>
      </c>
      <c r="I15" s="15">
        <f>I14+I13</f>
        <v>62353560</v>
      </c>
    </row>
    <row r="16" spans="1:10" x14ac:dyDescent="0.15">
      <c r="A16" s="1"/>
      <c r="B16" s="2"/>
      <c r="G16" s="1" t="s">
        <v>5</v>
      </c>
      <c r="H16" s="2"/>
      <c r="I16" s="15">
        <v>11000000</v>
      </c>
    </row>
    <row r="17" spans="1:22" x14ac:dyDescent="0.15">
      <c r="A17" s="6"/>
      <c r="B17" s="2"/>
      <c r="G17" s="1" t="s">
        <v>26</v>
      </c>
      <c r="H17" s="2"/>
      <c r="I17" s="15">
        <v>5537852.2999999998</v>
      </c>
    </row>
    <row r="18" spans="1:22" x14ac:dyDescent="0.15">
      <c r="G18" s="1" t="s">
        <v>12</v>
      </c>
      <c r="H18" s="2"/>
      <c r="I18" s="15">
        <v>13323042</v>
      </c>
    </row>
    <row r="19" spans="1:22" x14ac:dyDescent="0.15">
      <c r="A19" s="2"/>
      <c r="G19" s="1" t="s">
        <v>24</v>
      </c>
      <c r="H19" s="2"/>
      <c r="I19" s="15">
        <f>I18+I17-I16</f>
        <v>7860894.3000000007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346384.38</v>
      </c>
      <c r="N21" s="2"/>
    </row>
    <row r="22" spans="1:22" x14ac:dyDescent="0.15">
      <c r="G22" s="1"/>
      <c r="H22" s="1" t="s">
        <v>39</v>
      </c>
      <c r="I22" s="15">
        <v>81709.34</v>
      </c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230000000</v>
      </c>
      <c r="H25" s="1" t="s">
        <v>19</v>
      </c>
      <c r="I25" s="15">
        <f>SUM(I21:I24)</f>
        <v>455535.43999999994</v>
      </c>
    </row>
    <row r="26" spans="1:22" x14ac:dyDescent="0.15">
      <c r="A26" s="1" t="s">
        <v>71</v>
      </c>
      <c r="B26" s="2">
        <f>B4+E5+I18</f>
        <v>225418650.02999997</v>
      </c>
      <c r="G26" s="1"/>
      <c r="H26" s="1" t="s">
        <v>355</v>
      </c>
      <c r="I26" s="2">
        <v>511.68</v>
      </c>
    </row>
    <row r="27" spans="1:22" x14ac:dyDescent="0.15">
      <c r="A27" s="1" t="s">
        <v>90</v>
      </c>
      <c r="B27" s="2">
        <f>$B$13+$E$10+$I$25</f>
        <v>1371817.8699999996</v>
      </c>
      <c r="G27" s="1"/>
      <c r="H27" s="1"/>
      <c r="I27" s="2"/>
    </row>
    <row r="28" spans="1:22" x14ac:dyDescent="0.15">
      <c r="A28" s="1" t="s">
        <v>356</v>
      </c>
      <c r="B28" s="2">
        <f>B12+E8+I26</f>
        <v>2062</v>
      </c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100</v>
      </c>
      <c r="B33" s="36">
        <v>1972</v>
      </c>
      <c r="D33" s="1" t="s">
        <v>74</v>
      </c>
      <c r="E33" s="2">
        <v>13850821</v>
      </c>
      <c r="G33" s="16" t="s">
        <v>296</v>
      </c>
      <c r="H33" s="2">
        <f>E33</f>
        <v>13850821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108</v>
      </c>
      <c r="B34" s="36">
        <v>924</v>
      </c>
      <c r="D34" s="1" t="s">
        <v>75</v>
      </c>
      <c r="E34" s="2">
        <v>13322413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6">
        <v>7768</v>
      </c>
      <c r="D35" s="1" t="s">
        <v>76</v>
      </c>
      <c r="E35" s="2">
        <v>139150</v>
      </c>
      <c r="G35" s="40" t="s">
        <v>298</v>
      </c>
      <c r="H35" s="41">
        <f>H33+H34</f>
        <v>13855978.605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6">
        <v>2819</v>
      </c>
      <c r="D36" s="1" t="s">
        <v>77</v>
      </c>
      <c r="E36" s="2">
        <v>99317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13483</v>
      </c>
      <c r="D37" s="1" t="s">
        <v>78</v>
      </c>
      <c r="E37" s="2">
        <v>-263007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3247674</v>
      </c>
    </row>
    <row r="39" spans="1:23" x14ac:dyDescent="0.15">
      <c r="A39" s="1" t="s">
        <v>103</v>
      </c>
      <c r="B39" s="3"/>
      <c r="D39" s="1" t="s">
        <v>80</v>
      </c>
      <c r="E39" s="10">
        <v>-5356</v>
      </c>
    </row>
    <row r="40" spans="1:23" s="9" customFormat="1" x14ac:dyDescent="0.15">
      <c r="A40"/>
      <c r="B40"/>
      <c r="D40" s="1" t="s">
        <v>81</v>
      </c>
      <c r="E40" s="2">
        <v>-6359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1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13" zoomScale="80" zoomScaleNormal="80" workbookViewId="0">
      <selection activeCell="B23" sqref="B23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14326351.25</v>
      </c>
      <c r="D3" s="1" t="s">
        <v>1</v>
      </c>
      <c r="E3" s="18">
        <v>53593042.780000001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164779701.31999999</v>
      </c>
      <c r="D4" s="1" t="s">
        <v>11</v>
      </c>
      <c r="E4" s="38">
        <v>10070617.58</v>
      </c>
      <c r="H4" s="1" t="s">
        <v>332</v>
      </c>
      <c r="I4" s="13">
        <v>18</v>
      </c>
      <c r="J4" s="13">
        <v>-3</v>
      </c>
    </row>
    <row r="5" spans="1:10" x14ac:dyDescent="0.15">
      <c r="A5" s="1" t="s">
        <v>3</v>
      </c>
      <c r="B5" s="2">
        <v>185106540.22999999</v>
      </c>
      <c r="D5" s="1" t="s">
        <v>12</v>
      </c>
      <c r="E5" s="2">
        <v>43522425.200000003</v>
      </c>
      <c r="H5" s="1" t="s">
        <v>341</v>
      </c>
      <c r="I5" s="13">
        <v>4</v>
      </c>
      <c r="J5" s="13">
        <v>-1</v>
      </c>
    </row>
    <row r="6" spans="1:10" x14ac:dyDescent="0.15">
      <c r="A6" s="1" t="s">
        <v>11</v>
      </c>
      <c r="B6" s="37">
        <v>20326838.91</v>
      </c>
      <c r="D6" s="1" t="s">
        <v>4</v>
      </c>
      <c r="E6" s="2">
        <v>11000000</v>
      </c>
      <c r="H6" s="1" t="s">
        <v>238</v>
      </c>
      <c r="I6" s="13">
        <v>79</v>
      </c>
      <c r="J6" s="13"/>
    </row>
    <row r="7" spans="1:10" x14ac:dyDescent="0.1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23</v>
      </c>
      <c r="J7" s="13"/>
    </row>
    <row r="8" spans="1:10" x14ac:dyDescent="0.15">
      <c r="A8" s="1" t="s">
        <v>5</v>
      </c>
      <c r="B8" s="2">
        <v>153000000</v>
      </c>
      <c r="D8" s="1" t="s">
        <v>86</v>
      </c>
      <c r="E8" s="18">
        <v>91.2</v>
      </c>
      <c r="G8" s="1"/>
    </row>
    <row r="9" spans="1:10" x14ac:dyDescent="0.15">
      <c r="A9" s="1" t="s">
        <v>82</v>
      </c>
      <c r="B9" s="2">
        <v>487.66</v>
      </c>
      <c r="D9" s="1" t="s">
        <v>88</v>
      </c>
      <c r="E9" s="3">
        <v>134</v>
      </c>
      <c r="H9" s="1"/>
    </row>
    <row r="10" spans="1:10" x14ac:dyDescent="0.15">
      <c r="A10" s="1" t="s">
        <v>83</v>
      </c>
      <c r="B10" s="2">
        <v>6000000</v>
      </c>
      <c r="D10" s="1" t="s">
        <v>85</v>
      </c>
      <c r="E10" s="2">
        <f>'20171013'!E10+'20171016'!E8</f>
        <v>709589.89999999967</v>
      </c>
      <c r="G10" s="1"/>
      <c r="H10" s="1" t="s">
        <v>42</v>
      </c>
      <c r="I10" s="3">
        <f>SUMIF(I4:I8,"&gt;=0")</f>
        <v>124</v>
      </c>
    </row>
    <row r="11" spans="1:10" x14ac:dyDescent="0.15">
      <c r="A11" s="1" t="s">
        <v>84</v>
      </c>
      <c r="B11" s="2">
        <f>'20171013'!B11+'20171016'!B9</f>
        <v>1362577.5200000003</v>
      </c>
      <c r="E11" s="2"/>
      <c r="G11" s="1"/>
      <c r="H11" s="1" t="s">
        <v>43</v>
      </c>
      <c r="I11" s="3">
        <f>SUM(J4:J7)</f>
        <v>-4</v>
      </c>
    </row>
    <row r="12" spans="1:10" x14ac:dyDescent="0.15">
      <c r="A12" s="1" t="s">
        <v>86</v>
      </c>
      <c r="B12" s="18">
        <v>242.48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'20171013'!B13+'20171016'!B12</f>
        <v>205142.21000000002</v>
      </c>
      <c r="E13" s="2"/>
      <c r="G13" s="1"/>
      <c r="H13" s="1" t="s">
        <v>30</v>
      </c>
      <c r="I13" s="15">
        <v>83669100</v>
      </c>
    </row>
    <row r="14" spans="1:10" x14ac:dyDescent="0.15">
      <c r="A14" s="1" t="s">
        <v>333</v>
      </c>
      <c r="B14" s="3">
        <v>59465789</v>
      </c>
      <c r="G14" s="1"/>
      <c r="H14" s="1" t="s">
        <v>31</v>
      </c>
      <c r="I14" s="15">
        <v>-22329120</v>
      </c>
    </row>
    <row r="15" spans="1:10" x14ac:dyDescent="0.15">
      <c r="A15" s="1"/>
      <c r="B15" s="2"/>
      <c r="G15" s="1"/>
      <c r="H15" s="1" t="s">
        <v>32</v>
      </c>
      <c r="I15" s="15">
        <f>I14+I13</f>
        <v>61339980</v>
      </c>
    </row>
    <row r="16" spans="1:10" x14ac:dyDescent="0.15">
      <c r="A16" s="1"/>
      <c r="B16" s="2"/>
      <c r="G16" s="1" t="s">
        <v>5</v>
      </c>
      <c r="H16" s="2"/>
      <c r="I16" s="15">
        <v>11000000</v>
      </c>
    </row>
    <row r="17" spans="1:22" x14ac:dyDescent="0.15">
      <c r="A17" s="6"/>
      <c r="B17" s="2"/>
      <c r="G17" s="1" t="s">
        <v>26</v>
      </c>
      <c r="H17" s="2"/>
      <c r="I17" s="15">
        <v>6117605.9800000004</v>
      </c>
    </row>
    <row r="18" spans="1:22" x14ac:dyDescent="0.15">
      <c r="G18" s="1" t="s">
        <v>12</v>
      </c>
      <c r="H18" s="2"/>
      <c r="I18" s="15">
        <v>12550653</v>
      </c>
    </row>
    <row r="19" spans="1:22" x14ac:dyDescent="0.15">
      <c r="A19" s="2"/>
      <c r="G19" s="1" t="s">
        <v>24</v>
      </c>
      <c r="H19" s="2"/>
      <c r="I19" s="15">
        <f>I18+I17-I16</f>
        <v>7668258.9800000004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344166.45</v>
      </c>
      <c r="N21" s="2"/>
    </row>
    <row r="22" spans="1:22" x14ac:dyDescent="0.15">
      <c r="G22" s="1"/>
      <c r="H22" s="1" t="s">
        <v>39</v>
      </c>
      <c r="I22" s="15">
        <v>81197.66</v>
      </c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230000000</v>
      </c>
      <c r="H25" s="1" t="s">
        <v>19</v>
      </c>
      <c r="I25" s="15">
        <f>SUM(I21:I24)</f>
        <v>452805.82999999996</v>
      </c>
    </row>
    <row r="26" spans="1:22" x14ac:dyDescent="0.15">
      <c r="A26" s="1" t="s">
        <v>71</v>
      </c>
      <c r="B26" s="2">
        <f>B4+E5+I18</f>
        <v>220852779.51999998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1367537.9399999995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100</v>
      </c>
      <c r="B33" s="36">
        <v>1935</v>
      </c>
      <c r="D33" s="1" t="s">
        <v>74</v>
      </c>
      <c r="E33" s="2">
        <v>13711670</v>
      </c>
      <c r="G33" s="16" t="s">
        <v>296</v>
      </c>
      <c r="H33" s="2">
        <f>E33</f>
        <v>13711670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108</v>
      </c>
      <c r="B34" s="36">
        <v>879</v>
      </c>
      <c r="D34" s="1" t="s">
        <v>75</v>
      </c>
      <c r="E34" s="2">
        <v>13223097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6">
        <v>7728</v>
      </c>
      <c r="D35" s="1" t="s">
        <v>76</v>
      </c>
      <c r="E35" s="2">
        <v>67536</v>
      </c>
      <c r="G35" s="40" t="s">
        <v>298</v>
      </c>
      <c r="H35" s="41">
        <f>H33+H34</f>
        <v>13716827.605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6">
        <v>2838</v>
      </c>
      <c r="D36" s="1" t="s">
        <v>77</v>
      </c>
      <c r="E36" s="2">
        <v>-161416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13380</v>
      </c>
      <c r="D37" s="1" t="s">
        <v>78</v>
      </c>
      <c r="E37" s="2">
        <v>30086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2801636</v>
      </c>
    </row>
    <row r="39" spans="1:23" x14ac:dyDescent="0.15">
      <c r="A39" s="1" t="s">
        <v>103</v>
      </c>
      <c r="B39" s="3"/>
      <c r="D39" s="1" t="s">
        <v>80</v>
      </c>
      <c r="E39" s="10">
        <v>-6591</v>
      </c>
    </row>
    <row r="40" spans="1:23" s="9" customFormat="1" x14ac:dyDescent="0.15">
      <c r="A40"/>
      <c r="B40"/>
      <c r="D40" s="1" t="s">
        <v>81</v>
      </c>
      <c r="E40" s="2">
        <v>-7846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1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17030859.82</v>
      </c>
      <c r="D3" s="1" t="s">
        <v>1</v>
      </c>
      <c r="E3" s="18">
        <v>53536161.979999997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164191517.90000001</v>
      </c>
      <c r="D4" s="1" t="s">
        <v>11</v>
      </c>
      <c r="E4" s="38">
        <v>10216494.98</v>
      </c>
      <c r="H4" s="1" t="s">
        <v>332</v>
      </c>
      <c r="I4" s="13">
        <v>21</v>
      </c>
      <c r="J4" s="13">
        <v>-5</v>
      </c>
    </row>
    <row r="5" spans="1:10" x14ac:dyDescent="0.15">
      <c r="A5" s="1" t="s">
        <v>3</v>
      </c>
      <c r="B5" s="2">
        <v>185223416.63</v>
      </c>
      <c r="D5" s="1" t="s">
        <v>12</v>
      </c>
      <c r="E5" s="2">
        <v>43319667</v>
      </c>
      <c r="H5" s="1" t="s">
        <v>341</v>
      </c>
      <c r="I5" s="13">
        <v>1</v>
      </c>
      <c r="J5" s="13"/>
    </row>
    <row r="6" spans="1:10" x14ac:dyDescent="0.15">
      <c r="A6" s="1" t="s">
        <v>11</v>
      </c>
      <c r="B6" s="37">
        <v>21031898.73</v>
      </c>
      <c r="D6" s="1" t="s">
        <v>4</v>
      </c>
      <c r="E6" s="2">
        <v>11000000</v>
      </c>
      <c r="H6" s="1" t="s">
        <v>238</v>
      </c>
      <c r="I6" s="13">
        <v>79</v>
      </c>
      <c r="J6" s="13"/>
    </row>
    <row r="7" spans="1:10" x14ac:dyDescent="0.1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-23</v>
      </c>
    </row>
    <row r="8" spans="1:10" x14ac:dyDescent="0.15">
      <c r="A8" s="1" t="s">
        <v>5</v>
      </c>
      <c r="B8" s="2">
        <v>153000000</v>
      </c>
      <c r="D8" s="1" t="s">
        <v>86</v>
      </c>
      <c r="E8" s="18">
        <v>320</v>
      </c>
      <c r="G8" s="1"/>
    </row>
    <row r="9" spans="1:10" x14ac:dyDescent="0.15">
      <c r="A9" s="1" t="s">
        <v>82</v>
      </c>
      <c r="B9" s="2">
        <v>1038.9100000000001</v>
      </c>
      <c r="D9" s="1" t="s">
        <v>88</v>
      </c>
      <c r="E9" s="3">
        <v>309</v>
      </c>
      <c r="H9" s="1"/>
    </row>
    <row r="10" spans="1:10" x14ac:dyDescent="0.15">
      <c r="A10" s="1" t="s">
        <v>83</v>
      </c>
      <c r="B10" s="2">
        <v>4000000</v>
      </c>
      <c r="D10" s="1" t="s">
        <v>85</v>
      </c>
      <c r="E10" s="2">
        <f>'20171012'!E10+'20171013'!E8</f>
        <v>709498.69999999972</v>
      </c>
      <c r="G10" s="1"/>
      <c r="H10" s="1" t="s">
        <v>42</v>
      </c>
      <c r="I10" s="3">
        <f>SUMIF(I4:I8,"&gt;=0")</f>
        <v>101</v>
      </c>
    </row>
    <row r="11" spans="1:10" x14ac:dyDescent="0.15">
      <c r="A11" s="1" t="s">
        <v>84</v>
      </c>
      <c r="B11" s="2">
        <f>'20171012'!B11+'20171013'!B9</f>
        <v>1362089.8600000003</v>
      </c>
      <c r="E11" s="2"/>
      <c r="G11" s="1"/>
      <c r="H11" s="1" t="s">
        <v>43</v>
      </c>
      <c r="I11" s="3">
        <f>SUM(J4:J7)</f>
        <v>-28</v>
      </c>
    </row>
    <row r="12" spans="1:10" x14ac:dyDescent="0.15">
      <c r="A12" s="1" t="s">
        <v>86</v>
      </c>
      <c r="B12" s="18">
        <v>186.53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'20171012'!B13+'20171013'!B12</f>
        <v>204899.73</v>
      </c>
      <c r="E13" s="2"/>
      <c r="G13" s="1"/>
      <c r="H13" s="1" t="s">
        <v>30</v>
      </c>
      <c r="I13" s="15">
        <v>82764060</v>
      </c>
    </row>
    <row r="14" spans="1:10" x14ac:dyDescent="0.15">
      <c r="A14" s="1" t="s">
        <v>333</v>
      </c>
      <c r="B14" s="3">
        <v>59210789</v>
      </c>
      <c r="G14" s="1"/>
      <c r="H14" s="1" t="s">
        <v>31</v>
      </c>
      <c r="I14" s="15">
        <v>-23108820</v>
      </c>
    </row>
    <row r="15" spans="1:10" x14ac:dyDescent="0.15">
      <c r="A15" s="1"/>
      <c r="B15" s="2"/>
      <c r="G15" s="1"/>
      <c r="H15" s="1" t="s">
        <v>32</v>
      </c>
      <c r="I15" s="15">
        <f>I14+I13</f>
        <v>59655240</v>
      </c>
    </row>
    <row r="16" spans="1:10" x14ac:dyDescent="0.15">
      <c r="A16" s="1"/>
      <c r="B16" s="2"/>
      <c r="G16" s="1" t="s">
        <v>5</v>
      </c>
      <c r="H16" s="2"/>
      <c r="I16" s="15">
        <v>11000000</v>
      </c>
    </row>
    <row r="17" spans="1:22" x14ac:dyDescent="0.15">
      <c r="A17" s="6"/>
      <c r="B17" s="2"/>
      <c r="G17" s="1" t="s">
        <v>26</v>
      </c>
      <c r="H17" s="2"/>
      <c r="I17" s="15">
        <v>6203162.9400000004</v>
      </c>
    </row>
    <row r="18" spans="1:22" x14ac:dyDescent="0.15">
      <c r="G18" s="1" t="s">
        <v>12</v>
      </c>
      <c r="H18" s="2"/>
      <c r="I18" s="15">
        <v>12414609</v>
      </c>
    </row>
    <row r="19" spans="1:22" x14ac:dyDescent="0.15">
      <c r="A19" s="2"/>
      <c r="G19" s="1" t="s">
        <v>24</v>
      </c>
      <c r="H19" s="2"/>
      <c r="I19" s="15">
        <f>I18+I17-I16</f>
        <v>7617771.9400000013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343182.73</v>
      </c>
      <c r="N21" s="2"/>
    </row>
    <row r="22" spans="1:22" x14ac:dyDescent="0.15">
      <c r="G22" s="1"/>
      <c r="H22" s="1" t="s">
        <v>39</v>
      </c>
      <c r="I22" s="15">
        <v>80970.7</v>
      </c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230000000</v>
      </c>
      <c r="H25" s="1" t="s">
        <v>19</v>
      </c>
      <c r="I25" s="15">
        <f>SUM(I21:I24)</f>
        <v>451595.15</v>
      </c>
    </row>
    <row r="26" spans="1:22" x14ac:dyDescent="0.15">
      <c r="A26" s="1" t="s">
        <v>71</v>
      </c>
      <c r="B26" s="2">
        <f>B4+E5+I18</f>
        <v>219925793.90000001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1365993.5799999996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100</v>
      </c>
      <c r="B33" s="36">
        <v>1897</v>
      </c>
      <c r="D33" s="1" t="s">
        <v>74</v>
      </c>
      <c r="E33" s="53">
        <v>13644135</v>
      </c>
      <c r="G33" s="16" t="s">
        <v>296</v>
      </c>
      <c r="H33" s="2">
        <f>E33</f>
        <v>13644135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108</v>
      </c>
      <c r="B34" s="36">
        <v>829</v>
      </c>
      <c r="D34" s="1" t="s">
        <v>75</v>
      </c>
      <c r="E34" s="2">
        <v>13384513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6">
        <v>7689</v>
      </c>
      <c r="D35" s="1" t="s">
        <v>76</v>
      </c>
      <c r="E35" s="53">
        <v>311306</v>
      </c>
      <c r="G35" s="40" t="s">
        <v>298</v>
      </c>
      <c r="H35" s="41">
        <f>H33+H34</f>
        <v>13649292.605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6">
        <v>2843</v>
      </c>
      <c r="D36" s="1" t="s">
        <v>77</v>
      </c>
      <c r="E36" s="2">
        <v>217673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13258</v>
      </c>
      <c r="D37" s="1" t="s">
        <v>78</v>
      </c>
      <c r="E37" s="2">
        <v>134844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2712715</v>
      </c>
    </row>
    <row r="39" spans="1:23" x14ac:dyDescent="0.15">
      <c r="A39" s="1" t="s">
        <v>103</v>
      </c>
      <c r="B39" s="3"/>
      <c r="D39" s="1" t="s">
        <v>80</v>
      </c>
      <c r="E39" s="10">
        <v>-5457</v>
      </c>
    </row>
    <row r="40" spans="1:23" s="9" customFormat="1" x14ac:dyDescent="0.15">
      <c r="A40"/>
      <c r="B40"/>
      <c r="D40" s="1" t="s">
        <v>81</v>
      </c>
      <c r="E40" s="2">
        <v>153104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1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4" zoomScale="80" zoomScaleNormal="80" workbookViewId="0">
      <selection activeCell="B8" sqref="B8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12855545.25</v>
      </c>
      <c r="D3" s="1" t="s">
        <v>1</v>
      </c>
      <c r="E3" s="18">
        <v>53573940.979999997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162711599.22</v>
      </c>
      <c r="D4" s="1" t="s">
        <v>11</v>
      </c>
      <c r="E4" s="38">
        <v>11361336.58</v>
      </c>
      <c r="H4" s="1" t="s">
        <v>332</v>
      </c>
      <c r="I4" s="13">
        <v>24</v>
      </c>
      <c r="J4" s="13">
        <v>-6</v>
      </c>
    </row>
    <row r="5" spans="1:10" x14ac:dyDescent="0.15">
      <c r="A5" s="1" t="s">
        <v>3</v>
      </c>
      <c r="B5" s="2">
        <v>184567845.56999999</v>
      </c>
      <c r="D5" s="1" t="s">
        <v>12</v>
      </c>
      <c r="E5" s="2">
        <v>42212604.399999999</v>
      </c>
      <c r="H5" s="1" t="s">
        <v>341</v>
      </c>
      <c r="I5" s="13"/>
      <c r="J5" s="13"/>
    </row>
    <row r="6" spans="1:10" x14ac:dyDescent="0.15">
      <c r="A6" s="1" t="s">
        <v>11</v>
      </c>
      <c r="B6" s="37">
        <v>21856246.350000001</v>
      </c>
      <c r="D6" s="1" t="s">
        <v>4</v>
      </c>
      <c r="E6" s="2">
        <v>11000000</v>
      </c>
      <c r="H6" s="1" t="s">
        <v>238</v>
      </c>
      <c r="I6" s="13">
        <v>79</v>
      </c>
      <c r="J6" s="13">
        <v>-2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1</v>
      </c>
      <c r="J7" s="13">
        <v>23</v>
      </c>
    </row>
    <row r="8" spans="1:10" x14ac:dyDescent="0.15">
      <c r="A8" s="1" t="s">
        <v>5</v>
      </c>
      <c r="B8" s="2">
        <v>153000000</v>
      </c>
      <c r="D8" s="1" t="s">
        <v>86</v>
      </c>
      <c r="E8" s="18">
        <v>1033.5999999999999</v>
      </c>
      <c r="G8" s="1"/>
    </row>
    <row r="9" spans="1:10" x14ac:dyDescent="0.15">
      <c r="A9" s="1" t="s">
        <v>82</v>
      </c>
      <c r="B9" s="2">
        <v>701.1</v>
      </c>
      <c r="D9" s="1" t="s">
        <v>88</v>
      </c>
      <c r="E9" s="3">
        <v>755</v>
      </c>
      <c r="H9" s="1"/>
    </row>
    <row r="10" spans="1:10" x14ac:dyDescent="0.15">
      <c r="A10" s="1" t="s">
        <v>83</v>
      </c>
      <c r="B10" s="2">
        <v>9000000</v>
      </c>
      <c r="D10" s="1" t="s">
        <v>85</v>
      </c>
      <c r="E10" s="2">
        <f>'20171011'!E10+'20171012'!E8</f>
        <v>709178.69999999972</v>
      </c>
      <c r="G10" s="1"/>
      <c r="H10" s="1" t="s">
        <v>42</v>
      </c>
      <c r="I10" s="3">
        <f>SUMIF(I4:I8,"&gt;=0")</f>
        <v>104</v>
      </c>
    </row>
    <row r="11" spans="1:10" x14ac:dyDescent="0.15">
      <c r="A11" s="1" t="s">
        <v>84</v>
      </c>
      <c r="B11" s="2">
        <f>'20171011'!B11+'20171012'!B9</f>
        <v>1361050.9500000004</v>
      </c>
      <c r="E11" s="2"/>
      <c r="G11" s="1"/>
      <c r="H11" s="1" t="s">
        <v>43</v>
      </c>
      <c r="I11" s="3">
        <f>SUM(J4:J7)</f>
        <v>15</v>
      </c>
    </row>
    <row r="12" spans="1:10" x14ac:dyDescent="0.15">
      <c r="A12" s="1" t="s">
        <v>86</v>
      </c>
      <c r="B12" s="18">
        <v>986.8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'20171011'!B13+'20171012'!B12</f>
        <v>204713.2</v>
      </c>
      <c r="E13" s="2"/>
      <c r="G13" s="1"/>
      <c r="H13" s="1" t="s">
        <v>30</v>
      </c>
      <c r="I13" s="15">
        <v>85012440</v>
      </c>
    </row>
    <row r="14" spans="1:10" x14ac:dyDescent="0.15">
      <c r="A14" s="1" t="s">
        <v>333</v>
      </c>
      <c r="B14" s="3"/>
      <c r="G14" s="1"/>
      <c r="H14" s="1" t="s">
        <v>31</v>
      </c>
      <c r="I14" s="15">
        <v>-25512240</v>
      </c>
    </row>
    <row r="15" spans="1:10" x14ac:dyDescent="0.15">
      <c r="A15" s="1"/>
      <c r="B15" s="2"/>
      <c r="G15" s="1"/>
      <c r="H15" s="1" t="s">
        <v>32</v>
      </c>
      <c r="I15" s="15">
        <f>I14+I13</f>
        <v>59500200</v>
      </c>
    </row>
    <row r="16" spans="1:10" x14ac:dyDescent="0.15">
      <c r="A16" s="1"/>
      <c r="B16" s="2"/>
      <c r="G16" s="1" t="s">
        <v>5</v>
      </c>
      <c r="H16" s="2"/>
      <c r="I16" s="15">
        <v>11000000</v>
      </c>
    </row>
    <row r="17" spans="1:22" x14ac:dyDescent="0.15">
      <c r="A17" s="6"/>
      <c r="B17" s="2"/>
      <c r="G17" s="1" t="s">
        <v>26</v>
      </c>
      <c r="H17" s="2"/>
      <c r="I17" s="15">
        <v>5713110.7000000002</v>
      </c>
    </row>
    <row r="18" spans="1:22" x14ac:dyDescent="0.15">
      <c r="G18" s="1" t="s">
        <v>12</v>
      </c>
      <c r="H18" s="2"/>
      <c r="I18" s="15">
        <v>12750759</v>
      </c>
    </row>
    <row r="19" spans="1:22" x14ac:dyDescent="0.15">
      <c r="A19" s="2"/>
      <c r="G19" s="1" t="s">
        <v>24</v>
      </c>
      <c r="H19" s="2"/>
      <c r="I19" s="15">
        <f>I18+I17-I16</f>
        <v>7463869.6999999993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342529.3</v>
      </c>
      <c r="N21" s="2"/>
    </row>
    <row r="22" spans="1:22" x14ac:dyDescent="0.15">
      <c r="G22" s="1"/>
      <c r="H22" s="1" t="s">
        <v>39</v>
      </c>
      <c r="I22" s="15">
        <v>80819.94</v>
      </c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230000000</v>
      </c>
      <c r="H25" s="1" t="s">
        <v>19</v>
      </c>
      <c r="I25" s="15">
        <f>SUM(I21:I24)</f>
        <v>450790.95999999996</v>
      </c>
    </row>
    <row r="26" spans="1:22" x14ac:dyDescent="0.15">
      <c r="A26" s="1" t="s">
        <v>71</v>
      </c>
      <c r="B26" s="2">
        <f>B4+E5+I18</f>
        <v>217674962.62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1364682.8599999996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100</v>
      </c>
      <c r="B33" s="36">
        <v>1764</v>
      </c>
      <c r="D33" s="1" t="s">
        <v>74</v>
      </c>
      <c r="E33" s="2">
        <v>13332829</v>
      </c>
      <c r="G33" s="16" t="s">
        <v>296</v>
      </c>
      <c r="H33" s="2">
        <f>E33</f>
        <v>13332829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108</v>
      </c>
      <c r="B34" s="36">
        <v>773</v>
      </c>
      <c r="D34" s="1" t="s">
        <v>75</v>
      </c>
      <c r="E34" s="2">
        <v>13166839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6">
        <v>7649</v>
      </c>
      <c r="D35" s="1" t="s">
        <v>76</v>
      </c>
      <c r="E35" s="2">
        <v>250886</v>
      </c>
      <c r="G35" s="40" t="s">
        <v>298</v>
      </c>
      <c r="H35" s="41">
        <f>H33+H34</f>
        <v>13337986.605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6">
        <v>2833</v>
      </c>
      <c r="D36" s="1" t="s">
        <v>77</v>
      </c>
      <c r="E36" s="2">
        <v>220815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13019</v>
      </c>
      <c r="D37" s="1" t="s">
        <v>78</v>
      </c>
      <c r="E37" s="2">
        <v>2975787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2834986</v>
      </c>
    </row>
    <row r="39" spans="1:23" x14ac:dyDescent="0.15">
      <c r="A39" s="1" t="s">
        <v>103</v>
      </c>
      <c r="B39" s="3"/>
      <c r="D39" s="1" t="s">
        <v>80</v>
      </c>
      <c r="E39" s="10">
        <v>-6635</v>
      </c>
    </row>
    <row r="40" spans="1:23" s="9" customFormat="1" x14ac:dyDescent="0.15">
      <c r="A40"/>
      <c r="B40"/>
      <c r="D40" s="1" t="s">
        <v>81</v>
      </c>
      <c r="E40" s="2">
        <v>-4837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1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1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1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1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15">
      <c r="A8" s="1" t="s">
        <v>5</v>
      </c>
      <c r="B8" s="2">
        <v>153000000</v>
      </c>
      <c r="D8" s="1" t="s">
        <v>86</v>
      </c>
      <c r="E8" s="2">
        <v>1118.4000000000001</v>
      </c>
      <c r="G8" s="1"/>
    </row>
    <row r="9" spans="1:10" x14ac:dyDescent="0.15">
      <c r="A9" s="1" t="s">
        <v>82</v>
      </c>
      <c r="B9" s="2"/>
      <c r="D9" s="1" t="s">
        <v>88</v>
      </c>
      <c r="E9" s="3">
        <v>1063</v>
      </c>
      <c r="H9" s="1"/>
    </row>
    <row r="10" spans="1:10" x14ac:dyDescent="0.15">
      <c r="A10" s="1" t="s">
        <v>83</v>
      </c>
      <c r="B10" s="2"/>
      <c r="D10" s="1" t="s">
        <v>85</v>
      </c>
      <c r="E10" s="2">
        <f>'20171010'!E10+'20171011'!E8</f>
        <v>708145.09999999974</v>
      </c>
      <c r="G10" s="1"/>
      <c r="H10" s="1" t="s">
        <v>42</v>
      </c>
      <c r="I10" s="3">
        <f>SUMIF(I4:I8,"&gt;=0")</f>
        <v>0</v>
      </c>
    </row>
    <row r="11" spans="1:10" x14ac:dyDescent="0.15">
      <c r="A11" s="1" t="s">
        <v>84</v>
      </c>
      <c r="B11" s="2">
        <f>'20171010'!B11+'20171011'!B9</f>
        <v>1360349.8500000003</v>
      </c>
      <c r="E11" s="2"/>
      <c r="G11" s="1"/>
      <c r="H11" s="1" t="s">
        <v>43</v>
      </c>
      <c r="I11" s="3">
        <f>SUM(J4:J7)</f>
        <v>0</v>
      </c>
    </row>
    <row r="12" spans="1:10" x14ac:dyDescent="0.15">
      <c r="A12" s="1" t="s">
        <v>86</v>
      </c>
      <c r="B12" s="18">
        <v>1229.27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'20171010'!B13+'20171011'!B12</f>
        <v>203726.40000000002</v>
      </c>
      <c r="E13" s="2"/>
      <c r="G13" s="1"/>
      <c r="H13" s="1" t="s">
        <v>30</v>
      </c>
      <c r="I13" s="15"/>
    </row>
    <row r="14" spans="1:10" x14ac:dyDescent="0.15">
      <c r="A14" s="1" t="s">
        <v>333</v>
      </c>
      <c r="B14" s="3"/>
      <c r="G14" s="1"/>
      <c r="H14" s="1" t="s">
        <v>31</v>
      </c>
      <c r="I14" s="15"/>
    </row>
    <row r="15" spans="1:10" x14ac:dyDescent="0.15">
      <c r="A15" s="1"/>
      <c r="B15" s="2"/>
      <c r="G15" s="1"/>
      <c r="H15" s="1" t="s">
        <v>32</v>
      </c>
      <c r="I15" s="15">
        <f>I14+I13</f>
        <v>0</v>
      </c>
    </row>
    <row r="16" spans="1:10" x14ac:dyDescent="0.15">
      <c r="A16" s="1"/>
      <c r="B16" s="2"/>
      <c r="G16" s="1" t="s">
        <v>5</v>
      </c>
      <c r="H16" s="2"/>
      <c r="I16" s="15">
        <v>11000000</v>
      </c>
    </row>
    <row r="17" spans="1:22" x14ac:dyDescent="0.15">
      <c r="A17" s="6"/>
      <c r="B17" s="2"/>
      <c r="G17" s="1" t="s">
        <v>26</v>
      </c>
      <c r="H17" s="2"/>
      <c r="I17" s="15"/>
    </row>
    <row r="18" spans="1:22" x14ac:dyDescent="0.15">
      <c r="G18" s="1" t="s">
        <v>12</v>
      </c>
      <c r="H18" s="2"/>
      <c r="I18" s="15"/>
    </row>
    <row r="19" spans="1:22" x14ac:dyDescent="0.15">
      <c r="A19" s="2"/>
      <c r="G19" s="1" t="s">
        <v>24</v>
      </c>
      <c r="H19" s="2"/>
      <c r="I19" s="15">
        <f>I18+I17-I16</f>
        <v>-11000000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/>
      <c r="N21" s="2"/>
    </row>
    <row r="22" spans="1:22" x14ac:dyDescent="0.15">
      <c r="G22" s="1"/>
      <c r="H22" s="1" t="s">
        <v>39</v>
      </c>
      <c r="I22" s="15"/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15">
      <c r="A26" s="1" t="s">
        <v>71</v>
      </c>
      <c r="B26" s="2">
        <f>B4+E5+I18</f>
        <v>0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939313.21999999974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100</v>
      </c>
      <c r="B33" s="36"/>
      <c r="D33" s="1" t="s">
        <v>74</v>
      </c>
      <c r="E33" s="2">
        <v>13081942</v>
      </c>
      <c r="G33" s="16" t="s">
        <v>296</v>
      </c>
      <c r="H33" s="2">
        <f>E33</f>
        <v>13081942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108</v>
      </c>
      <c r="B34" s="36"/>
      <c r="D34" s="1" t="s">
        <v>75</v>
      </c>
      <c r="E34" s="2">
        <v>12953264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6"/>
      <c r="D35" s="1" t="s">
        <v>76</v>
      </c>
      <c r="E35" s="2">
        <v>-273956</v>
      </c>
      <c r="G35" s="40" t="s">
        <v>298</v>
      </c>
      <c r="H35" s="41">
        <f>H33+H34</f>
        <v>13087099.605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6"/>
      <c r="D36" s="1" t="s">
        <v>77</v>
      </c>
      <c r="E36" s="2">
        <v>-24457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0</v>
      </c>
      <c r="D37" s="1" t="s">
        <v>78</v>
      </c>
      <c r="E37" s="2">
        <v>6370831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2239057</v>
      </c>
    </row>
    <row r="39" spans="1:23" x14ac:dyDescent="0.15">
      <c r="A39" s="1" t="s">
        <v>103</v>
      </c>
      <c r="B39" s="3"/>
      <c r="D39" s="1" t="s">
        <v>80</v>
      </c>
      <c r="E39" s="10">
        <v>-6953</v>
      </c>
    </row>
    <row r="40" spans="1:23" s="9" customFormat="1" x14ac:dyDescent="0.15">
      <c r="A40"/>
      <c r="B40"/>
      <c r="D40" s="1" t="s">
        <v>81</v>
      </c>
      <c r="E40" s="2">
        <v>-3407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1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1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1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1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15">
      <c r="A8" s="1" t="s">
        <v>5</v>
      </c>
      <c r="B8" s="2">
        <v>153000000</v>
      </c>
      <c r="D8" s="1" t="s">
        <v>86</v>
      </c>
      <c r="E8" s="2">
        <v>1681.6</v>
      </c>
      <c r="G8" s="1"/>
    </row>
    <row r="9" spans="1:10" x14ac:dyDescent="0.15">
      <c r="A9" s="1" t="s">
        <v>82</v>
      </c>
      <c r="B9" s="2">
        <v>6256</v>
      </c>
      <c r="D9" s="1" t="s">
        <v>88</v>
      </c>
      <c r="E9" s="3">
        <v>1515</v>
      </c>
      <c r="H9" s="1"/>
    </row>
    <row r="10" spans="1:10" x14ac:dyDescent="0.15">
      <c r="A10" s="1" t="s">
        <v>83</v>
      </c>
      <c r="B10" s="2"/>
      <c r="D10" s="1" t="s">
        <v>85</v>
      </c>
      <c r="E10" s="2">
        <f>'20171009'!E10+'20171010'!E8</f>
        <v>707026.69999999972</v>
      </c>
      <c r="G10" s="1"/>
      <c r="H10" s="1" t="s">
        <v>42</v>
      </c>
      <c r="I10" s="3">
        <f>SUMIF(I4:I8,"&gt;=0")</f>
        <v>0</v>
      </c>
    </row>
    <row r="11" spans="1:10" x14ac:dyDescent="0.15">
      <c r="A11" s="1" t="s">
        <v>84</v>
      </c>
      <c r="B11" s="2">
        <f>'20171009'!B11+'20171010'!B9</f>
        <v>1360349.8500000003</v>
      </c>
      <c r="E11" s="2"/>
      <c r="G11" s="1"/>
      <c r="H11" s="1" t="s">
        <v>43</v>
      </c>
      <c r="I11" s="3">
        <f>SUM(J4:J7)</f>
        <v>0</v>
      </c>
    </row>
    <row r="12" spans="1:10" x14ac:dyDescent="0.15">
      <c r="A12" s="1" t="s">
        <v>86</v>
      </c>
      <c r="B12" s="18">
        <v>1248.79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'20171009'!B13+'20171010'!B12</f>
        <v>202497.13000000003</v>
      </c>
      <c r="E13" s="2"/>
      <c r="G13" s="1"/>
      <c r="H13" s="1" t="s">
        <v>30</v>
      </c>
      <c r="I13" s="15"/>
    </row>
    <row r="14" spans="1:10" x14ac:dyDescent="0.15">
      <c r="A14" s="1" t="s">
        <v>333</v>
      </c>
      <c r="B14" s="3">
        <v>55678789</v>
      </c>
      <c r="G14" s="1"/>
      <c r="H14" s="1" t="s">
        <v>31</v>
      </c>
      <c r="I14" s="15"/>
    </row>
    <row r="15" spans="1:10" x14ac:dyDescent="0.15">
      <c r="A15" s="1"/>
      <c r="B15" s="2"/>
      <c r="G15" s="1"/>
      <c r="H15" s="1" t="s">
        <v>32</v>
      </c>
      <c r="I15" s="15">
        <f>I14+I13</f>
        <v>0</v>
      </c>
    </row>
    <row r="16" spans="1:10" x14ac:dyDescent="0.15">
      <c r="A16" s="1"/>
      <c r="B16" s="2"/>
      <c r="G16" s="1" t="s">
        <v>5</v>
      </c>
      <c r="H16" s="2"/>
      <c r="I16" s="15">
        <v>11000000</v>
      </c>
    </row>
    <row r="17" spans="1:22" x14ac:dyDescent="0.15">
      <c r="A17" s="6"/>
      <c r="B17" s="2"/>
      <c r="G17" s="1" t="s">
        <v>26</v>
      </c>
      <c r="H17" s="2"/>
      <c r="I17" s="15"/>
    </row>
    <row r="18" spans="1:22" x14ac:dyDescent="0.15">
      <c r="G18" s="1" t="s">
        <v>12</v>
      </c>
      <c r="H18" s="2"/>
      <c r="I18" s="15"/>
    </row>
    <row r="19" spans="1:22" x14ac:dyDescent="0.15">
      <c r="A19" s="2"/>
      <c r="G19" s="1" t="s">
        <v>24</v>
      </c>
      <c r="H19" s="2"/>
      <c r="I19" s="15">
        <f>I18+I17-I16</f>
        <v>-11000000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/>
      <c r="N21" s="2"/>
    </row>
    <row r="22" spans="1:22" x14ac:dyDescent="0.15">
      <c r="G22" s="1"/>
      <c r="H22" s="1" t="s">
        <v>39</v>
      </c>
      <c r="I22" s="15"/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15">
      <c r="A26" s="1" t="s">
        <v>71</v>
      </c>
      <c r="B26" s="2">
        <f>B4+E5+I18</f>
        <v>0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936965.5499999997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100</v>
      </c>
      <c r="B33" s="36"/>
      <c r="D33" s="1" t="s">
        <v>74</v>
      </c>
      <c r="E33" s="2">
        <v>13355898</v>
      </c>
      <c r="G33" s="16" t="s">
        <v>296</v>
      </c>
      <c r="H33" s="2">
        <f>E33</f>
        <v>13355898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108</v>
      </c>
      <c r="B34" s="36"/>
      <c r="D34" s="1" t="s">
        <v>75</v>
      </c>
      <c r="E34" s="2">
        <v>12977721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6"/>
      <c r="D35" s="1" t="s">
        <v>76</v>
      </c>
      <c r="E35" s="2">
        <v>367183</v>
      </c>
      <c r="G35" s="40" t="s">
        <v>298</v>
      </c>
      <c r="H35" s="41">
        <f>H33+H34</f>
        <v>13361055.605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6"/>
      <c r="D36" s="1" t="s">
        <v>77</v>
      </c>
      <c r="E36" s="2">
        <v>371876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0</v>
      </c>
      <c r="D37" s="1" t="s">
        <v>78</v>
      </c>
      <c r="E37" s="2">
        <v>6003054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1641223</v>
      </c>
    </row>
    <row r="39" spans="1:23" x14ac:dyDescent="0.15">
      <c r="A39" s="1" t="s">
        <v>103</v>
      </c>
      <c r="B39" s="3"/>
      <c r="D39" s="1" t="s">
        <v>80</v>
      </c>
      <c r="E39" s="10">
        <v>-14528</v>
      </c>
    </row>
    <row r="40" spans="1:23" s="9" customFormat="1" x14ac:dyDescent="0.15">
      <c r="A40"/>
      <c r="B40"/>
      <c r="D40" s="1" t="s">
        <v>81</v>
      </c>
      <c r="E40" s="2">
        <v>-1878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1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417</vt:i4>
      </vt:variant>
    </vt:vector>
  </HeadingPairs>
  <TitlesOfParts>
    <vt:vector size="417" baseType="lpstr">
      <vt:lpstr>20180306</vt:lpstr>
      <vt:lpstr>20180305</vt:lpstr>
      <vt:lpstr>20180302</vt:lpstr>
      <vt:lpstr>20180301</vt:lpstr>
      <vt:lpstr>20180228</vt:lpstr>
      <vt:lpstr>20180227</vt:lpstr>
      <vt:lpstr>20180226</vt:lpstr>
      <vt:lpstr>20180214</vt:lpstr>
      <vt:lpstr>20180213</vt:lpstr>
      <vt:lpstr>20180212</vt:lpstr>
      <vt:lpstr>20180209</vt:lpstr>
      <vt:lpstr>20180208</vt:lpstr>
      <vt:lpstr>20180207</vt:lpstr>
      <vt:lpstr>20180206</vt:lpstr>
      <vt:lpstr>20180205</vt:lpstr>
      <vt:lpstr>20180202</vt:lpstr>
      <vt:lpstr>20180201</vt:lpstr>
      <vt:lpstr>20180131</vt:lpstr>
      <vt:lpstr>20180130</vt:lpstr>
      <vt:lpstr>20180129</vt:lpstr>
      <vt:lpstr>20180126</vt:lpstr>
      <vt:lpstr>20180125</vt:lpstr>
      <vt:lpstr>20180124</vt:lpstr>
      <vt:lpstr>20180123</vt:lpstr>
      <vt:lpstr>20180122</vt:lpstr>
      <vt:lpstr>20180119</vt:lpstr>
      <vt:lpstr>20180118</vt:lpstr>
      <vt:lpstr>20180117</vt:lpstr>
      <vt:lpstr>20180116</vt:lpstr>
      <vt:lpstr>20180115</vt:lpstr>
      <vt:lpstr>20180112</vt:lpstr>
      <vt:lpstr>20180111</vt:lpstr>
      <vt:lpstr>20180110</vt:lpstr>
      <vt:lpstr>20180109</vt:lpstr>
      <vt:lpstr>20180108</vt:lpstr>
      <vt:lpstr>20180105</vt:lpstr>
      <vt:lpstr>20180104</vt:lpstr>
      <vt:lpstr>20180103</vt:lpstr>
      <vt:lpstr>20180102</vt:lpstr>
      <vt:lpstr>20180101</vt:lpstr>
      <vt:lpstr>20171229</vt:lpstr>
      <vt:lpstr>20171228</vt:lpstr>
      <vt:lpstr>20171227</vt:lpstr>
      <vt:lpstr>20171226</vt:lpstr>
      <vt:lpstr>20171225</vt:lpstr>
      <vt:lpstr>20171222</vt:lpstr>
      <vt:lpstr>20171221</vt:lpstr>
      <vt:lpstr>20171220</vt:lpstr>
      <vt:lpstr>20171219</vt:lpstr>
      <vt:lpstr>20171218</vt:lpstr>
      <vt:lpstr>20171215</vt:lpstr>
      <vt:lpstr>20171214</vt:lpstr>
      <vt:lpstr>20171213</vt:lpstr>
      <vt:lpstr>20171212</vt:lpstr>
      <vt:lpstr>20171211</vt:lpstr>
      <vt:lpstr>20171208</vt:lpstr>
      <vt:lpstr>20171207</vt:lpstr>
      <vt:lpstr>20171206</vt:lpstr>
      <vt:lpstr>20171205</vt:lpstr>
      <vt:lpstr>20171204</vt:lpstr>
      <vt:lpstr>20171201</vt:lpstr>
      <vt:lpstr>20171130</vt:lpstr>
      <vt:lpstr>20171129</vt:lpstr>
      <vt:lpstr>20171128</vt:lpstr>
      <vt:lpstr>20171127</vt:lpstr>
      <vt:lpstr>20171124</vt:lpstr>
      <vt:lpstr>20171123</vt:lpstr>
      <vt:lpstr>20171122</vt:lpstr>
      <vt:lpstr>20171121</vt:lpstr>
      <vt:lpstr>20171120</vt:lpstr>
      <vt:lpstr>20171117</vt:lpstr>
      <vt:lpstr>20171116</vt:lpstr>
      <vt:lpstr>20171115</vt:lpstr>
      <vt:lpstr>20171114</vt:lpstr>
      <vt:lpstr>20171113</vt:lpstr>
      <vt:lpstr>20171110</vt:lpstr>
      <vt:lpstr>20171109</vt:lpstr>
      <vt:lpstr>20171108</vt:lpstr>
      <vt:lpstr>20171107</vt:lpstr>
      <vt:lpstr>20171106</vt:lpstr>
      <vt:lpstr>20171103</vt:lpstr>
      <vt:lpstr>20171102</vt:lpstr>
      <vt:lpstr>20171101</vt:lpstr>
      <vt:lpstr>20171031</vt:lpstr>
      <vt:lpstr>20171030</vt:lpstr>
      <vt:lpstr>20171027</vt:lpstr>
      <vt:lpstr>20171026</vt:lpstr>
      <vt:lpstr>20171025</vt:lpstr>
      <vt:lpstr>20171024</vt:lpstr>
      <vt:lpstr>20171023</vt:lpstr>
      <vt:lpstr>20171020</vt:lpstr>
      <vt:lpstr>20171019</vt:lpstr>
      <vt:lpstr>20171018</vt:lpstr>
      <vt:lpstr>20171017</vt:lpstr>
      <vt:lpstr>20171016</vt:lpstr>
      <vt:lpstr>20171013</vt:lpstr>
      <vt:lpstr>20171012</vt:lpstr>
      <vt:lpstr>20171011</vt:lpstr>
      <vt:lpstr>20171010</vt:lpstr>
      <vt:lpstr>20171009</vt:lpstr>
      <vt:lpstr>20171006</vt:lpstr>
      <vt:lpstr>20171005</vt:lpstr>
      <vt:lpstr>20171004</vt:lpstr>
      <vt:lpstr>20171003</vt:lpstr>
      <vt:lpstr>20171002</vt:lpstr>
      <vt:lpstr>20170929</vt:lpstr>
      <vt:lpstr>20170928</vt:lpstr>
      <vt:lpstr>20170927</vt:lpstr>
      <vt:lpstr>20170926</vt:lpstr>
      <vt:lpstr>20170925</vt:lpstr>
      <vt:lpstr>20170922</vt:lpstr>
      <vt:lpstr>20170921</vt:lpstr>
      <vt:lpstr>20170920</vt:lpstr>
      <vt:lpstr>20170919</vt:lpstr>
      <vt:lpstr>20170918</vt:lpstr>
      <vt:lpstr>20170915</vt:lpstr>
      <vt:lpstr>20170914</vt:lpstr>
      <vt:lpstr>20170913</vt:lpstr>
      <vt:lpstr>20170912</vt:lpstr>
      <vt:lpstr>20170911</vt:lpstr>
      <vt:lpstr>20170908</vt:lpstr>
      <vt:lpstr>20170907</vt:lpstr>
      <vt:lpstr>20170906</vt:lpstr>
      <vt:lpstr>20170905</vt:lpstr>
      <vt:lpstr>20170904</vt:lpstr>
      <vt:lpstr>20170901</vt:lpstr>
      <vt:lpstr>20170831</vt:lpstr>
      <vt:lpstr>20170830</vt:lpstr>
      <vt:lpstr>20170829</vt:lpstr>
      <vt:lpstr>20170828</vt:lpstr>
      <vt:lpstr>20170825</vt:lpstr>
      <vt:lpstr>20170824</vt:lpstr>
      <vt:lpstr>20170823</vt:lpstr>
      <vt:lpstr>20170822</vt:lpstr>
      <vt:lpstr>20170821</vt:lpstr>
      <vt:lpstr>20170818</vt:lpstr>
      <vt:lpstr>20170817</vt:lpstr>
      <vt:lpstr>20170816</vt:lpstr>
      <vt:lpstr>20170815</vt:lpstr>
      <vt:lpstr>20170814</vt:lpstr>
      <vt:lpstr>20170811</vt:lpstr>
      <vt:lpstr>20170810</vt:lpstr>
      <vt:lpstr>20170809</vt:lpstr>
      <vt:lpstr>20170808</vt:lpstr>
      <vt:lpstr>20170807</vt:lpstr>
      <vt:lpstr>20170804</vt:lpstr>
      <vt:lpstr>20170803</vt:lpstr>
      <vt:lpstr>20170802</vt:lpstr>
      <vt:lpstr>20170801</vt:lpstr>
      <vt:lpstr>20170731</vt:lpstr>
      <vt:lpstr>20170728</vt:lpstr>
      <vt:lpstr>20170727</vt:lpstr>
      <vt:lpstr>20170726</vt:lpstr>
      <vt:lpstr>20170725</vt:lpstr>
      <vt:lpstr>20170724</vt:lpstr>
      <vt:lpstr>20170721</vt:lpstr>
      <vt:lpstr>20170720</vt:lpstr>
      <vt:lpstr>20170719</vt:lpstr>
      <vt:lpstr>20170718</vt:lpstr>
      <vt:lpstr>20170717</vt:lpstr>
      <vt:lpstr>20170714</vt:lpstr>
      <vt:lpstr>20170713</vt:lpstr>
      <vt:lpstr>20170712</vt:lpstr>
      <vt:lpstr>20170711</vt:lpstr>
      <vt:lpstr>20170710</vt:lpstr>
      <vt:lpstr>20170707</vt:lpstr>
      <vt:lpstr>20170706</vt:lpstr>
      <vt:lpstr>20170705</vt:lpstr>
      <vt:lpstr>20170704</vt:lpstr>
      <vt:lpstr>20170703</vt:lpstr>
      <vt:lpstr>20170630</vt:lpstr>
      <vt:lpstr>20170629</vt:lpstr>
      <vt:lpstr>20170628</vt:lpstr>
      <vt:lpstr>20170627</vt:lpstr>
      <vt:lpstr>20170626</vt:lpstr>
      <vt:lpstr>20170623</vt:lpstr>
      <vt:lpstr>20170622</vt:lpstr>
      <vt:lpstr>20170621</vt:lpstr>
      <vt:lpstr>20170620</vt:lpstr>
      <vt:lpstr>20170619</vt:lpstr>
      <vt:lpstr>20170616</vt:lpstr>
      <vt:lpstr>20170615</vt:lpstr>
      <vt:lpstr>20170614</vt:lpstr>
      <vt:lpstr>20170613</vt:lpstr>
      <vt:lpstr>20170612</vt:lpstr>
      <vt:lpstr>20170609</vt:lpstr>
      <vt:lpstr>20170608</vt:lpstr>
      <vt:lpstr>20170607</vt:lpstr>
      <vt:lpstr>20170606</vt:lpstr>
      <vt:lpstr>20170605</vt:lpstr>
      <vt:lpstr>20170602</vt:lpstr>
      <vt:lpstr>20170601</vt:lpstr>
      <vt:lpstr>20170531</vt:lpstr>
      <vt:lpstr>20170530</vt:lpstr>
      <vt:lpstr>20170529</vt:lpstr>
      <vt:lpstr>20170526</vt:lpstr>
      <vt:lpstr>20170525</vt:lpstr>
      <vt:lpstr>20170524</vt:lpstr>
      <vt:lpstr>20170523</vt:lpstr>
      <vt:lpstr>20170522</vt:lpstr>
      <vt:lpstr>20170519</vt:lpstr>
      <vt:lpstr>20170518</vt:lpstr>
      <vt:lpstr>20170517</vt:lpstr>
      <vt:lpstr>20170516</vt:lpstr>
      <vt:lpstr>20170515</vt:lpstr>
      <vt:lpstr>20170512</vt:lpstr>
      <vt:lpstr>20170511</vt:lpstr>
      <vt:lpstr>20170510</vt:lpstr>
      <vt:lpstr>20170509</vt:lpstr>
      <vt:lpstr>20170508</vt:lpstr>
      <vt:lpstr>20170505</vt:lpstr>
      <vt:lpstr>20170504</vt:lpstr>
      <vt:lpstr>20170503</vt:lpstr>
      <vt:lpstr>20170502</vt:lpstr>
      <vt:lpstr>20170501</vt:lpstr>
      <vt:lpstr>20170428</vt:lpstr>
      <vt:lpstr>20170427</vt:lpstr>
      <vt:lpstr>20170426</vt:lpstr>
      <vt:lpstr>20170425</vt:lpstr>
      <vt:lpstr>20170424</vt:lpstr>
      <vt:lpstr>20170421</vt:lpstr>
      <vt:lpstr>20170420</vt:lpstr>
      <vt:lpstr>20170419</vt:lpstr>
      <vt:lpstr>20170418</vt:lpstr>
      <vt:lpstr>20170417</vt:lpstr>
      <vt:lpstr>20170414</vt:lpstr>
      <vt:lpstr>20170413</vt:lpstr>
      <vt:lpstr>20170412</vt:lpstr>
      <vt:lpstr>20170411</vt:lpstr>
      <vt:lpstr>20170410</vt:lpstr>
      <vt:lpstr>20170407</vt:lpstr>
      <vt:lpstr>20170406</vt:lpstr>
      <vt:lpstr>20170405</vt:lpstr>
      <vt:lpstr>20170404</vt:lpstr>
      <vt:lpstr>20170403</vt:lpstr>
      <vt:lpstr>20170331</vt:lpstr>
      <vt:lpstr>20170330</vt:lpstr>
      <vt:lpstr>20170329</vt:lpstr>
      <vt:lpstr>20170328</vt:lpstr>
      <vt:lpstr>20170327</vt:lpstr>
      <vt:lpstr>20170324</vt:lpstr>
      <vt:lpstr>20170323</vt:lpstr>
      <vt:lpstr>20170322</vt:lpstr>
      <vt:lpstr>20170321</vt:lpstr>
      <vt:lpstr>20170320</vt:lpstr>
      <vt:lpstr>20170317</vt:lpstr>
      <vt:lpstr>20170316</vt:lpstr>
      <vt:lpstr>20170315</vt:lpstr>
      <vt:lpstr>20170314</vt:lpstr>
      <vt:lpstr>20170313</vt:lpstr>
      <vt:lpstr>20170310</vt:lpstr>
      <vt:lpstr>20170309</vt:lpstr>
      <vt:lpstr>20170308</vt:lpstr>
      <vt:lpstr>20170307</vt:lpstr>
      <vt:lpstr>20170306</vt:lpstr>
      <vt:lpstr>20170303</vt:lpstr>
      <vt:lpstr>20170302</vt:lpstr>
      <vt:lpstr>20170301</vt:lpstr>
      <vt:lpstr>20170228</vt:lpstr>
      <vt:lpstr>20170227</vt:lpstr>
      <vt:lpstr>20170224</vt:lpstr>
      <vt:lpstr>20170223</vt:lpstr>
      <vt:lpstr>20170222</vt:lpstr>
      <vt:lpstr>20170221</vt:lpstr>
      <vt:lpstr>20170220</vt:lpstr>
      <vt:lpstr>20170217</vt:lpstr>
      <vt:lpstr>20170216</vt:lpstr>
      <vt:lpstr>20170215</vt:lpstr>
      <vt:lpstr>20170214</vt:lpstr>
      <vt:lpstr>20170213</vt:lpstr>
      <vt:lpstr>20170210</vt:lpstr>
      <vt:lpstr>20170209</vt:lpstr>
      <vt:lpstr>20170208</vt:lpstr>
      <vt:lpstr>20170207</vt:lpstr>
      <vt:lpstr>20170206</vt:lpstr>
      <vt:lpstr>20170203</vt:lpstr>
      <vt:lpstr>20170126</vt:lpstr>
      <vt:lpstr>20170125</vt:lpstr>
      <vt:lpstr>20170124</vt:lpstr>
      <vt:lpstr>20170123</vt:lpstr>
      <vt:lpstr>20170120</vt:lpstr>
      <vt:lpstr>20170119</vt:lpstr>
      <vt:lpstr>20170118</vt:lpstr>
      <vt:lpstr>20170117</vt:lpstr>
      <vt:lpstr>20170116</vt:lpstr>
      <vt:lpstr>20170113</vt:lpstr>
      <vt:lpstr>20170112</vt:lpstr>
      <vt:lpstr>20170111</vt:lpstr>
      <vt:lpstr>20170110</vt:lpstr>
      <vt:lpstr>20170109</vt:lpstr>
      <vt:lpstr>20170106</vt:lpstr>
      <vt:lpstr>20170105</vt:lpstr>
      <vt:lpstr>20170104</vt:lpstr>
      <vt:lpstr>20170103</vt:lpstr>
      <vt:lpstr>20161230</vt:lpstr>
      <vt:lpstr>20161229</vt:lpstr>
      <vt:lpstr>20161228</vt:lpstr>
      <vt:lpstr>20161227</vt:lpstr>
      <vt:lpstr>20161226</vt:lpstr>
      <vt:lpstr>20161223</vt:lpstr>
      <vt:lpstr>20161222</vt:lpstr>
      <vt:lpstr>20161221</vt:lpstr>
      <vt:lpstr>20161220</vt:lpstr>
      <vt:lpstr>20161219</vt:lpstr>
      <vt:lpstr>20161216</vt:lpstr>
      <vt:lpstr>20161215</vt:lpstr>
      <vt:lpstr>20161214</vt:lpstr>
      <vt:lpstr>20161213</vt:lpstr>
      <vt:lpstr>20161212</vt:lpstr>
      <vt:lpstr>20161209</vt:lpstr>
      <vt:lpstr>20161208</vt:lpstr>
      <vt:lpstr>20161207</vt:lpstr>
      <vt:lpstr>20161206</vt:lpstr>
      <vt:lpstr>20161205</vt:lpstr>
      <vt:lpstr>20161202</vt:lpstr>
      <vt:lpstr>20161201</vt:lpstr>
      <vt:lpstr>20161130</vt:lpstr>
      <vt:lpstr>20161129</vt:lpstr>
      <vt:lpstr>20161128</vt:lpstr>
      <vt:lpstr>20161125</vt:lpstr>
      <vt:lpstr>20161124</vt:lpstr>
      <vt:lpstr>20161123</vt:lpstr>
      <vt:lpstr>20161122</vt:lpstr>
      <vt:lpstr>20161121</vt:lpstr>
      <vt:lpstr>20161118</vt:lpstr>
      <vt:lpstr>20161117</vt:lpstr>
      <vt:lpstr>20161116</vt:lpstr>
      <vt:lpstr>20161115</vt:lpstr>
      <vt:lpstr>20161114</vt:lpstr>
      <vt:lpstr>20161111</vt:lpstr>
      <vt:lpstr>20161110</vt:lpstr>
      <vt:lpstr>20161109</vt:lpstr>
      <vt:lpstr>20161108</vt:lpstr>
      <vt:lpstr>20161107</vt:lpstr>
      <vt:lpstr>20161104</vt:lpstr>
      <vt:lpstr>20161103</vt:lpstr>
      <vt:lpstr>20161102</vt:lpstr>
      <vt:lpstr>20161101</vt:lpstr>
      <vt:lpstr>20161031</vt:lpstr>
      <vt:lpstr>20161028</vt:lpstr>
      <vt:lpstr>20161027</vt:lpstr>
      <vt:lpstr>20161026</vt:lpstr>
      <vt:lpstr>20161025</vt:lpstr>
      <vt:lpstr>20161024</vt:lpstr>
      <vt:lpstr>20161021</vt:lpstr>
      <vt:lpstr>20161020</vt:lpstr>
      <vt:lpstr>20161019</vt:lpstr>
      <vt:lpstr>20161018</vt:lpstr>
      <vt:lpstr>20161017</vt:lpstr>
      <vt:lpstr>20161014</vt:lpstr>
      <vt:lpstr>20161013</vt:lpstr>
      <vt:lpstr>20160930</vt:lpstr>
      <vt:lpstr>20160929</vt:lpstr>
      <vt:lpstr>20160928</vt:lpstr>
      <vt:lpstr>20160927</vt:lpstr>
      <vt:lpstr>20160926</vt:lpstr>
      <vt:lpstr>20160923</vt:lpstr>
      <vt:lpstr>20160922</vt:lpstr>
      <vt:lpstr>20160921</vt:lpstr>
      <vt:lpstr>20160920</vt:lpstr>
      <vt:lpstr>20160919</vt:lpstr>
      <vt:lpstr>20160914</vt:lpstr>
      <vt:lpstr>20160913</vt:lpstr>
      <vt:lpstr>20160912</vt:lpstr>
      <vt:lpstr>20160909</vt:lpstr>
      <vt:lpstr>20160908</vt:lpstr>
      <vt:lpstr>20160907</vt:lpstr>
      <vt:lpstr>20160906</vt:lpstr>
      <vt:lpstr>20160905</vt:lpstr>
      <vt:lpstr>20160902</vt:lpstr>
      <vt:lpstr>20160901</vt:lpstr>
      <vt:lpstr>20160831</vt:lpstr>
      <vt:lpstr>20160830</vt:lpstr>
      <vt:lpstr>20160829</vt:lpstr>
      <vt:lpstr>20160826</vt:lpstr>
      <vt:lpstr>20160825</vt:lpstr>
      <vt:lpstr>20160824</vt:lpstr>
      <vt:lpstr>20160823</vt:lpstr>
      <vt:lpstr>20160819</vt:lpstr>
      <vt:lpstr>20160818</vt:lpstr>
      <vt:lpstr>20160817</vt:lpstr>
      <vt:lpstr>20160816</vt:lpstr>
      <vt:lpstr>20160815</vt:lpstr>
      <vt:lpstr>20160812</vt:lpstr>
      <vt:lpstr>20160811</vt:lpstr>
      <vt:lpstr>20160810</vt:lpstr>
      <vt:lpstr>20160809</vt:lpstr>
      <vt:lpstr>20160808</vt:lpstr>
      <vt:lpstr>20160805</vt:lpstr>
      <vt:lpstr>20160804</vt:lpstr>
      <vt:lpstr>20160803</vt:lpstr>
      <vt:lpstr>20160802</vt:lpstr>
      <vt:lpstr>20160801</vt:lpstr>
      <vt:lpstr>20160729</vt:lpstr>
      <vt:lpstr>20160728</vt:lpstr>
      <vt:lpstr>20160727</vt:lpstr>
      <vt:lpstr>20160726</vt:lpstr>
      <vt:lpstr>20160725</vt:lpstr>
      <vt:lpstr>20160722</vt:lpstr>
      <vt:lpstr>20160721</vt:lpstr>
      <vt:lpstr>20160720</vt:lpstr>
      <vt:lpstr>20160719</vt:lpstr>
      <vt:lpstr>20160718</vt:lpstr>
      <vt:lpstr>20160715</vt:lpstr>
      <vt:lpstr>20160714</vt:lpstr>
      <vt:lpstr>20160713</vt:lpstr>
      <vt:lpstr>20160712</vt:lpstr>
      <vt:lpstr>20160711</vt:lpstr>
      <vt:lpstr>20160708</vt:lpstr>
      <vt:lpstr>20160707</vt:lpstr>
      <vt:lpstr>20160706</vt:lpstr>
      <vt:lpstr>20160705</vt:lpstr>
      <vt:lpstr>20160704</vt:lpstr>
      <vt:lpstr>20160701</vt:lpstr>
      <vt:lpstr>20160630</vt:lpstr>
      <vt:lpstr>20160629</vt:lpstr>
      <vt:lpstr>20160628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2018-03-05T15:05:17Z</dcterms:modified>
</cp:coreProperties>
</file>