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96" yWindow="492" windowWidth="4776" windowHeight="2016" activeTab="1"/>
  </bookViews>
  <sheets>
    <sheet name="2017模板" sheetId="1" r:id="rId1"/>
    <sheet name="2018分红" sheetId="3" r:id="rId2"/>
    <sheet name="Sheet1" sheetId="4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C125" i="3" l="1"/>
  <c r="D125" i="3"/>
  <c r="E123" i="3"/>
  <c r="G92" i="3"/>
  <c r="I82" i="3"/>
  <c r="E12" i="4"/>
  <c r="E102" i="3"/>
  <c r="F101" i="3"/>
  <c r="G100" i="3"/>
  <c r="M89" i="3"/>
  <c r="F89" i="3"/>
  <c r="P88" i="3"/>
  <c r="K88" i="3"/>
  <c r="E88" i="3"/>
  <c r="O87" i="3"/>
  <c r="H87" i="3"/>
  <c r="N86" i="3"/>
  <c r="G86" i="3"/>
  <c r="M85" i="3"/>
  <c r="F85" i="3"/>
  <c r="P84" i="3"/>
  <c r="K84" i="3"/>
  <c r="E84" i="3"/>
  <c r="O83" i="3"/>
  <c r="H83" i="3"/>
  <c r="N81" i="3"/>
  <c r="H81" i="3"/>
  <c r="N82" i="3"/>
  <c r="G82" i="3"/>
  <c r="M70" i="3"/>
  <c r="G70" i="3"/>
  <c r="M69" i="3"/>
  <c r="G69" i="3"/>
  <c r="M68" i="3"/>
  <c r="G68" i="3"/>
  <c r="M67" i="3"/>
  <c r="G67" i="3"/>
  <c r="M66" i="3"/>
  <c r="G66" i="3"/>
  <c r="M65" i="3"/>
  <c r="G65" i="3"/>
  <c r="M64" i="3"/>
  <c r="G64" i="3"/>
  <c r="M63" i="3"/>
  <c r="G63" i="3"/>
  <c r="M62" i="3"/>
  <c r="G62" i="3"/>
  <c r="M61" i="3"/>
  <c r="G61" i="3"/>
  <c r="M60" i="3"/>
  <c r="G60" i="3"/>
  <c r="M59" i="3"/>
  <c r="G59" i="3"/>
  <c r="M58" i="3"/>
  <c r="G58" i="3"/>
  <c r="M57" i="3"/>
  <c r="G57" i="3"/>
  <c r="M56" i="3"/>
  <c r="G56" i="3"/>
  <c r="M55" i="3"/>
  <c r="G55" i="3"/>
  <c r="M54" i="3"/>
  <c r="G54" i="3"/>
  <c r="M53" i="3"/>
  <c r="G53" i="3"/>
  <c r="M52" i="3"/>
  <c r="G52" i="3"/>
  <c r="M51" i="3"/>
  <c r="G51" i="3"/>
  <c r="M50" i="3"/>
  <c r="G50" i="3"/>
  <c r="M49" i="3"/>
  <c r="G49" i="3"/>
  <c r="M48" i="3"/>
  <c r="G48" i="3"/>
  <c r="M47" i="3"/>
  <c r="G47" i="3"/>
  <c r="M46" i="3"/>
  <c r="G46" i="3"/>
  <c r="M45" i="3"/>
  <c r="F45" i="3"/>
  <c r="P44" i="3"/>
  <c r="F44" i="3"/>
  <c r="P43" i="3"/>
  <c r="F43" i="3"/>
  <c r="P42" i="3"/>
  <c r="F42" i="3"/>
  <c r="P41" i="3"/>
  <c r="F41" i="3"/>
  <c r="P34" i="3"/>
  <c r="F34" i="3"/>
  <c r="P33" i="3"/>
  <c r="G111" i="3"/>
  <c r="G102" i="3"/>
  <c r="G101" i="3"/>
  <c r="F100" i="3"/>
  <c r="O89" i="3"/>
  <c r="Q89" i="3" s="1"/>
  <c r="G89" i="3"/>
  <c r="O88" i="3"/>
  <c r="G88" i="3"/>
  <c r="P87" i="3"/>
  <c r="G87" i="3"/>
  <c r="P86" i="3"/>
  <c r="H86" i="3"/>
  <c r="P85" i="3"/>
  <c r="H85" i="3"/>
  <c r="H84" i="3"/>
  <c r="Q83" i="3"/>
  <c r="K83" i="3"/>
  <c r="E81" i="3"/>
  <c r="M82" i="3"/>
  <c r="E82" i="3"/>
  <c r="N70" i="3"/>
  <c r="F70" i="3"/>
  <c r="O69" i="3"/>
  <c r="Q69" i="3" s="1"/>
  <c r="H69" i="3"/>
  <c r="P68" i="3"/>
  <c r="I68" i="3"/>
  <c r="E67" i="3"/>
  <c r="N66" i="3"/>
  <c r="F66" i="3"/>
  <c r="O65" i="3"/>
  <c r="Q65" i="3" s="1"/>
  <c r="H65" i="3"/>
  <c r="P64" i="3"/>
  <c r="I64" i="3"/>
  <c r="E63" i="3"/>
  <c r="N62" i="3"/>
  <c r="F62" i="3"/>
  <c r="O61" i="3"/>
  <c r="Q61" i="3" s="1"/>
  <c r="H61" i="3"/>
  <c r="P60" i="3"/>
  <c r="I60" i="3"/>
  <c r="E59" i="3"/>
  <c r="N58" i="3"/>
  <c r="F58" i="3"/>
  <c r="O57" i="3"/>
  <c r="Q57" i="3" s="1"/>
  <c r="H57" i="3"/>
  <c r="P56" i="3"/>
  <c r="I56" i="3"/>
  <c r="E55" i="3"/>
  <c r="N54" i="3"/>
  <c r="F54" i="3"/>
  <c r="O53" i="3"/>
  <c r="Q53" i="3" s="1"/>
  <c r="H53" i="3"/>
  <c r="P52" i="3"/>
  <c r="I52" i="3"/>
  <c r="E51" i="3"/>
  <c r="N50" i="3"/>
  <c r="F50" i="3"/>
  <c r="O49" i="3"/>
  <c r="Q49" i="3" s="1"/>
  <c r="H49" i="3"/>
  <c r="P48" i="3"/>
  <c r="I48" i="3"/>
  <c r="E47" i="3"/>
  <c r="N46" i="3"/>
  <c r="F46" i="3"/>
  <c r="O45" i="3"/>
  <c r="Q45" i="3" s="1"/>
  <c r="G45" i="3"/>
  <c r="O44" i="3"/>
  <c r="H44" i="3"/>
  <c r="I43" i="3"/>
  <c r="K43" i="3" s="1"/>
  <c r="M42" i="3"/>
  <c r="E42" i="3"/>
  <c r="N41" i="3"/>
  <c r="G41" i="3"/>
  <c r="O34" i="3"/>
  <c r="H34" i="3"/>
  <c r="I33" i="3"/>
  <c r="K33" i="3" s="1"/>
  <c r="E33" i="3"/>
  <c r="O32" i="3"/>
  <c r="I32" i="3"/>
  <c r="E32" i="3"/>
  <c r="O31" i="3"/>
  <c r="H31" i="3"/>
  <c r="N30" i="3"/>
  <c r="H30" i="3"/>
  <c r="N29" i="3"/>
  <c r="H29" i="3"/>
  <c r="N28" i="3"/>
  <c r="H28" i="3"/>
  <c r="N27" i="3"/>
  <c r="H27" i="3"/>
  <c r="N26" i="3"/>
  <c r="H26" i="3"/>
  <c r="N25" i="3"/>
  <c r="H25" i="3"/>
  <c r="N16" i="3"/>
  <c r="I16" i="3"/>
  <c r="E16" i="3"/>
  <c r="F111" i="3"/>
  <c r="H111" i="3" s="1"/>
  <c r="F102" i="3"/>
  <c r="E101" i="3"/>
  <c r="E100" i="3"/>
  <c r="N89" i="3"/>
  <c r="E89" i="3"/>
  <c r="N88" i="3"/>
  <c r="F88" i="3"/>
  <c r="N87" i="3"/>
  <c r="F87" i="3"/>
  <c r="O86" i="3"/>
  <c r="F86" i="3"/>
  <c r="O85" i="3"/>
  <c r="Q85" i="3" s="1"/>
  <c r="G85" i="3"/>
  <c r="O84" i="3"/>
  <c r="Q84" i="3" s="1"/>
  <c r="G84" i="3"/>
  <c r="P83" i="3"/>
  <c r="G83" i="3"/>
  <c r="P81" i="3"/>
  <c r="I81" i="3"/>
  <c r="K81" i="3" s="1"/>
  <c r="K82" i="3"/>
  <c r="E70" i="3"/>
  <c r="N69" i="3"/>
  <c r="F69" i="3"/>
  <c r="O68" i="3"/>
  <c r="Q68" i="3" s="1"/>
  <c r="H68" i="3"/>
  <c r="P67" i="3"/>
  <c r="I67" i="3"/>
  <c r="K67" i="3" s="1"/>
  <c r="E66" i="3"/>
  <c r="N65" i="3"/>
  <c r="F65" i="3"/>
  <c r="O64" i="3"/>
  <c r="Q64" i="3" s="1"/>
  <c r="H64" i="3"/>
  <c r="P63" i="3"/>
  <c r="I63" i="3"/>
  <c r="K63" i="3" s="1"/>
  <c r="E62" i="3"/>
  <c r="N61" i="3"/>
  <c r="F61" i="3"/>
  <c r="O60" i="3"/>
  <c r="Q60" i="3" s="1"/>
  <c r="H60" i="3"/>
  <c r="P59" i="3"/>
  <c r="I59" i="3"/>
  <c r="K59" i="3" s="1"/>
  <c r="E58" i="3"/>
  <c r="N57" i="3"/>
  <c r="F57" i="3"/>
  <c r="O56" i="3"/>
  <c r="Q56" i="3" s="1"/>
  <c r="H56" i="3"/>
  <c r="P55" i="3"/>
  <c r="I55" i="3"/>
  <c r="K55" i="3" s="1"/>
  <c r="E54" i="3"/>
  <c r="N53" i="3"/>
  <c r="F53" i="3"/>
  <c r="O52" i="3"/>
  <c r="Q52" i="3" s="1"/>
  <c r="H52" i="3"/>
  <c r="P51" i="3"/>
  <c r="I51" i="3"/>
  <c r="K51" i="3" s="1"/>
  <c r="E50" i="3"/>
  <c r="N49" i="3"/>
  <c r="F49" i="3"/>
  <c r="O48" i="3"/>
  <c r="Q48" i="3" s="1"/>
  <c r="H48" i="3"/>
  <c r="P47" i="3"/>
  <c r="I47" i="3"/>
  <c r="K47" i="3" s="1"/>
  <c r="E46" i="3"/>
  <c r="N45" i="3"/>
  <c r="E45" i="3"/>
  <c r="N44" i="3"/>
  <c r="G44" i="3"/>
  <c r="O43" i="3"/>
  <c r="Q43" i="3" s="1"/>
  <c r="H43" i="3"/>
  <c r="I42" i="3"/>
  <c r="K42" i="3" s="1"/>
  <c r="M41" i="3"/>
  <c r="E41" i="3"/>
  <c r="N34" i="3"/>
  <c r="G34" i="3"/>
  <c r="O33" i="3"/>
  <c r="Q33" i="3" s="1"/>
  <c r="H33" i="3"/>
  <c r="N32" i="3"/>
  <c r="H32" i="3"/>
  <c r="N31" i="3"/>
  <c r="G31" i="3"/>
  <c r="M30" i="3"/>
  <c r="G30" i="3"/>
  <c r="M29" i="3"/>
  <c r="G29" i="3"/>
  <c r="M28" i="3"/>
  <c r="G28" i="3"/>
  <c r="M27" i="3"/>
  <c r="G27" i="3"/>
  <c r="M26" i="3"/>
  <c r="G26" i="3"/>
  <c r="M25" i="3"/>
  <c r="G25" i="3"/>
  <c r="M16" i="3"/>
  <c r="H16" i="3"/>
  <c r="E111" i="3"/>
  <c r="K89" i="3"/>
  <c r="M88" i="3"/>
  <c r="M87" i="3"/>
  <c r="M86" i="3"/>
  <c r="N85" i="3"/>
  <c r="N84" i="3"/>
  <c r="N83" i="3"/>
  <c r="O81" i="3"/>
  <c r="Q81" i="3" s="1"/>
  <c r="P82" i="3"/>
  <c r="P70" i="3"/>
  <c r="E69" i="3"/>
  <c r="F68" i="3"/>
  <c r="H67" i="3"/>
  <c r="I66" i="3"/>
  <c r="K66" i="3" s="1"/>
  <c r="N64" i="3"/>
  <c r="O63" i="3"/>
  <c r="Q63" i="3" s="1"/>
  <c r="P62" i="3"/>
  <c r="E61" i="3"/>
  <c r="F60" i="3"/>
  <c r="H59" i="3"/>
  <c r="I58" i="3"/>
  <c r="K58" i="3" s="1"/>
  <c r="N56" i="3"/>
  <c r="O55" i="3"/>
  <c r="Q55" i="3" s="1"/>
  <c r="P54" i="3"/>
  <c r="E53" i="3"/>
  <c r="F52" i="3"/>
  <c r="H51" i="3"/>
  <c r="I50" i="3"/>
  <c r="K50" i="3" s="1"/>
  <c r="N48" i="3"/>
  <c r="O47" i="3"/>
  <c r="Q47" i="3" s="1"/>
  <c r="P46" i="3"/>
  <c r="E44" i="3"/>
  <c r="G43" i="3"/>
  <c r="H42" i="3"/>
  <c r="I41" i="3"/>
  <c r="K41" i="3" s="1"/>
  <c r="M34" i="3"/>
  <c r="N33" i="3"/>
  <c r="Q32" i="3"/>
  <c r="G32" i="3"/>
  <c r="M31" i="3"/>
  <c r="P30" i="3"/>
  <c r="F30" i="3"/>
  <c r="P28" i="3"/>
  <c r="F28" i="3"/>
  <c r="P26" i="3"/>
  <c r="F26" i="3"/>
  <c r="P16" i="3"/>
  <c r="G16" i="3"/>
  <c r="H102" i="3"/>
  <c r="H100" i="3"/>
  <c r="H89" i="3"/>
  <c r="H88" i="3"/>
  <c r="K87" i="3"/>
  <c r="K86" i="3"/>
  <c r="K85" i="3"/>
  <c r="M84" i="3"/>
  <c r="M83" i="3"/>
  <c r="M81" i="3"/>
  <c r="O82" i="3"/>
  <c r="Q82" i="3" s="1"/>
  <c r="O70" i="3"/>
  <c r="Q70" i="3" s="1"/>
  <c r="P69" i="3"/>
  <c r="E68" i="3"/>
  <c r="F67" i="3"/>
  <c r="H66" i="3"/>
  <c r="I65" i="3"/>
  <c r="K65" i="3" s="1"/>
  <c r="K64" i="3"/>
  <c r="N63" i="3"/>
  <c r="O62" i="3"/>
  <c r="Q62" i="3" s="1"/>
  <c r="P61" i="3"/>
  <c r="E60" i="3"/>
  <c r="F59" i="3"/>
  <c r="H58" i="3"/>
  <c r="I57" i="3"/>
  <c r="K57" i="3" s="1"/>
  <c r="K56" i="3"/>
  <c r="N55" i="3"/>
  <c r="O54" i="3"/>
  <c r="Q54" i="3" s="1"/>
  <c r="P53" i="3"/>
  <c r="E52" i="3"/>
  <c r="F51" i="3"/>
  <c r="H50" i="3"/>
  <c r="I49" i="3"/>
  <c r="K49" i="3" s="1"/>
  <c r="K48" i="3"/>
  <c r="N47" i="3"/>
  <c r="O46" i="3"/>
  <c r="Q46" i="3" s="1"/>
  <c r="P45" i="3"/>
  <c r="Q44" i="3"/>
  <c r="E43" i="3"/>
  <c r="G42" i="3"/>
  <c r="H41" i="3"/>
  <c r="I34" i="3"/>
  <c r="K34" i="3" s="1"/>
  <c r="M33" i="3"/>
  <c r="P32" i="3"/>
  <c r="F32" i="3"/>
  <c r="K31" i="3"/>
  <c r="O30" i="3"/>
  <c r="Q30" i="3" s="1"/>
  <c r="E30" i="3"/>
  <c r="I29" i="3"/>
  <c r="K29" i="3" s="1"/>
  <c r="O28" i="3"/>
  <c r="Q28" i="3" s="1"/>
  <c r="E28" i="3"/>
  <c r="I27" i="3"/>
  <c r="K27" i="3" s="1"/>
  <c r="O26" i="3"/>
  <c r="Q26" i="3" s="1"/>
  <c r="E26" i="3"/>
  <c r="I25" i="3"/>
  <c r="K25" i="3" s="1"/>
  <c r="O16" i="3"/>
  <c r="Q16" i="3" s="1"/>
  <c r="F16" i="3"/>
  <c r="E87" i="3"/>
  <c r="E86" i="3"/>
  <c r="E85" i="3"/>
  <c r="F84" i="3"/>
  <c r="F83" i="3"/>
  <c r="G81" i="3"/>
  <c r="H82" i="3"/>
  <c r="I70" i="3"/>
  <c r="K70" i="3" s="1"/>
  <c r="N68" i="3"/>
  <c r="O67" i="3"/>
  <c r="Q67" i="3" s="1"/>
  <c r="P66" i="3"/>
  <c r="E65" i="3"/>
  <c r="F64" i="3"/>
  <c r="H63" i="3"/>
  <c r="I62" i="3"/>
  <c r="K62" i="3" s="1"/>
  <c r="N60" i="3"/>
  <c r="O59" i="3"/>
  <c r="Q59" i="3" s="1"/>
  <c r="P58" i="3"/>
  <c r="E57" i="3"/>
  <c r="F56" i="3"/>
  <c r="H55" i="3"/>
  <c r="I54" i="3"/>
  <c r="K54" i="3" s="1"/>
  <c r="N52" i="3"/>
  <c r="O51" i="3"/>
  <c r="Q51" i="3" s="1"/>
  <c r="P50" i="3"/>
  <c r="E49" i="3"/>
  <c r="F48" i="3"/>
  <c r="H47" i="3"/>
  <c r="I46" i="3"/>
  <c r="K46" i="3" s="1"/>
  <c r="K45" i="3"/>
  <c r="M44" i="3"/>
  <c r="N43" i="3"/>
  <c r="O42" i="3"/>
  <c r="Q42" i="3" s="1"/>
  <c r="E34" i="3"/>
  <c r="G33" i="3"/>
  <c r="M32" i="3"/>
  <c r="Q31" i="3"/>
  <c r="F31" i="3"/>
  <c r="P29" i="3"/>
  <c r="F29" i="3"/>
  <c r="P27" i="3"/>
  <c r="F27" i="3"/>
  <c r="P25" i="3"/>
  <c r="F25" i="3"/>
  <c r="K16" i="3"/>
  <c r="H101" i="3"/>
  <c r="P89" i="3"/>
  <c r="Q88" i="3"/>
  <c r="Q87" i="3"/>
  <c r="Q86" i="3"/>
  <c r="E83" i="3"/>
  <c r="F81" i="3"/>
  <c r="F82" i="3"/>
  <c r="H70" i="3"/>
  <c r="I69" i="3"/>
  <c r="K69" i="3" s="1"/>
  <c r="K68" i="3"/>
  <c r="N67" i="3"/>
  <c r="O66" i="3"/>
  <c r="Q66" i="3" s="1"/>
  <c r="P65" i="3"/>
  <c r="E64" i="3"/>
  <c r="F63" i="3"/>
  <c r="H62" i="3"/>
  <c r="I61" i="3"/>
  <c r="K61" i="3" s="1"/>
  <c r="K60" i="3"/>
  <c r="N59" i="3"/>
  <c r="O58" i="3"/>
  <c r="Q58" i="3" s="1"/>
  <c r="P57" i="3"/>
  <c r="E56" i="3"/>
  <c r="F55" i="3"/>
  <c r="H54" i="3"/>
  <c r="I53" i="3"/>
  <c r="K53" i="3" s="1"/>
  <c r="K52" i="3"/>
  <c r="N51" i="3"/>
  <c r="O50" i="3"/>
  <c r="Q50" i="3" s="1"/>
  <c r="P49" i="3"/>
  <c r="E48" i="3"/>
  <c r="F47" i="3"/>
  <c r="H46" i="3"/>
  <c r="H45" i="3"/>
  <c r="I44" i="3"/>
  <c r="K44" i="3" s="1"/>
  <c r="M43" i="3"/>
  <c r="N42" i="3"/>
  <c r="O41" i="3"/>
  <c r="Q41" i="3" s="1"/>
  <c r="Q34" i="3"/>
  <c r="F33" i="3"/>
  <c r="K32" i="3"/>
  <c r="P31" i="3"/>
  <c r="E31" i="3"/>
  <c r="I30" i="3"/>
  <c r="K30" i="3" s="1"/>
  <c r="O29" i="3"/>
  <c r="Q29" i="3" s="1"/>
  <c r="E29" i="3"/>
  <c r="I28" i="3"/>
  <c r="K28" i="3" s="1"/>
  <c r="O27" i="3"/>
  <c r="Q27" i="3" s="1"/>
  <c r="E27" i="3"/>
  <c r="I26" i="3"/>
  <c r="K26" i="3" s="1"/>
  <c r="O25" i="3"/>
  <c r="Q25" i="3" s="1"/>
  <c r="E25" i="3"/>
  <c r="J16" i="3"/>
  <c r="M78" i="1"/>
  <c r="I78" i="1"/>
  <c r="K77" i="1"/>
  <c r="C78" i="1"/>
  <c r="M72" i="1"/>
  <c r="I72" i="1"/>
  <c r="K71" i="1"/>
  <c r="C72" i="1"/>
  <c r="N66" i="1"/>
  <c r="J66" i="1"/>
  <c r="M65" i="1"/>
  <c r="I65" i="1"/>
  <c r="L64" i="1"/>
  <c r="O63" i="1"/>
  <c r="K63" i="1"/>
  <c r="N62" i="1"/>
  <c r="J62" i="1"/>
  <c r="M61" i="1"/>
  <c r="I61" i="1"/>
  <c r="L60" i="1"/>
  <c r="O59" i="1"/>
  <c r="K59" i="1"/>
  <c r="N58" i="1"/>
  <c r="J58" i="1"/>
  <c r="M57" i="1"/>
  <c r="I57" i="1"/>
  <c r="C65" i="1"/>
  <c r="C63" i="1"/>
  <c r="C61" i="1"/>
  <c r="C59" i="1"/>
  <c r="C57" i="1"/>
  <c r="L52" i="1"/>
  <c r="O51" i="1"/>
  <c r="K51" i="1"/>
  <c r="N50" i="1"/>
  <c r="J50" i="1"/>
  <c r="M49" i="1"/>
  <c r="I49" i="1"/>
  <c r="L47" i="1"/>
  <c r="O46" i="1"/>
  <c r="K46" i="1"/>
  <c r="N45" i="1"/>
  <c r="J45" i="1"/>
  <c r="M44" i="1"/>
  <c r="I44" i="1"/>
  <c r="L43" i="1"/>
  <c r="O42" i="1"/>
  <c r="K42" i="1"/>
  <c r="N41" i="1"/>
  <c r="J41" i="1"/>
  <c r="M40" i="1"/>
  <c r="I40" i="1"/>
  <c r="L39" i="1"/>
  <c r="O38" i="1"/>
  <c r="K38" i="1"/>
  <c r="N37" i="1"/>
  <c r="J37" i="1"/>
  <c r="M36" i="1"/>
  <c r="I36" i="1"/>
  <c r="L35" i="1"/>
  <c r="D52" i="1"/>
  <c r="D50" i="1"/>
  <c r="D48" i="1"/>
  <c r="D46" i="1"/>
  <c r="D44" i="1"/>
  <c r="D42" i="1"/>
  <c r="D40" i="1"/>
  <c r="D38" i="1"/>
  <c r="D36" i="1"/>
  <c r="D34" i="1"/>
  <c r="M29" i="1"/>
  <c r="I29" i="1"/>
  <c r="L28" i="1"/>
  <c r="O27" i="1"/>
  <c r="K27" i="1"/>
  <c r="N26" i="1"/>
  <c r="J26" i="1"/>
  <c r="M25" i="1"/>
  <c r="I25" i="1"/>
  <c r="L24" i="1"/>
  <c r="O23" i="1"/>
  <c r="K23" i="1"/>
  <c r="N22" i="1"/>
  <c r="J22" i="1"/>
  <c r="M21" i="1"/>
  <c r="I21" i="1"/>
  <c r="L20" i="1"/>
  <c r="O19" i="1"/>
  <c r="K19" i="1"/>
  <c r="C29" i="1"/>
  <c r="C27" i="1"/>
  <c r="C25" i="1"/>
  <c r="C23" i="1"/>
  <c r="C21" i="1"/>
  <c r="C19" i="1"/>
  <c r="L14" i="1"/>
  <c r="O12" i="1"/>
  <c r="K12" i="1"/>
  <c r="N11" i="1"/>
  <c r="J11" i="1"/>
  <c r="D13" i="1"/>
  <c r="D11" i="1"/>
  <c r="M5" i="1"/>
  <c r="I5" i="1"/>
  <c r="M77" i="1"/>
  <c r="I77" i="1"/>
  <c r="K72" i="1"/>
  <c r="I71" i="1"/>
  <c r="L66" i="1"/>
  <c r="K65" i="1"/>
  <c r="J64" i="1"/>
  <c r="I63" i="1"/>
  <c r="O61" i="1"/>
  <c r="N60" i="1"/>
  <c r="M59" i="1"/>
  <c r="L58" i="1"/>
  <c r="K57" i="1"/>
  <c r="C62" i="1"/>
  <c r="C58" i="1"/>
  <c r="J52" i="1"/>
  <c r="I51" i="1"/>
  <c r="L50" i="1"/>
  <c r="K49" i="1"/>
  <c r="J47" i="1"/>
  <c r="I46" i="1"/>
  <c r="O44" i="1"/>
  <c r="N43" i="1"/>
  <c r="L78" i="1"/>
  <c r="N77" i="1"/>
  <c r="J77" i="1"/>
  <c r="D77" i="1"/>
  <c r="L72" i="1"/>
  <c r="N71" i="1"/>
  <c r="J71" i="1"/>
  <c r="D71" i="1"/>
  <c r="M66" i="1"/>
  <c r="I66" i="1"/>
  <c r="L65" i="1"/>
  <c r="O64" i="1"/>
  <c r="K64" i="1"/>
  <c r="N63" i="1"/>
  <c r="J63" i="1"/>
  <c r="M62" i="1"/>
  <c r="I62" i="1"/>
  <c r="L61" i="1"/>
  <c r="O60" i="1"/>
  <c r="K60" i="1"/>
  <c r="N59" i="1"/>
  <c r="J59" i="1"/>
  <c r="M58" i="1"/>
  <c r="I58" i="1"/>
  <c r="L57" i="1"/>
  <c r="D66" i="1"/>
  <c r="D64" i="1"/>
  <c r="D62" i="1"/>
  <c r="D60" i="1"/>
  <c r="D58" i="1"/>
  <c r="O52" i="1"/>
  <c r="K52" i="1"/>
  <c r="N51" i="1"/>
  <c r="J51" i="1"/>
  <c r="M50" i="1"/>
  <c r="I50" i="1"/>
  <c r="L49" i="1"/>
  <c r="O47" i="1"/>
  <c r="K47" i="1"/>
  <c r="N46" i="1"/>
  <c r="J46" i="1"/>
  <c r="M45" i="1"/>
  <c r="I45" i="1"/>
  <c r="L44" i="1"/>
  <c r="O43" i="1"/>
  <c r="K43" i="1"/>
  <c r="N42" i="1"/>
  <c r="J42" i="1"/>
  <c r="M41" i="1"/>
  <c r="I41" i="1"/>
  <c r="L40" i="1"/>
  <c r="O39" i="1"/>
  <c r="K39" i="1"/>
  <c r="N38" i="1"/>
  <c r="J38" i="1"/>
  <c r="M37" i="1"/>
  <c r="I37" i="1"/>
  <c r="L36" i="1"/>
  <c r="O35" i="1"/>
  <c r="K35" i="1"/>
  <c r="C52" i="1"/>
  <c r="C50" i="1"/>
  <c r="C48" i="1"/>
  <c r="C46" i="1"/>
  <c r="C44" i="1"/>
  <c r="C42" i="1"/>
  <c r="C40" i="1"/>
  <c r="C38" i="1"/>
  <c r="C36" i="1"/>
  <c r="C34" i="1"/>
  <c r="L29" i="1"/>
  <c r="O28" i="1"/>
  <c r="K28" i="1"/>
  <c r="N27" i="1"/>
  <c r="J27" i="1"/>
  <c r="M26" i="1"/>
  <c r="I26" i="1"/>
  <c r="L25" i="1"/>
  <c r="O24" i="1"/>
  <c r="K24" i="1"/>
  <c r="N23" i="1"/>
  <c r="J23" i="1"/>
  <c r="M22" i="1"/>
  <c r="I22" i="1"/>
  <c r="L21" i="1"/>
  <c r="O20" i="1"/>
  <c r="K20" i="1"/>
  <c r="N19" i="1"/>
  <c r="J19" i="1"/>
  <c r="D28" i="1"/>
  <c r="D26" i="1"/>
  <c r="D24" i="1"/>
  <c r="D22" i="1"/>
  <c r="D20" i="1"/>
  <c r="O14" i="1"/>
  <c r="K14" i="1"/>
  <c r="N12" i="1"/>
  <c r="J12" i="1"/>
  <c r="M11" i="1"/>
  <c r="I11" i="1"/>
  <c r="C13" i="1"/>
  <c r="C11" i="1"/>
  <c r="L5" i="1"/>
  <c r="D5" i="1"/>
  <c r="K78" i="1"/>
  <c r="C77" i="1"/>
  <c r="M71" i="1"/>
  <c r="C71" i="1"/>
  <c r="O65" i="1"/>
  <c r="N64" i="1"/>
  <c r="M63" i="1"/>
  <c r="L62" i="1"/>
  <c r="K61" i="1"/>
  <c r="J60" i="1"/>
  <c r="I59" i="1"/>
  <c r="O57" i="1"/>
  <c r="C66" i="1"/>
  <c r="C64" i="1"/>
  <c r="C60" i="1"/>
  <c r="N52" i="1"/>
  <c r="M51" i="1"/>
  <c r="O49" i="1"/>
  <c r="N47" i="1"/>
  <c r="M46" i="1"/>
  <c r="L45" i="1"/>
  <c r="K44" i="1"/>
  <c r="J43" i="1"/>
  <c r="N78" i="1"/>
  <c r="N72" i="1"/>
  <c r="O66" i="1"/>
  <c r="M64" i="1"/>
  <c r="K62" i="1"/>
  <c r="I60" i="1"/>
  <c r="N57" i="1"/>
  <c r="D61" i="1"/>
  <c r="I52" i="1"/>
  <c r="N49" i="1"/>
  <c r="L46" i="1"/>
  <c r="J44" i="1"/>
  <c r="L42" i="1"/>
  <c r="K41" i="1"/>
  <c r="J40" i="1"/>
  <c r="I39" i="1"/>
  <c r="O37" i="1"/>
  <c r="N36" i="1"/>
  <c r="M35" i="1"/>
  <c r="C51" i="1"/>
  <c r="C47" i="1"/>
  <c r="C43" i="1"/>
  <c r="C39" i="1"/>
  <c r="C35" i="1"/>
  <c r="J29" i="1"/>
  <c r="I28" i="1"/>
  <c r="O26" i="1"/>
  <c r="N25" i="1"/>
  <c r="M24" i="1"/>
  <c r="L23" i="1"/>
  <c r="K22" i="1"/>
  <c r="J21" i="1"/>
  <c r="I20" i="1"/>
  <c r="D29" i="1"/>
  <c r="D25" i="1"/>
  <c r="D21" i="1"/>
  <c r="M14" i="1"/>
  <c r="L12" i="1"/>
  <c r="K11" i="1"/>
  <c r="C12" i="1"/>
  <c r="J5" i="1"/>
  <c r="J78" i="1"/>
  <c r="J72" i="1"/>
  <c r="K66" i="1"/>
  <c r="I64" i="1"/>
  <c r="N61" i="1"/>
  <c r="L59" i="1"/>
  <c r="J57" i="1"/>
  <c r="D59" i="1"/>
  <c r="L51" i="1"/>
  <c r="J49" i="1"/>
  <c r="O45" i="1"/>
  <c r="M43" i="1"/>
  <c r="I42" i="1"/>
  <c r="O40" i="1"/>
  <c r="N39" i="1"/>
  <c r="M38" i="1"/>
  <c r="L37" i="1"/>
  <c r="K36" i="1"/>
  <c r="J35" i="1"/>
  <c r="D49" i="1"/>
  <c r="D45" i="1"/>
  <c r="D41" i="1"/>
  <c r="D37" i="1"/>
  <c r="O29" i="1"/>
  <c r="N28" i="1"/>
  <c r="M27" i="1"/>
  <c r="L26" i="1"/>
  <c r="K25" i="1"/>
  <c r="J24" i="1"/>
  <c r="I23" i="1"/>
  <c r="O21" i="1"/>
  <c r="N20" i="1"/>
  <c r="M19" i="1"/>
  <c r="C28" i="1"/>
  <c r="C24" i="1"/>
  <c r="C20" i="1"/>
  <c r="J14" i="1"/>
  <c r="I12" i="1"/>
  <c r="D14" i="1"/>
  <c r="O5" i="1"/>
  <c r="L77" i="1"/>
  <c r="L71" i="1"/>
  <c r="N65" i="1"/>
  <c r="L63" i="1"/>
  <c r="J61" i="1"/>
  <c r="O58" i="1"/>
  <c r="D65" i="1"/>
  <c r="D57" i="1"/>
  <c r="O50" i="1"/>
  <c r="M47" i="1"/>
  <c r="K45" i="1"/>
  <c r="I43" i="1"/>
  <c r="O41" i="1"/>
  <c r="N40" i="1"/>
  <c r="M39" i="1"/>
  <c r="L38" i="1"/>
  <c r="K37" i="1"/>
  <c r="J36" i="1"/>
  <c r="I35" i="1"/>
  <c r="C49" i="1"/>
  <c r="C45" i="1"/>
  <c r="C41" i="1"/>
  <c r="C37" i="1"/>
  <c r="N29" i="1"/>
  <c r="M28" i="1"/>
  <c r="L27" i="1"/>
  <c r="K26" i="1"/>
  <c r="J25" i="1"/>
  <c r="I24" i="1"/>
  <c r="O22" i="1"/>
  <c r="N21" i="1"/>
  <c r="M20" i="1"/>
  <c r="L19" i="1"/>
  <c r="D27" i="1"/>
  <c r="D23" i="1"/>
  <c r="D19" i="1"/>
  <c r="I14" i="1"/>
  <c r="O11" i="1"/>
  <c r="C14" i="1"/>
  <c r="N5" i="1"/>
  <c r="D78" i="1"/>
  <c r="D72" i="1"/>
  <c r="J65" i="1"/>
  <c r="O62" i="1"/>
  <c r="M60" i="1"/>
  <c r="K58" i="1"/>
  <c r="D63" i="1"/>
  <c r="M52" i="1"/>
  <c r="K50" i="1"/>
  <c r="I47" i="1"/>
  <c r="N44" i="1"/>
  <c r="M42" i="1"/>
  <c r="L41" i="1"/>
  <c r="K40" i="1"/>
  <c r="J39" i="1"/>
  <c r="I38" i="1"/>
  <c r="O36" i="1"/>
  <c r="N35" i="1"/>
  <c r="D51" i="1"/>
  <c r="D47" i="1"/>
  <c r="D43" i="1"/>
  <c r="D39" i="1"/>
  <c r="D35" i="1"/>
  <c r="K29" i="1"/>
  <c r="J28" i="1"/>
  <c r="I27" i="1"/>
  <c r="O25" i="1"/>
  <c r="N24" i="1"/>
  <c r="M23" i="1"/>
  <c r="L22" i="1"/>
  <c r="K21" i="1"/>
  <c r="J20" i="1"/>
  <c r="I19" i="1"/>
  <c r="C26" i="1"/>
  <c r="C22" i="1"/>
  <c r="N14" i="1"/>
  <c r="M12" i="1"/>
  <c r="L11" i="1"/>
  <c r="D12" i="1"/>
  <c r="K5" i="1"/>
  <c r="C5" i="1"/>
  <c r="D10" i="3" l="1"/>
  <c r="F15" i="1" l="1"/>
  <c r="F79" i="1"/>
  <c r="F73" i="1"/>
  <c r="F67" i="1"/>
  <c r="F53" i="1"/>
  <c r="F30" i="1"/>
  <c r="F6" i="1"/>
  <c r="B88" i="1" l="1"/>
  <c r="B87" i="1"/>
  <c r="B84" i="1"/>
  <c r="B85" i="1"/>
  <c r="B86" i="1"/>
  <c r="B89" i="1"/>
  <c r="B91" i="1"/>
  <c r="B92" i="1"/>
  <c r="B93" i="1"/>
  <c r="B90" i="1"/>
  <c r="B119" i="3" l="1"/>
  <c r="D119" i="3" s="1"/>
  <c r="D18" i="3" l="1"/>
  <c r="B120" i="3" s="1"/>
  <c r="D120" i="3" s="1"/>
  <c r="L63" i="3" l="1"/>
  <c r="L61" i="3"/>
  <c r="L62" i="3"/>
  <c r="L68" i="3"/>
  <c r="F120" i="3"/>
  <c r="D68" i="3"/>
  <c r="D63" i="3"/>
  <c r="D61" i="3"/>
  <c r="D62" i="3"/>
  <c r="L50" i="3" l="1"/>
  <c r="L32" i="3"/>
  <c r="L27" i="3"/>
  <c r="L30" i="3"/>
  <c r="L26" i="3"/>
  <c r="L29" i="3"/>
  <c r="L47" i="3"/>
  <c r="L59" i="3"/>
  <c r="L82" i="3"/>
  <c r="R52" i="3"/>
  <c r="R27" i="3"/>
  <c r="L33" i="3"/>
  <c r="R58" i="3"/>
  <c r="R57" i="3"/>
  <c r="R56" i="3"/>
  <c r="L25" i="3"/>
  <c r="L52" i="3"/>
  <c r="L31" i="3"/>
  <c r="I100" i="3"/>
  <c r="R59" i="3"/>
  <c r="L48" i="3"/>
  <c r="R88" i="3"/>
  <c r="L34" i="3"/>
  <c r="R30" i="3"/>
  <c r="L83" i="3"/>
  <c r="L16" i="3"/>
  <c r="L28" i="3"/>
  <c r="L51" i="3"/>
  <c r="R41" i="3"/>
  <c r="L65" i="3"/>
  <c r="R48" i="3"/>
  <c r="R47" i="3"/>
  <c r="R42" i="3"/>
  <c r="L46" i="3"/>
  <c r="L57" i="3"/>
  <c r="L44" i="3"/>
  <c r="L49" i="3"/>
  <c r="L55" i="3"/>
  <c r="L43" i="3"/>
  <c r="R34" i="3"/>
  <c r="R69" i="3"/>
  <c r="R50" i="3"/>
  <c r="L42" i="3"/>
  <c r="L84" i="3"/>
  <c r="L70" i="3"/>
  <c r="L64" i="3"/>
  <c r="R43" i="3"/>
  <c r="R31" i="3"/>
  <c r="R67" i="3"/>
  <c r="L41" i="3"/>
  <c r="I102" i="3"/>
  <c r="R65" i="3"/>
  <c r="R82" i="3"/>
  <c r="R89" i="3"/>
  <c r="R60" i="3"/>
  <c r="R49" i="3"/>
  <c r="R51" i="3"/>
  <c r="L87" i="3"/>
  <c r="R29" i="3"/>
  <c r="R16" i="3"/>
  <c r="L86" i="3"/>
  <c r="L54" i="3"/>
  <c r="L58" i="3"/>
  <c r="R86" i="3"/>
  <c r="R66" i="3"/>
  <c r="I101" i="3"/>
  <c r="L88" i="3"/>
  <c r="R85" i="3"/>
  <c r="R26" i="3"/>
  <c r="R87" i="3"/>
  <c r="R62" i="3"/>
  <c r="L89" i="3"/>
  <c r="R28" i="3"/>
  <c r="L56" i="3"/>
  <c r="L60" i="3"/>
  <c r="L81" i="3"/>
  <c r="R55" i="3"/>
  <c r="R61" i="3"/>
  <c r="R70" i="3"/>
  <c r="L66" i="3"/>
  <c r="L85" i="3"/>
  <c r="L67" i="3"/>
  <c r="R84" i="3"/>
  <c r="R45" i="3"/>
  <c r="L45" i="3"/>
  <c r="R64" i="3"/>
  <c r="R81" i="3"/>
  <c r="L69" i="3"/>
  <c r="D50" i="3"/>
  <c r="D26" i="3"/>
  <c r="D82" i="3"/>
  <c r="D52" i="3"/>
  <c r="D48" i="3"/>
  <c r="D83" i="3"/>
  <c r="D49" i="3"/>
  <c r="D70" i="3"/>
  <c r="D86" i="3"/>
  <c r="D85" i="3"/>
  <c r="D45" i="3"/>
  <c r="D51" i="3"/>
  <c r="D84" i="3"/>
  <c r="D89" i="3"/>
  <c r="D69" i="3"/>
  <c r="D32" i="3"/>
  <c r="D29" i="3"/>
  <c r="D31" i="3"/>
  <c r="D65" i="3"/>
  <c r="D46" i="3"/>
  <c r="D55" i="3"/>
  <c r="D64" i="3"/>
  <c r="D41" i="3"/>
  <c r="D87" i="3"/>
  <c r="D54" i="3"/>
  <c r="D101" i="3"/>
  <c r="D56" i="3"/>
  <c r="D67" i="3"/>
  <c r="D27" i="3"/>
  <c r="D47" i="3"/>
  <c r="D100" i="3"/>
  <c r="D34" i="3"/>
  <c r="D28" i="3"/>
  <c r="D57" i="3"/>
  <c r="D43" i="3"/>
  <c r="D42" i="3"/>
  <c r="D102" i="3"/>
  <c r="D58" i="3"/>
  <c r="D88" i="3"/>
  <c r="D60" i="3"/>
  <c r="D30" i="3"/>
  <c r="D59" i="3"/>
  <c r="D33" i="3"/>
  <c r="D25" i="3"/>
  <c r="D44" i="3"/>
  <c r="D81" i="3"/>
  <c r="D66" i="3"/>
  <c r="D92" i="3" l="1"/>
  <c r="G35" i="3"/>
  <c r="E121" i="3" s="1"/>
  <c r="D35" i="3"/>
  <c r="B121" i="3" s="1"/>
  <c r="D121" i="3" s="1"/>
  <c r="R63" i="3"/>
  <c r="R83" i="3"/>
  <c r="R33" i="3"/>
  <c r="R46" i="3"/>
  <c r="R25" i="3"/>
  <c r="R53" i="3"/>
  <c r="I111" i="3"/>
  <c r="R44" i="3"/>
  <c r="R32" i="3"/>
  <c r="R54" i="3"/>
  <c r="L53" i="3"/>
  <c r="D104" i="3"/>
  <c r="C124" i="3" s="1"/>
  <c r="D124" i="3" s="1"/>
  <c r="R68" i="3"/>
  <c r="D111" i="3"/>
  <c r="D53" i="3"/>
  <c r="D77" i="3" l="1"/>
  <c r="G77" i="3"/>
  <c r="E122" i="3" s="1"/>
  <c r="F121" i="3"/>
  <c r="D113" i="3"/>
  <c r="B123" i="3" l="1"/>
  <c r="D123" i="3" s="1"/>
  <c r="B122" i="3"/>
  <c r="D122" i="3" s="1"/>
  <c r="F124" i="3" s="1"/>
  <c r="F122" i="3" l="1"/>
  <c r="F123" i="3"/>
  <c r="F125" i="3"/>
</calcChain>
</file>

<file path=xl/comments1.xml><?xml version="1.0" encoding="utf-8"?>
<comments xmlns="http://schemas.openxmlformats.org/spreadsheetml/2006/main">
  <authors>
    <author>Yuchuan Dang</author>
  </authors>
  <commentList>
    <comment ref="E1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<sst xmlns="http://schemas.openxmlformats.org/spreadsheetml/2006/main" count="628" uniqueCount="266">
  <si>
    <t>代码</t>
  </si>
  <si>
    <t>股票</t>
  </si>
  <si>
    <t>股权登记日</t>
  </si>
  <si>
    <t>分红时间</t>
  </si>
  <si>
    <t>分红利息</t>
  </si>
  <si>
    <t>分红点数</t>
  </si>
  <si>
    <t>备注</t>
  </si>
  <si>
    <t>600000.SH</t>
  </si>
  <si>
    <t>浦发银行</t>
  </si>
  <si>
    <t>600028.SH</t>
  </si>
  <si>
    <t>中国石化</t>
  </si>
  <si>
    <t>600029.SH</t>
  </si>
  <si>
    <t>南方航空</t>
  </si>
  <si>
    <t>600030.SH</t>
  </si>
  <si>
    <t>中信证券</t>
  </si>
  <si>
    <t>600036.SH</t>
  </si>
  <si>
    <t>招商银行</t>
  </si>
  <si>
    <t>600048.SH</t>
  </si>
  <si>
    <t>保利地产</t>
  </si>
  <si>
    <t>600050.SH</t>
  </si>
  <si>
    <t>中国联通</t>
  </si>
  <si>
    <t>600104.SH</t>
  </si>
  <si>
    <t>上汽集团</t>
  </si>
  <si>
    <t>600111.SH</t>
  </si>
  <si>
    <t>北方稀土</t>
  </si>
  <si>
    <t>康美药业</t>
  </si>
  <si>
    <t>600547.SH</t>
  </si>
  <si>
    <t>山东黄金</t>
  </si>
  <si>
    <t>600837.SH</t>
  </si>
  <si>
    <t>海通证券</t>
  </si>
  <si>
    <t>600887.SH</t>
  </si>
  <si>
    <t>伊利股份</t>
  </si>
  <si>
    <t>600893.SH</t>
  </si>
  <si>
    <t>中航动力</t>
  </si>
  <si>
    <t>600958.SH</t>
  </si>
  <si>
    <t>东方证券</t>
  </si>
  <si>
    <t>600999.SH</t>
  </si>
  <si>
    <t>招商证券</t>
  </si>
  <si>
    <t>601006.SH</t>
  </si>
  <si>
    <t>大秦铁路</t>
  </si>
  <si>
    <t>601166.SH</t>
  </si>
  <si>
    <t>兴业银行</t>
  </si>
  <si>
    <t>601169.SH</t>
  </si>
  <si>
    <t>北京银行</t>
  </si>
  <si>
    <t>601186.SH</t>
  </si>
  <si>
    <t>中国铁建</t>
  </si>
  <si>
    <t>601288.SH</t>
  </si>
  <si>
    <t>农业银行</t>
  </si>
  <si>
    <t>601318.SH</t>
  </si>
  <si>
    <t>中国平安</t>
  </si>
  <si>
    <t>601336.SH</t>
  </si>
  <si>
    <t>新华保险</t>
  </si>
  <si>
    <t>601390.SH</t>
  </si>
  <si>
    <t>中国中铁</t>
  </si>
  <si>
    <t>601398.SH</t>
  </si>
  <si>
    <t>工商银行</t>
  </si>
  <si>
    <t>601601.SH</t>
  </si>
  <si>
    <t>中国太保</t>
  </si>
  <si>
    <t>601628.SH</t>
  </si>
  <si>
    <t>中国人寿</t>
  </si>
  <si>
    <t>601668.SH</t>
  </si>
  <si>
    <t>中国建筑</t>
  </si>
  <si>
    <t>601688.SH</t>
  </si>
  <si>
    <t>华泰证券</t>
  </si>
  <si>
    <t>601766.SH</t>
  </si>
  <si>
    <t>中国中车</t>
  </si>
  <si>
    <t>601857.SH</t>
  </si>
  <si>
    <t>中国石油</t>
  </si>
  <si>
    <t>601985.SH</t>
  </si>
  <si>
    <t>中国核电</t>
  </si>
  <si>
    <t>601988.SH</t>
  </si>
  <si>
    <t>中国银行</t>
  </si>
  <si>
    <t>五月</t>
    <phoneticPr fontId="18" type="noConversion"/>
  </si>
  <si>
    <t>六月</t>
    <phoneticPr fontId="18" type="noConversion"/>
  </si>
  <si>
    <t>汇总</t>
    <phoneticPr fontId="18" type="noConversion"/>
  </si>
  <si>
    <t>七月</t>
    <phoneticPr fontId="18" type="noConversion"/>
  </si>
  <si>
    <t>八月</t>
    <phoneticPr fontId="18" type="noConversion"/>
  </si>
  <si>
    <t>九月</t>
    <phoneticPr fontId="18" type="noConversion"/>
  </si>
  <si>
    <t>月份</t>
    <phoneticPr fontId="18" type="noConversion"/>
  </si>
  <si>
    <t>分红统计</t>
    <phoneticPr fontId="18" type="noConversion"/>
  </si>
  <si>
    <t>四月</t>
    <phoneticPr fontId="18" type="noConversion"/>
  </si>
  <si>
    <t>四月合约</t>
    <phoneticPr fontId="18" type="noConversion"/>
  </si>
  <si>
    <t>五月合约</t>
    <phoneticPr fontId="18" type="noConversion"/>
  </si>
  <si>
    <t>六月合约</t>
    <phoneticPr fontId="18" type="noConversion"/>
  </si>
  <si>
    <t>九月合约</t>
    <phoneticPr fontId="18" type="noConversion"/>
  </si>
  <si>
    <t>股权登记日</t>
    <phoneticPr fontId="18" type="noConversion"/>
  </si>
  <si>
    <t>分红日</t>
    <phoneticPr fontId="18" type="noConversion"/>
  </si>
  <si>
    <t>600016.SH</t>
    <phoneticPr fontId="18" type="noConversion"/>
  </si>
  <si>
    <t>民生银行</t>
    <phoneticPr fontId="18" type="noConversion"/>
  </si>
  <si>
    <t>600518.SH</t>
    <phoneticPr fontId="18" type="noConversion"/>
  </si>
  <si>
    <t>十二月合约</t>
    <phoneticPr fontId="18" type="noConversion"/>
  </si>
  <si>
    <t>已实施</t>
    <phoneticPr fontId="18" type="noConversion"/>
  </si>
  <si>
    <t>国泰君安</t>
    <phoneticPr fontId="18" type="noConversion"/>
  </si>
  <si>
    <t>七月合约</t>
    <phoneticPr fontId="18" type="noConversion"/>
  </si>
  <si>
    <t>宝钢股份</t>
  </si>
  <si>
    <t>万华化学</t>
  </si>
  <si>
    <t>洛阳钼业</t>
  </si>
  <si>
    <t>八月合约</t>
    <phoneticPr fontId="18" type="noConversion"/>
  </si>
  <si>
    <t>601800.SH</t>
    <phoneticPr fontId="18" type="noConversion"/>
  </si>
  <si>
    <t>中国交建</t>
    <phoneticPr fontId="18" type="noConversion"/>
  </si>
  <si>
    <t>601818.SH</t>
    <phoneticPr fontId="18" type="noConversion"/>
  </si>
  <si>
    <t>光大银行</t>
    <phoneticPr fontId="18" type="noConversion"/>
  </si>
  <si>
    <t>601328.SH</t>
    <phoneticPr fontId="18" type="noConversion"/>
  </si>
  <si>
    <t>交通银行</t>
    <phoneticPr fontId="18" type="noConversion"/>
  </si>
  <si>
    <t>600519.SH</t>
    <phoneticPr fontId="18" type="noConversion"/>
  </si>
  <si>
    <t>贵州茅台</t>
    <phoneticPr fontId="18" type="noConversion"/>
  </si>
  <si>
    <t>601088.SH</t>
    <phoneticPr fontId="18" type="noConversion"/>
  </si>
  <si>
    <t>中国神华</t>
    <phoneticPr fontId="18" type="noConversion"/>
  </si>
  <si>
    <t>三月合约</t>
    <phoneticPr fontId="18" type="noConversion"/>
  </si>
  <si>
    <t>2017年中报</t>
    <phoneticPr fontId="18" type="noConversion"/>
  </si>
  <si>
    <t>601211.SH</t>
    <phoneticPr fontId="18" type="noConversion"/>
  </si>
  <si>
    <t>十月合约</t>
    <phoneticPr fontId="18" type="noConversion"/>
  </si>
  <si>
    <t>2017中报股权登记日</t>
    <phoneticPr fontId="18" type="noConversion"/>
  </si>
  <si>
    <t>2017中报分红日</t>
    <phoneticPr fontId="18" type="noConversion"/>
  </si>
  <si>
    <t>2016中报分红</t>
    <phoneticPr fontId="18" type="noConversion"/>
  </si>
  <si>
    <t>十月</t>
    <phoneticPr fontId="18" type="noConversion"/>
  </si>
  <si>
    <t>十一月合约</t>
    <phoneticPr fontId="18" type="noConversion"/>
  </si>
  <si>
    <t>2017年报分红情况</t>
    <phoneticPr fontId="18" type="noConversion"/>
  </si>
  <si>
    <t>按2017分红预测</t>
  </si>
  <si>
    <t>按2017分红预测</t>
    <phoneticPr fontId="18" type="noConversion"/>
  </si>
  <si>
    <t>浙商证券</t>
  </si>
  <si>
    <t>603993.SH</t>
    <phoneticPr fontId="18" type="noConversion"/>
  </si>
  <si>
    <t>600309.SH</t>
    <phoneticPr fontId="18" type="noConversion"/>
  </si>
  <si>
    <t>600019.SH</t>
    <phoneticPr fontId="18" type="noConversion"/>
  </si>
  <si>
    <t>中国电建</t>
    <phoneticPr fontId="18" type="noConversion"/>
  </si>
  <si>
    <t>601669.SH</t>
    <phoneticPr fontId="18" type="noConversion"/>
  </si>
  <si>
    <t>601878.SH</t>
    <phoneticPr fontId="18" type="noConversion"/>
  </si>
  <si>
    <t>数据集名称</t>
  </si>
  <si>
    <t>指数权重</t>
  </si>
  <si>
    <t>日期</t>
  </si>
  <si>
    <t>指数Wind代码</t>
  </si>
  <si>
    <t>000016.SH</t>
  </si>
  <si>
    <t>date</t>
  </si>
  <si>
    <t>Wind代码</t>
  </si>
  <si>
    <t>sec_name</t>
  </si>
  <si>
    <t>证券名称</t>
  </si>
  <si>
    <t>i_weight</t>
  </si>
  <si>
    <t>权重</t>
  </si>
  <si>
    <t>600016.SH</t>
  </si>
  <si>
    <t>民生银行</t>
  </si>
  <si>
    <t>600019.SH</t>
  </si>
  <si>
    <t>600309.SH</t>
  </si>
  <si>
    <t>600340.SH</t>
  </si>
  <si>
    <t>华夏幸福</t>
  </si>
  <si>
    <t>600519.SH</t>
  </si>
  <si>
    <t>贵州茅台</t>
  </si>
  <si>
    <t>600606.SH</t>
  </si>
  <si>
    <t>绿地控股</t>
  </si>
  <si>
    <t>601088.SH</t>
  </si>
  <si>
    <t>中国神华</t>
  </si>
  <si>
    <t>601211.SH</t>
  </si>
  <si>
    <t>国泰君安</t>
  </si>
  <si>
    <t>601229.SH</t>
  </si>
  <si>
    <t>上海银行</t>
  </si>
  <si>
    <t>601328.SH</t>
  </si>
  <si>
    <t>交通银行</t>
  </si>
  <si>
    <t>601800.SH</t>
  </si>
  <si>
    <t>中国交建</t>
  </si>
  <si>
    <t>601818.SH</t>
  </si>
  <si>
    <t>光大银行</t>
  </si>
  <si>
    <t>601878.SH</t>
  </si>
  <si>
    <t>601881.SH</t>
  </si>
  <si>
    <t>中国银河</t>
  </si>
  <si>
    <t>601989.SH</t>
  </si>
  <si>
    <t>中国重工</t>
  </si>
  <si>
    <t>603993.SH</t>
  </si>
  <si>
    <t>四月</t>
    <phoneticPr fontId="18" type="noConversion"/>
  </si>
  <si>
    <t>Wind代码</t>
    <phoneticPr fontId="18" type="noConversion"/>
  </si>
  <si>
    <t>证券名称</t>
    <phoneticPr fontId="18" type="noConversion"/>
  </si>
  <si>
    <t>权重</t>
    <phoneticPr fontId="18" type="noConversion"/>
  </si>
  <si>
    <t>预测影响点数</t>
    <phoneticPr fontId="18" type="noConversion"/>
  </si>
  <si>
    <t>2017年报分红状态</t>
    <phoneticPr fontId="18" type="noConversion"/>
  </si>
  <si>
    <t>2017年报分红时间</t>
    <phoneticPr fontId="18" type="noConversion"/>
  </si>
  <si>
    <t>2018年中报分红情况</t>
    <phoneticPr fontId="18" type="noConversion"/>
  </si>
  <si>
    <t>2017股权登记日</t>
    <phoneticPr fontId="18" type="noConversion"/>
  </si>
  <si>
    <t>2017分红金额</t>
    <phoneticPr fontId="18" type="noConversion"/>
  </si>
  <si>
    <t>2017股权登记日收盘价</t>
    <phoneticPr fontId="18" type="noConversion"/>
  </si>
  <si>
    <t>2017分红率</t>
    <phoneticPr fontId="18" type="noConversion"/>
  </si>
  <si>
    <t>2016年报净利润</t>
    <phoneticPr fontId="18" type="noConversion"/>
  </si>
  <si>
    <t>2017中报分红状态</t>
    <phoneticPr fontId="18" type="noConversion"/>
  </si>
  <si>
    <t>2017中报分红金额</t>
    <phoneticPr fontId="18" type="noConversion"/>
  </si>
  <si>
    <t>2017中报股权登记日收盘价</t>
    <phoneticPr fontId="18" type="noConversion"/>
  </si>
  <si>
    <t>2017中报分红率</t>
    <phoneticPr fontId="18" type="noConversion"/>
  </si>
  <si>
    <t>五月</t>
    <phoneticPr fontId="18" type="noConversion"/>
  </si>
  <si>
    <t>Wind代码</t>
    <phoneticPr fontId="18" type="noConversion"/>
  </si>
  <si>
    <t>证券名称</t>
    <phoneticPr fontId="18" type="noConversion"/>
  </si>
  <si>
    <t>权重</t>
    <phoneticPr fontId="18" type="noConversion"/>
  </si>
  <si>
    <t>预测影响点数</t>
    <phoneticPr fontId="18" type="noConversion"/>
  </si>
  <si>
    <t>2017年报分红情况</t>
    <phoneticPr fontId="18" type="noConversion"/>
  </si>
  <si>
    <t>2017年报分红状态</t>
    <phoneticPr fontId="18" type="noConversion"/>
  </si>
  <si>
    <t>2017年报分红时间</t>
    <phoneticPr fontId="18" type="noConversion"/>
  </si>
  <si>
    <t>2018年中报分红情况</t>
    <phoneticPr fontId="18" type="noConversion"/>
  </si>
  <si>
    <t>2017股权登记日</t>
    <phoneticPr fontId="18" type="noConversion"/>
  </si>
  <si>
    <t>2017分红金额</t>
    <phoneticPr fontId="18" type="noConversion"/>
  </si>
  <si>
    <t>2017股权登记日收盘价</t>
    <phoneticPr fontId="18" type="noConversion"/>
  </si>
  <si>
    <t>2017分红率</t>
    <phoneticPr fontId="18" type="noConversion"/>
  </si>
  <si>
    <t>2016年报净利润</t>
    <phoneticPr fontId="18" type="noConversion"/>
  </si>
  <si>
    <t>2017中报分红状态</t>
    <phoneticPr fontId="18" type="noConversion"/>
  </si>
  <si>
    <t>2017中报股权登记日</t>
    <phoneticPr fontId="18" type="noConversion"/>
  </si>
  <si>
    <t>2017中报分红金额</t>
    <phoneticPr fontId="18" type="noConversion"/>
  </si>
  <si>
    <t>2017中报股权登记日收盘价</t>
    <phoneticPr fontId="18" type="noConversion"/>
  </si>
  <si>
    <t>2017中报分红率</t>
    <phoneticPr fontId="18" type="noConversion"/>
  </si>
  <si>
    <t>六月</t>
    <phoneticPr fontId="18" type="noConversion"/>
  </si>
  <si>
    <t>七月</t>
    <phoneticPr fontId="18" type="noConversion"/>
  </si>
  <si>
    <t>Wind代码</t>
    <phoneticPr fontId="18" type="noConversion"/>
  </si>
  <si>
    <t>证券名称</t>
    <phoneticPr fontId="18" type="noConversion"/>
  </si>
  <si>
    <t>权重</t>
    <phoneticPr fontId="18" type="noConversion"/>
  </si>
  <si>
    <t>预测影响点数</t>
    <phoneticPr fontId="18" type="noConversion"/>
  </si>
  <si>
    <t>2017年报分红情况</t>
    <phoneticPr fontId="18" type="noConversion"/>
  </si>
  <si>
    <t>2017年报分红状态</t>
    <phoneticPr fontId="18" type="noConversion"/>
  </si>
  <si>
    <t>2017年报分红时间</t>
    <phoneticPr fontId="18" type="noConversion"/>
  </si>
  <si>
    <t>2018年中报分红情况</t>
    <phoneticPr fontId="18" type="noConversion"/>
  </si>
  <si>
    <t>2017股权登记日</t>
    <phoneticPr fontId="18" type="noConversion"/>
  </si>
  <si>
    <t>2017分红金额</t>
    <phoneticPr fontId="18" type="noConversion"/>
  </si>
  <si>
    <t>2017股权登记日收盘价</t>
    <phoneticPr fontId="18" type="noConversion"/>
  </si>
  <si>
    <t>2017分红率</t>
    <phoneticPr fontId="18" type="noConversion"/>
  </si>
  <si>
    <t>2016年报净利润</t>
    <phoneticPr fontId="18" type="noConversion"/>
  </si>
  <si>
    <t>2017中报分红状态</t>
    <phoneticPr fontId="18" type="noConversion"/>
  </si>
  <si>
    <t>2017中报股权登记日</t>
    <phoneticPr fontId="18" type="noConversion"/>
  </si>
  <si>
    <t>2017中报分红金额</t>
    <phoneticPr fontId="18" type="noConversion"/>
  </si>
  <si>
    <t>2017中报股权登记日收盘价</t>
    <phoneticPr fontId="18" type="noConversion"/>
  </si>
  <si>
    <t>2017中报分红率</t>
    <phoneticPr fontId="18" type="noConversion"/>
  </si>
  <si>
    <t>八月</t>
    <phoneticPr fontId="18" type="noConversion"/>
  </si>
  <si>
    <t>分红点数汇总</t>
    <phoneticPr fontId="18" type="noConversion"/>
  </si>
  <si>
    <t>中报分红</t>
    <phoneticPr fontId="18" type="noConversion"/>
  </si>
  <si>
    <t>九月</t>
    <phoneticPr fontId="18" type="noConversion"/>
  </si>
  <si>
    <t>预测中报影响点数</t>
    <phoneticPr fontId="18" type="noConversion"/>
  </si>
  <si>
    <t>年报分红点数</t>
    <phoneticPr fontId="18" type="noConversion"/>
  </si>
  <si>
    <t>中报分红点数</t>
    <phoneticPr fontId="18" type="noConversion"/>
  </si>
  <si>
    <t>汇总点数</t>
    <phoneticPr fontId="18" type="noConversion"/>
  </si>
  <si>
    <t>已实施点数</t>
    <phoneticPr fontId="18" type="noConversion"/>
  </si>
  <si>
    <t>四月分红</t>
    <phoneticPr fontId="18" type="noConversion"/>
  </si>
  <si>
    <t>五月分红</t>
    <phoneticPr fontId="18" type="noConversion"/>
  </si>
  <si>
    <t>六月分红</t>
    <phoneticPr fontId="18" type="noConversion"/>
  </si>
  <si>
    <t>七月分红</t>
    <phoneticPr fontId="18" type="noConversion"/>
  </si>
  <si>
    <t>八月分红</t>
    <phoneticPr fontId="18" type="noConversion"/>
  </si>
  <si>
    <t>九月分红</t>
    <phoneticPr fontId="18" type="noConversion"/>
  </si>
  <si>
    <t>十月分红</t>
    <phoneticPr fontId="18" type="noConversion"/>
  </si>
  <si>
    <t>600000.SH</t>
    <phoneticPr fontId="18" type="noConversion"/>
  </si>
  <si>
    <t>合约汇总</t>
    <phoneticPr fontId="18" type="noConversion"/>
  </si>
  <si>
    <t>已实施</t>
    <phoneticPr fontId="18" type="noConversion"/>
  </si>
  <si>
    <t>20180722</t>
  </si>
  <si>
    <t>wind_code</t>
    <phoneticPr fontId="18" type="noConversion"/>
  </si>
  <si>
    <t>600276.SH</t>
  </si>
  <si>
    <t>恒瑞医药</t>
  </si>
  <si>
    <t>600585.SH</t>
  </si>
  <si>
    <t>海螺水泥</t>
  </si>
  <si>
    <t>600690.SH</t>
  </si>
  <si>
    <t>青岛海尔</t>
  </si>
  <si>
    <t>600703.SH</t>
  </si>
  <si>
    <t>三安光电</t>
  </si>
  <si>
    <t>601360.SH</t>
  </si>
  <si>
    <t>三六零</t>
  </si>
  <si>
    <t>恒瑞医药</t>
    <phoneticPr fontId="18" type="noConversion"/>
  </si>
  <si>
    <t>海螺水泥</t>
    <phoneticPr fontId="18" type="noConversion"/>
  </si>
  <si>
    <t>青岛海尔</t>
    <phoneticPr fontId="18" type="noConversion"/>
  </si>
  <si>
    <t>三安光电</t>
    <phoneticPr fontId="18" type="noConversion"/>
  </si>
  <si>
    <t>三六零</t>
    <phoneticPr fontId="18" type="noConversion"/>
  </si>
  <si>
    <t>600518.SH</t>
    <phoneticPr fontId="18" type="noConversion"/>
  </si>
  <si>
    <t>600837.SH</t>
    <phoneticPr fontId="18" type="noConversion"/>
  </si>
  <si>
    <t>600919.SH</t>
    <phoneticPr fontId="18" type="noConversion"/>
  </si>
  <si>
    <t>600703.SH</t>
    <phoneticPr fontId="18" type="noConversion"/>
  </si>
  <si>
    <t>601360.SH</t>
    <phoneticPr fontId="18" type="noConversion"/>
  </si>
  <si>
    <t>已实施</t>
    <phoneticPr fontId="18" type="noConversion"/>
  </si>
  <si>
    <t>600000.SH</t>
    <phoneticPr fontId="18" type="noConversion"/>
  </si>
  <si>
    <t>浦发银行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</si>
</sst>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0_ "/>
    <numFmt numFmtId="177" formatCode="yyyy\-mm\-dd"/>
    <numFmt numFmtId="178" formatCode="0.00_);[Red]\(0.00\)"/>
    <numFmt numFmtId="179" formatCode="#,##0.00_);[Red]\(#,##0.00\)"/>
    <numFmt numFmtId="180" formatCode="###,###,##0.0000"/>
    <numFmt numFmtId="181" formatCode="###,###,##0.000000"/>
    <numFmt numFmtId="182" formatCode="#,##0.######"/>
  </numFmts>
  <fonts count="6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42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21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6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59" fillId="35" borderId="0" xfId="0" applyFont="1" applyFill="1" applyAlignment="1">
      <alignment horizontal="center" vertical="center"/>
    </xf>
    <xf numFmtId="0" fontId="22" fillId="0" borderId="0" xfId="0" applyFont="1" applyFill="1">
      <alignment vertical="center"/>
    </xf>
    <xf numFmtId="0" fontId="22" fillId="0" borderId="0" xfId="0" applyFont="1" applyFill="1" applyAlignment="1">
      <alignment horizontal="center" vertical="center"/>
    </xf>
    <xf numFmtId="176" fontId="60" fillId="0" borderId="0" xfId="42" applyNumberFormat="1" applyFont="1" applyFill="1">
      <alignment vertical="center"/>
    </xf>
    <xf numFmtId="0" fontId="0" fillId="0" borderId="0" xfId="0" applyFont="1" applyFill="1">
      <alignment vertical="center"/>
    </xf>
    <xf numFmtId="0" fontId="19" fillId="33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2" fillId="36" borderId="0" xfId="0" applyFont="1" applyFill="1">
      <alignment vertical="center"/>
    </xf>
    <xf numFmtId="0" fontId="0" fillId="36" borderId="0" xfId="0" applyFont="1" applyFill="1" applyAlignment="1">
      <alignment horizontal="center" vertical="center"/>
    </xf>
    <xf numFmtId="0" fontId="0" fillId="36" borderId="0" xfId="0" applyFont="1" applyFill="1">
      <alignment vertical="center"/>
    </xf>
    <xf numFmtId="0" fontId="0" fillId="36" borderId="0" xfId="0" applyFill="1" applyAlignment="1">
      <alignment horizontal="center" vertical="center"/>
    </xf>
    <xf numFmtId="0" fontId="22" fillId="36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19" fillId="35" borderId="0" xfId="0" applyNumberFormat="1" applyFont="1" applyFill="1" applyAlignment="1">
      <alignment horizontal="center" vertical="center"/>
    </xf>
    <xf numFmtId="179" fontId="19" fillId="35" borderId="0" xfId="0" applyNumberFormat="1" applyFont="1" applyFill="1" applyAlignment="1">
      <alignment horizontal="center" vertical="center"/>
    </xf>
    <xf numFmtId="10" fontId="19" fillId="35" borderId="0" xfId="0" applyNumberFormat="1" applyFont="1" applyFill="1" applyAlignment="1">
      <alignment horizontal="center" vertical="center"/>
    </xf>
    <xf numFmtId="179" fontId="0" fillId="0" borderId="0" xfId="0" applyNumberFormat="1" applyFill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49" fontId="19" fillId="37" borderId="0" xfId="0" applyNumberFormat="1" applyFont="1" applyFill="1" applyAlignment="1">
      <alignment horizontal="center" vertical="center"/>
    </xf>
    <xf numFmtId="176" fontId="19" fillId="37" borderId="0" xfId="0" applyNumberFormat="1" applyFont="1" applyFill="1" applyAlignment="1">
      <alignment horizontal="center" vertical="center"/>
    </xf>
    <xf numFmtId="49" fontId="0" fillId="33" borderId="0" xfId="0" applyNumberFormat="1" applyFill="1" applyAlignment="1">
      <alignment horizontal="right" vertical="center"/>
    </xf>
    <xf numFmtId="10" fontId="0" fillId="33" borderId="0" xfId="0" applyNumberFormat="1" applyFill="1" applyAlignment="1">
      <alignment horizontal="center" vertical="center"/>
    </xf>
    <xf numFmtId="178" fontId="0" fillId="33" borderId="0" xfId="0" applyNumberForma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179" fontId="0" fillId="33" borderId="0" xfId="0" applyNumberFormat="1" applyFill="1" applyAlignment="1">
      <alignment horizontal="center" vertical="center"/>
    </xf>
    <xf numFmtId="180" fontId="0" fillId="33" borderId="0" xfId="0" applyNumberFormat="1" applyFill="1">
      <alignment vertical="center"/>
    </xf>
    <xf numFmtId="180" fontId="0" fillId="33" borderId="0" xfId="0" applyNumberFormat="1" applyFill="1" applyAlignment="1">
      <alignment horizontal="center" vertical="center"/>
    </xf>
    <xf numFmtId="0" fontId="0" fillId="33" borderId="0" xfId="0" applyFill="1">
      <alignment vertical="center"/>
    </xf>
    <xf numFmtId="0" fontId="19" fillId="38" borderId="0" xfId="0" applyFont="1" applyFill="1" applyAlignment="1">
      <alignment horizontal="center" vertical="center"/>
    </xf>
    <xf numFmtId="17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19" fillId="39" borderId="0" xfId="0" applyFont="1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14" fontId="0" fillId="33" borderId="0" xfId="0" applyNumberFormat="1" applyFill="1" applyAlignment="1">
      <alignment horizontal="center" vertical="center"/>
    </xf>
    <xf numFmtId="181" fontId="0" fillId="0" borderId="0" xfId="0" applyNumberFormat="1">
      <alignment vertical="center"/>
    </xf>
    <xf numFmtId="178" fontId="0" fillId="0" borderId="0" xfId="0" applyNumberFormat="1">
      <alignment vertical="center"/>
    </xf>
    <xf numFmtId="49" fontId="0" fillId="38" borderId="0" xfId="0" applyNumberFormat="1" applyFill="1" applyAlignment="1">
      <alignment horizontal="right" vertical="center"/>
    </xf>
    <xf numFmtId="10" fontId="0" fillId="38" borderId="0" xfId="0" applyNumberFormat="1" applyFill="1" applyAlignment="1">
      <alignment horizontal="center" vertical="center"/>
    </xf>
    <xf numFmtId="178" fontId="0" fillId="38" borderId="0" xfId="0" applyNumberFormat="1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14" fontId="0" fillId="38" borderId="0" xfId="0" applyNumberFormat="1" applyFill="1" applyAlignment="1">
      <alignment horizontal="center" vertical="center"/>
    </xf>
    <xf numFmtId="179" fontId="0" fillId="38" borderId="0" xfId="0" applyNumberFormat="1" applyFill="1" applyAlignment="1">
      <alignment horizontal="center" vertical="center"/>
    </xf>
    <xf numFmtId="180" fontId="0" fillId="38" borderId="0" xfId="0" applyNumberFormat="1" applyFill="1">
      <alignment vertical="center"/>
    </xf>
    <xf numFmtId="180" fontId="0" fillId="38" borderId="0" xfId="0" applyNumberFormat="1" applyFill="1" applyAlignment="1">
      <alignment horizontal="center" vertical="center"/>
    </xf>
    <xf numFmtId="0" fontId="0" fillId="38" borderId="0" xfId="0" applyFill="1">
      <alignment vertical="center"/>
    </xf>
    <xf numFmtId="182" fontId="0" fillId="0" borderId="0" xfId="0" applyNumberFormat="1" applyAlignment="1">
      <alignment horizontal="right" vertical="center"/>
    </xf>
  </cellXfs>
  <cellStyles count="776">
    <cellStyle name="20% - 强调文字颜色 1 2" xfId="44"/>
    <cellStyle name="20% - 强调文字颜色 1 2 2" xfId="45"/>
    <cellStyle name="20% - 强调文字颜色 1 2 2 2" xfId="294"/>
    <cellStyle name="20% - 强调文字颜色 1 2 2 2 2" xfId="545"/>
    <cellStyle name="20% - 强调文字颜色 1 2 3" xfId="293"/>
    <cellStyle name="20% - 强调文字颜色 1 2 3 2" xfId="544"/>
    <cellStyle name="20% - 强调文字颜色 1 3" xfId="46"/>
    <cellStyle name="20% - 强调文字颜色 1 3 2" xfId="295"/>
    <cellStyle name="20% - 强调文字颜色 1 3 2 2" xfId="546"/>
    <cellStyle name="20% - 强调文字颜色 1 4" xfId="47"/>
    <cellStyle name="20% - 强调文字颜色 1 4 2" xfId="296"/>
    <cellStyle name="20% - 强调文字颜色 1 4 2 2" xfId="547"/>
    <cellStyle name="20% - 强调文字颜色 1 5" xfId="48"/>
    <cellStyle name="20% - 强调文字颜色 1 5 2" xfId="297"/>
    <cellStyle name="20% - 强调文字颜色 1 5 2 2" xfId="548"/>
    <cellStyle name="20% - 强调文字颜色 2 2" xfId="49"/>
    <cellStyle name="20% - 强调文字颜色 2 2 2" xfId="50"/>
    <cellStyle name="20% - 强调文字颜色 2 2 2 2" xfId="299"/>
    <cellStyle name="20% - 强调文字颜色 2 2 2 2 2" xfId="550"/>
    <cellStyle name="20% - 强调文字颜色 2 2 3" xfId="298"/>
    <cellStyle name="20% - 强调文字颜色 2 2 3 2" xfId="549"/>
    <cellStyle name="20% - 强调文字颜色 2 3" xfId="51"/>
    <cellStyle name="20% - 强调文字颜色 2 3 2" xfId="300"/>
    <cellStyle name="20% - 强调文字颜色 2 3 2 2" xfId="551"/>
    <cellStyle name="20% - 强调文字颜色 2 4" xfId="52"/>
    <cellStyle name="20% - 强调文字颜色 2 4 2" xfId="301"/>
    <cellStyle name="20% - 强调文字颜色 2 4 2 2" xfId="552"/>
    <cellStyle name="20% - 强调文字颜色 2 5" xfId="53"/>
    <cellStyle name="20% - 强调文字颜色 2 5 2" xfId="302"/>
    <cellStyle name="20% - 强调文字颜色 2 5 2 2" xfId="553"/>
    <cellStyle name="20% - 强调文字颜色 3 2" xfId="54"/>
    <cellStyle name="20% - 强调文字颜色 3 2 2" xfId="55"/>
    <cellStyle name="20% - 强调文字颜色 3 2 2 2" xfId="304"/>
    <cellStyle name="20% - 强调文字颜色 3 2 2 2 2" xfId="555"/>
    <cellStyle name="20% - 强调文字颜色 3 2 3" xfId="303"/>
    <cellStyle name="20% - 强调文字颜色 3 2 3 2" xfId="554"/>
    <cellStyle name="20% - 强调文字颜色 3 3" xfId="56"/>
    <cellStyle name="20% - 强调文字颜色 3 3 2" xfId="305"/>
    <cellStyle name="20% - 强调文字颜色 3 3 2 2" xfId="556"/>
    <cellStyle name="20% - 强调文字颜色 3 4" xfId="57"/>
    <cellStyle name="20% - 强调文字颜色 3 4 2" xfId="306"/>
    <cellStyle name="20% - 强调文字颜色 3 4 2 2" xfId="557"/>
    <cellStyle name="20% - 强调文字颜色 3 5" xfId="58"/>
    <cellStyle name="20% - 强调文字颜色 3 5 2" xfId="307"/>
    <cellStyle name="20% - 强调文字颜色 3 5 2 2" xfId="558"/>
    <cellStyle name="20% - 强调文字颜色 4 2" xfId="59"/>
    <cellStyle name="20% - 强调文字颜色 4 2 2" xfId="60"/>
    <cellStyle name="20% - 强调文字颜色 4 2 2 2" xfId="309"/>
    <cellStyle name="20% - 强调文字颜色 4 2 2 2 2" xfId="560"/>
    <cellStyle name="20% - 强调文字颜色 4 2 3" xfId="308"/>
    <cellStyle name="20% - 强调文字颜色 4 2 3 2" xfId="559"/>
    <cellStyle name="20% - 强调文字颜色 4 3" xfId="61"/>
    <cellStyle name="20% - 强调文字颜色 4 3 2" xfId="310"/>
    <cellStyle name="20% - 强调文字颜色 4 3 2 2" xfId="561"/>
    <cellStyle name="20% - 强调文字颜色 4 4" xfId="62"/>
    <cellStyle name="20% - 强调文字颜色 4 4 2" xfId="311"/>
    <cellStyle name="20% - 强调文字颜色 4 4 2 2" xfId="562"/>
    <cellStyle name="20% - 强调文字颜色 4 5" xfId="63"/>
    <cellStyle name="20% - 强调文字颜色 4 5 2" xfId="312"/>
    <cellStyle name="20% - 强调文字颜色 4 5 2 2" xfId="563"/>
    <cellStyle name="20% - 强调文字颜色 5 2" xfId="64"/>
    <cellStyle name="20% - 强调文字颜色 5 2 2" xfId="65"/>
    <cellStyle name="20% - 强调文字颜色 5 2 2 2" xfId="314"/>
    <cellStyle name="20% - 强调文字颜色 5 2 2 2 2" xfId="565"/>
    <cellStyle name="20% - 强调文字颜色 5 2 3" xfId="313"/>
    <cellStyle name="20% - 强调文字颜色 5 2 3 2" xfId="564"/>
    <cellStyle name="20% - 强调文字颜色 5 3" xfId="66"/>
    <cellStyle name="20% - 强调文字颜色 5 3 2" xfId="315"/>
    <cellStyle name="20% - 强调文字颜色 5 3 2 2" xfId="566"/>
    <cellStyle name="20% - 强调文字颜色 5 4" xfId="67"/>
    <cellStyle name="20% - 强调文字颜色 5 4 2" xfId="316"/>
    <cellStyle name="20% - 强调文字颜色 5 4 2 2" xfId="567"/>
    <cellStyle name="20% - 强调文字颜色 5 5" xfId="68"/>
    <cellStyle name="20% - 强调文字颜色 5 5 2" xfId="317"/>
    <cellStyle name="20% - 强调文字颜色 5 5 2 2" xfId="568"/>
    <cellStyle name="20% - 强调文字颜色 6 2" xfId="69"/>
    <cellStyle name="20% - 强调文字颜色 6 2 2" xfId="70"/>
    <cellStyle name="20% - 强调文字颜色 6 2 2 2" xfId="319"/>
    <cellStyle name="20% - 强调文字颜色 6 2 2 2 2" xfId="570"/>
    <cellStyle name="20% - 强调文字颜色 6 2 3" xfId="318"/>
    <cellStyle name="20% - 强调文字颜色 6 2 3 2" xfId="569"/>
    <cellStyle name="20% - 强调文字颜色 6 3" xfId="71"/>
    <cellStyle name="20% - 强调文字颜色 6 3 2" xfId="320"/>
    <cellStyle name="20% - 强调文字颜色 6 3 2 2" xfId="571"/>
    <cellStyle name="20% - 强调文字颜色 6 4" xfId="72"/>
    <cellStyle name="20% - 强调文字颜色 6 4 2" xfId="321"/>
    <cellStyle name="20% - 强调文字颜色 6 4 2 2" xfId="572"/>
    <cellStyle name="20% - 强调文字颜色 6 5" xfId="73"/>
    <cellStyle name="20% - 强调文字颜色 6 5 2" xfId="322"/>
    <cellStyle name="20% - 强调文字颜色 6 5 2 2" xfId="573"/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强调文字颜色 1 2" xfId="74"/>
    <cellStyle name="40% - 强调文字颜色 1 2 2" xfId="75"/>
    <cellStyle name="40% - 强调文字颜色 1 2 2 2" xfId="324"/>
    <cellStyle name="40% - 强调文字颜色 1 2 2 2 2" xfId="575"/>
    <cellStyle name="40% - 强调文字颜色 1 2 3" xfId="323"/>
    <cellStyle name="40% - 强调文字颜色 1 2 3 2" xfId="574"/>
    <cellStyle name="40% - 强调文字颜色 1 3" xfId="76"/>
    <cellStyle name="40% - 强调文字颜色 1 3 2" xfId="325"/>
    <cellStyle name="40% - 强调文字颜色 1 3 2 2" xfId="576"/>
    <cellStyle name="40% - 强调文字颜色 1 4" xfId="77"/>
    <cellStyle name="40% - 强调文字颜色 1 4 2" xfId="326"/>
    <cellStyle name="40% - 强调文字颜色 1 4 2 2" xfId="577"/>
    <cellStyle name="40% - 强调文字颜色 1 5" xfId="78"/>
    <cellStyle name="40% - 强调文字颜色 1 5 2" xfId="327"/>
    <cellStyle name="40% - 强调文字颜色 1 5 2 2" xfId="578"/>
    <cellStyle name="40% - 强调文字颜色 2 2" xfId="79"/>
    <cellStyle name="40% - 强调文字颜色 2 2 2" xfId="80"/>
    <cellStyle name="40% - 强调文字颜色 2 2 2 2" xfId="329"/>
    <cellStyle name="40% - 强调文字颜色 2 2 2 2 2" xfId="580"/>
    <cellStyle name="40% - 强调文字颜色 2 2 3" xfId="328"/>
    <cellStyle name="40% - 强调文字颜色 2 2 3 2" xfId="579"/>
    <cellStyle name="40% - 强调文字颜色 2 3" xfId="81"/>
    <cellStyle name="40% - 强调文字颜色 2 3 2" xfId="330"/>
    <cellStyle name="40% - 强调文字颜色 2 3 2 2" xfId="581"/>
    <cellStyle name="40% - 强调文字颜色 2 4" xfId="82"/>
    <cellStyle name="40% - 强调文字颜色 2 4 2" xfId="331"/>
    <cellStyle name="40% - 强调文字颜色 2 4 2 2" xfId="582"/>
    <cellStyle name="40% - 强调文字颜色 2 5" xfId="83"/>
    <cellStyle name="40% - 强调文字颜色 2 5 2" xfId="332"/>
    <cellStyle name="40% - 强调文字颜色 2 5 2 2" xfId="583"/>
    <cellStyle name="40% - 强调文字颜色 3 2" xfId="84"/>
    <cellStyle name="40% - 强调文字颜色 3 2 2" xfId="85"/>
    <cellStyle name="40% - 强调文字颜色 3 2 2 2" xfId="334"/>
    <cellStyle name="40% - 强调文字颜色 3 2 2 2 2" xfId="585"/>
    <cellStyle name="40% - 强调文字颜色 3 2 3" xfId="333"/>
    <cellStyle name="40% - 强调文字颜色 3 2 3 2" xfId="584"/>
    <cellStyle name="40% - 强调文字颜色 3 3" xfId="86"/>
    <cellStyle name="40% - 强调文字颜色 3 3 2" xfId="335"/>
    <cellStyle name="40% - 强调文字颜色 3 3 2 2" xfId="586"/>
    <cellStyle name="40% - 强调文字颜色 3 4" xfId="87"/>
    <cellStyle name="40% - 强调文字颜色 3 4 2" xfId="336"/>
    <cellStyle name="40% - 强调文字颜色 3 4 2 2" xfId="587"/>
    <cellStyle name="40% - 强调文字颜色 3 5" xfId="88"/>
    <cellStyle name="40% - 强调文字颜色 3 5 2" xfId="337"/>
    <cellStyle name="40% - 强调文字颜色 3 5 2 2" xfId="588"/>
    <cellStyle name="40% - 强调文字颜色 4 2" xfId="89"/>
    <cellStyle name="40% - 强调文字颜色 4 2 2" xfId="90"/>
    <cellStyle name="40% - 强调文字颜色 4 2 2 2" xfId="339"/>
    <cellStyle name="40% - 强调文字颜色 4 2 2 2 2" xfId="590"/>
    <cellStyle name="40% - 强调文字颜色 4 2 3" xfId="338"/>
    <cellStyle name="40% - 强调文字颜色 4 2 3 2" xfId="589"/>
    <cellStyle name="40% - 强调文字颜色 4 3" xfId="91"/>
    <cellStyle name="40% - 强调文字颜色 4 3 2" xfId="340"/>
    <cellStyle name="40% - 强调文字颜色 4 3 2 2" xfId="591"/>
    <cellStyle name="40% - 强调文字颜色 4 4" xfId="92"/>
    <cellStyle name="40% - 强调文字颜色 4 4 2" xfId="341"/>
    <cellStyle name="40% - 强调文字颜色 4 4 2 2" xfId="592"/>
    <cellStyle name="40% - 强调文字颜色 4 5" xfId="93"/>
    <cellStyle name="40% - 强调文字颜色 4 5 2" xfId="342"/>
    <cellStyle name="40% - 强调文字颜色 4 5 2 2" xfId="593"/>
    <cellStyle name="40% - 强调文字颜色 5 2" xfId="94"/>
    <cellStyle name="40% - 强调文字颜色 5 2 2" xfId="95"/>
    <cellStyle name="40% - 强调文字颜色 5 2 2 2" xfId="344"/>
    <cellStyle name="40% - 强调文字颜色 5 2 2 2 2" xfId="595"/>
    <cellStyle name="40% - 强调文字颜色 5 2 3" xfId="343"/>
    <cellStyle name="40% - 强调文字颜色 5 2 3 2" xfId="594"/>
    <cellStyle name="40% - 强调文字颜色 5 3" xfId="96"/>
    <cellStyle name="40% - 强调文字颜色 5 3 2" xfId="345"/>
    <cellStyle name="40% - 强调文字颜色 5 3 2 2" xfId="596"/>
    <cellStyle name="40% - 强调文字颜色 5 4" xfId="97"/>
    <cellStyle name="40% - 强调文字颜色 5 4 2" xfId="346"/>
    <cellStyle name="40% - 强调文字颜色 5 4 2 2" xfId="597"/>
    <cellStyle name="40% - 强调文字颜色 5 5" xfId="98"/>
    <cellStyle name="40% - 强调文字颜色 5 5 2" xfId="347"/>
    <cellStyle name="40% - 强调文字颜色 5 5 2 2" xfId="598"/>
    <cellStyle name="40% - 强调文字颜色 6 2" xfId="99"/>
    <cellStyle name="40% - 强调文字颜色 6 2 2" xfId="100"/>
    <cellStyle name="40% - 强调文字颜色 6 2 2 2" xfId="349"/>
    <cellStyle name="40% - 强调文字颜色 6 2 2 2 2" xfId="600"/>
    <cellStyle name="40% - 强调文字颜色 6 2 3" xfId="348"/>
    <cellStyle name="40% - 强调文字颜色 6 2 3 2" xfId="599"/>
    <cellStyle name="40% - 强调文字颜色 6 3" xfId="101"/>
    <cellStyle name="40% - 强调文字颜色 6 3 2" xfId="350"/>
    <cellStyle name="40% - 强调文字颜色 6 3 2 2" xfId="601"/>
    <cellStyle name="40% - 强调文字颜色 6 4" xfId="102"/>
    <cellStyle name="40% - 强调文字颜色 6 4 2" xfId="351"/>
    <cellStyle name="40% - 强调文字颜色 6 4 2 2" xfId="602"/>
    <cellStyle name="40% - 强调文字颜色 6 5" xfId="103"/>
    <cellStyle name="40% - 强调文字颜色 6 5 2" xfId="352"/>
    <cellStyle name="40% - 强调文字颜色 6 5 2 2" xfId="603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强调文字颜色 1 2" xfId="104"/>
    <cellStyle name="60% - 强调文字颜色 1 2 2" xfId="105"/>
    <cellStyle name="60% - 强调文字颜色 1 2 2 2" xfId="354"/>
    <cellStyle name="60% - 强调文字颜色 1 2 2 2 2" xfId="605"/>
    <cellStyle name="60% - 强调文字颜色 1 2 3" xfId="353"/>
    <cellStyle name="60% - 强调文字颜色 1 2 3 2" xfId="604"/>
    <cellStyle name="60% - 强调文字颜色 1 3" xfId="106"/>
    <cellStyle name="60% - 强调文字颜色 1 3 2" xfId="355"/>
    <cellStyle name="60% - 强调文字颜色 1 3 2 2" xfId="606"/>
    <cellStyle name="60% - 强调文字颜色 1 4" xfId="107"/>
    <cellStyle name="60% - 强调文字颜色 1 4 2" xfId="356"/>
    <cellStyle name="60% - 强调文字颜色 1 4 2 2" xfId="607"/>
    <cellStyle name="60% - 强调文字颜色 1 5" xfId="108"/>
    <cellStyle name="60% - 强调文字颜色 1 5 2" xfId="357"/>
    <cellStyle name="60% - 强调文字颜色 1 5 2 2" xfId="608"/>
    <cellStyle name="60% - 强调文字颜色 2 2" xfId="109"/>
    <cellStyle name="60% - 强调文字颜色 2 2 2" xfId="110"/>
    <cellStyle name="60% - 强调文字颜色 2 2 2 2" xfId="359"/>
    <cellStyle name="60% - 强调文字颜色 2 2 2 2 2" xfId="610"/>
    <cellStyle name="60% - 强调文字颜色 2 2 3" xfId="358"/>
    <cellStyle name="60% - 强调文字颜色 2 2 3 2" xfId="609"/>
    <cellStyle name="60% - 强调文字颜色 2 3" xfId="111"/>
    <cellStyle name="60% - 强调文字颜色 2 3 2" xfId="360"/>
    <cellStyle name="60% - 强调文字颜色 2 3 2 2" xfId="611"/>
    <cellStyle name="60% - 强调文字颜色 2 4" xfId="112"/>
    <cellStyle name="60% - 强调文字颜色 2 4 2" xfId="361"/>
    <cellStyle name="60% - 强调文字颜色 2 4 2 2" xfId="612"/>
    <cellStyle name="60% - 强调文字颜色 2 5" xfId="113"/>
    <cellStyle name="60% - 强调文字颜色 2 5 2" xfId="362"/>
    <cellStyle name="60% - 强调文字颜色 2 5 2 2" xfId="613"/>
    <cellStyle name="60% - 强调文字颜色 3 2" xfId="114"/>
    <cellStyle name="60% - 强调文字颜色 3 2 2" xfId="115"/>
    <cellStyle name="60% - 强调文字颜色 3 2 2 2" xfId="364"/>
    <cellStyle name="60% - 强调文字颜色 3 2 2 2 2" xfId="615"/>
    <cellStyle name="60% - 强调文字颜色 3 2 3" xfId="363"/>
    <cellStyle name="60% - 强调文字颜色 3 2 3 2" xfId="614"/>
    <cellStyle name="60% - 强调文字颜色 3 3" xfId="116"/>
    <cellStyle name="60% - 强调文字颜色 3 3 2" xfId="365"/>
    <cellStyle name="60% - 强调文字颜色 3 3 2 2" xfId="616"/>
    <cellStyle name="60% - 强调文字颜色 3 4" xfId="117"/>
    <cellStyle name="60% - 强调文字颜色 3 4 2" xfId="366"/>
    <cellStyle name="60% - 强调文字颜色 3 4 2 2" xfId="617"/>
    <cellStyle name="60% - 强调文字颜色 3 5" xfId="118"/>
    <cellStyle name="60% - 强调文字颜色 3 5 2" xfId="367"/>
    <cellStyle name="60% - 强调文字颜色 3 5 2 2" xfId="618"/>
    <cellStyle name="60% - 强调文字颜色 4 2" xfId="119"/>
    <cellStyle name="60% - 强调文字颜色 4 2 2" xfId="120"/>
    <cellStyle name="60% - 强调文字颜色 4 2 2 2" xfId="369"/>
    <cellStyle name="60% - 强调文字颜色 4 2 2 2 2" xfId="620"/>
    <cellStyle name="60% - 强调文字颜色 4 2 3" xfId="368"/>
    <cellStyle name="60% - 强调文字颜色 4 2 3 2" xfId="619"/>
    <cellStyle name="60% - 强调文字颜色 4 3" xfId="121"/>
    <cellStyle name="60% - 强调文字颜色 4 3 2" xfId="370"/>
    <cellStyle name="60% - 强调文字颜色 4 3 2 2" xfId="621"/>
    <cellStyle name="60% - 强调文字颜色 4 4" xfId="122"/>
    <cellStyle name="60% - 强调文字颜色 4 4 2" xfId="371"/>
    <cellStyle name="60% - 强调文字颜色 4 4 2 2" xfId="622"/>
    <cellStyle name="60% - 强调文字颜色 4 5" xfId="123"/>
    <cellStyle name="60% - 强调文字颜色 4 5 2" xfId="372"/>
    <cellStyle name="60% - 强调文字颜色 4 5 2 2" xfId="623"/>
    <cellStyle name="60% - 强调文字颜色 5 2" xfId="124"/>
    <cellStyle name="60% - 强调文字颜色 5 2 2" xfId="125"/>
    <cellStyle name="60% - 强调文字颜色 5 2 2 2" xfId="374"/>
    <cellStyle name="60% - 强调文字颜色 5 2 2 2 2" xfId="625"/>
    <cellStyle name="60% - 强调文字颜色 5 2 3" xfId="373"/>
    <cellStyle name="60% - 强调文字颜色 5 2 3 2" xfId="624"/>
    <cellStyle name="60% - 强调文字颜色 5 3" xfId="126"/>
    <cellStyle name="60% - 强调文字颜色 5 3 2" xfId="375"/>
    <cellStyle name="60% - 强调文字颜色 5 3 2 2" xfId="626"/>
    <cellStyle name="60% - 强调文字颜色 5 4" xfId="127"/>
    <cellStyle name="60% - 强调文字颜色 5 4 2" xfId="376"/>
    <cellStyle name="60% - 强调文字颜色 5 4 2 2" xfId="627"/>
    <cellStyle name="60% - 强调文字颜色 5 5" xfId="128"/>
    <cellStyle name="60% - 强调文字颜色 5 5 2" xfId="377"/>
    <cellStyle name="60% - 强调文字颜色 5 5 2 2" xfId="628"/>
    <cellStyle name="60% - 强调文字颜色 6 2" xfId="129"/>
    <cellStyle name="60% - 强调文字颜色 6 2 2" xfId="130"/>
    <cellStyle name="60% - 强调文字颜色 6 2 2 2" xfId="379"/>
    <cellStyle name="60% - 强调文字颜色 6 2 2 2 2" xfId="630"/>
    <cellStyle name="60% - 强调文字颜色 6 2 3" xfId="378"/>
    <cellStyle name="60% - 强调文字颜色 6 2 3 2" xfId="629"/>
    <cellStyle name="60% - 强调文字颜色 6 3" xfId="131"/>
    <cellStyle name="60% - 强调文字颜色 6 3 2" xfId="380"/>
    <cellStyle name="60% - 强调文字颜色 6 3 2 2" xfId="631"/>
    <cellStyle name="60% - 强调文字颜色 6 4" xfId="132"/>
    <cellStyle name="60% - 强调文字颜色 6 4 2" xfId="381"/>
    <cellStyle name="60% - 强调文字颜色 6 4 2 2" xfId="632"/>
    <cellStyle name="60% - 强调文字颜色 6 5" xfId="133"/>
    <cellStyle name="60% - 强调文字颜色 6 5 2" xfId="382"/>
    <cellStyle name="60% - 强调文字颜色 6 5 2 2" xfId="633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1 2" xfId="136"/>
    <cellStyle name="标题 1 2 2" xfId="137"/>
    <cellStyle name="标题 1 2 2 2" xfId="386"/>
    <cellStyle name="标题 1 2 2 2 2" xfId="637"/>
    <cellStyle name="标题 1 2 3" xfId="385"/>
    <cellStyle name="标题 1 2 3 2" xfId="636"/>
    <cellStyle name="标题 1 3" xfId="138"/>
    <cellStyle name="标题 1 3 2" xfId="387"/>
    <cellStyle name="标题 1 3 2 2" xfId="638"/>
    <cellStyle name="标题 1 4" xfId="139"/>
    <cellStyle name="标题 1 4 2" xfId="388"/>
    <cellStyle name="标题 1 4 2 2" xfId="639"/>
    <cellStyle name="标题 1 5" xfId="140"/>
    <cellStyle name="标题 1 5 2" xfId="389"/>
    <cellStyle name="标题 1 5 2 2" xfId="640"/>
    <cellStyle name="标题 1 6" xfId="141"/>
    <cellStyle name="标题 1 6 2" xfId="390"/>
    <cellStyle name="标题 1 6 2 2" xfId="641"/>
    <cellStyle name="标题 1 7" xfId="135"/>
    <cellStyle name="标题 1 8" xfId="384"/>
    <cellStyle name="标题 1 8 2" xfId="635"/>
    <cellStyle name="标题 10" xfId="134"/>
    <cellStyle name="标题 11" xfId="383"/>
    <cellStyle name="标题 11 2" xfId="634"/>
    <cellStyle name="标题 2" xfId="3" builtinId="17" customBuiltin="1"/>
    <cellStyle name="标题 2 2" xfId="143"/>
    <cellStyle name="标题 2 2 2" xfId="144"/>
    <cellStyle name="标题 2 2 2 2" xfId="393"/>
    <cellStyle name="标题 2 2 2 2 2" xfId="644"/>
    <cellStyle name="标题 2 2 3" xfId="392"/>
    <cellStyle name="标题 2 2 3 2" xfId="643"/>
    <cellStyle name="标题 2 3" xfId="145"/>
    <cellStyle name="标题 2 3 2" xfId="394"/>
    <cellStyle name="标题 2 3 2 2" xfId="645"/>
    <cellStyle name="标题 2 4" xfId="146"/>
    <cellStyle name="标题 2 4 2" xfId="395"/>
    <cellStyle name="标题 2 4 2 2" xfId="646"/>
    <cellStyle name="标题 2 5" xfId="147"/>
    <cellStyle name="标题 2 5 2" xfId="396"/>
    <cellStyle name="标题 2 5 2 2" xfId="647"/>
    <cellStyle name="标题 2 6" xfId="148"/>
    <cellStyle name="标题 2 6 2" xfId="397"/>
    <cellStyle name="标题 2 6 2 2" xfId="648"/>
    <cellStyle name="标题 2 7" xfId="142"/>
    <cellStyle name="标题 2 8" xfId="391"/>
    <cellStyle name="标题 2 8 2" xfId="642"/>
    <cellStyle name="标题 3" xfId="4" builtinId="18" customBuiltin="1"/>
    <cellStyle name="标题 3 2" xfId="150"/>
    <cellStyle name="标题 3 2 2" xfId="151"/>
    <cellStyle name="标题 3 2 2 2" xfId="400"/>
    <cellStyle name="标题 3 2 2 2 2" xfId="651"/>
    <cellStyle name="标题 3 2 3" xfId="399"/>
    <cellStyle name="标题 3 2 3 2" xfId="650"/>
    <cellStyle name="标题 3 3" xfId="152"/>
    <cellStyle name="标题 3 3 2" xfId="401"/>
    <cellStyle name="标题 3 3 2 2" xfId="652"/>
    <cellStyle name="标题 3 4" xfId="153"/>
    <cellStyle name="标题 3 4 2" xfId="402"/>
    <cellStyle name="标题 3 4 2 2" xfId="653"/>
    <cellStyle name="标题 3 5" xfId="154"/>
    <cellStyle name="标题 3 5 2" xfId="403"/>
    <cellStyle name="标题 3 5 2 2" xfId="654"/>
    <cellStyle name="标题 3 6" xfId="155"/>
    <cellStyle name="标题 3 6 2" xfId="404"/>
    <cellStyle name="标题 3 6 2 2" xfId="655"/>
    <cellStyle name="标题 3 7" xfId="149"/>
    <cellStyle name="标题 3 8" xfId="398"/>
    <cellStyle name="标题 3 8 2" xfId="649"/>
    <cellStyle name="标题 4" xfId="5" builtinId="19" customBuiltin="1"/>
    <cellStyle name="标题 4 2" xfId="157"/>
    <cellStyle name="标题 4 2 2" xfId="158"/>
    <cellStyle name="标题 4 2 2 2" xfId="407"/>
    <cellStyle name="标题 4 2 2 2 2" xfId="658"/>
    <cellStyle name="标题 4 2 3" xfId="406"/>
    <cellStyle name="标题 4 2 3 2" xfId="657"/>
    <cellStyle name="标题 4 3" xfId="159"/>
    <cellStyle name="标题 4 3 2" xfId="408"/>
    <cellStyle name="标题 4 3 2 2" xfId="659"/>
    <cellStyle name="标题 4 4" xfId="160"/>
    <cellStyle name="标题 4 4 2" xfId="409"/>
    <cellStyle name="标题 4 4 2 2" xfId="660"/>
    <cellStyle name="标题 4 5" xfId="161"/>
    <cellStyle name="标题 4 5 2" xfId="410"/>
    <cellStyle name="标题 4 5 2 2" xfId="661"/>
    <cellStyle name="标题 4 6" xfId="162"/>
    <cellStyle name="标题 4 6 2" xfId="411"/>
    <cellStyle name="标题 4 6 2 2" xfId="662"/>
    <cellStyle name="标题 4 7" xfId="156"/>
    <cellStyle name="标题 4 8" xfId="405"/>
    <cellStyle name="标题 4 8 2" xfId="656"/>
    <cellStyle name="标题 5" xfId="163"/>
    <cellStyle name="标题 5 2" xfId="164"/>
    <cellStyle name="标题 5 2 2" xfId="413"/>
    <cellStyle name="标题 5 2 2 2" xfId="664"/>
    <cellStyle name="标题 5 3" xfId="412"/>
    <cellStyle name="标题 5 3 2" xfId="663"/>
    <cellStyle name="标题 6" xfId="165"/>
    <cellStyle name="标题 6 2" xfId="414"/>
    <cellStyle name="标题 6 2 2" xfId="665"/>
    <cellStyle name="标题 7" xfId="166"/>
    <cellStyle name="标题 7 2" xfId="415"/>
    <cellStyle name="标题 7 2 2" xfId="666"/>
    <cellStyle name="标题 8" xfId="167"/>
    <cellStyle name="标题 8 2" xfId="416"/>
    <cellStyle name="标题 8 2 2" xfId="667"/>
    <cellStyle name="标题 9" xfId="168"/>
    <cellStyle name="标题 9 2" xfId="417"/>
    <cellStyle name="标题 9 2 2" xfId="668"/>
    <cellStyle name="差" xfId="7" builtinId="27" customBuiltin="1"/>
    <cellStyle name="差 2" xfId="170"/>
    <cellStyle name="差 2 2" xfId="171"/>
    <cellStyle name="差 2 2 2" xfId="420"/>
    <cellStyle name="差 2 2 2 2" xfId="671"/>
    <cellStyle name="差 2 3" xfId="419"/>
    <cellStyle name="差 2 3 2" xfId="670"/>
    <cellStyle name="差 3" xfId="172"/>
    <cellStyle name="差 3 2" xfId="421"/>
    <cellStyle name="差 3 2 2" xfId="672"/>
    <cellStyle name="差 4" xfId="173"/>
    <cellStyle name="差 4 2" xfId="422"/>
    <cellStyle name="差 4 2 2" xfId="673"/>
    <cellStyle name="差 5" xfId="174"/>
    <cellStyle name="差 5 2" xfId="423"/>
    <cellStyle name="差 5 2 2" xfId="674"/>
    <cellStyle name="差 6" xfId="175"/>
    <cellStyle name="差 6 2" xfId="424"/>
    <cellStyle name="差 6 2 2" xfId="675"/>
    <cellStyle name="差 7" xfId="169"/>
    <cellStyle name="差 8" xfId="418"/>
    <cellStyle name="差 8 2" xfId="669"/>
    <cellStyle name="常规" xfId="0" builtinId="0"/>
    <cellStyle name="常规 2" xfId="42"/>
    <cellStyle name="常规 2 2" xfId="177"/>
    <cellStyle name="常规 2 2 2" xfId="425"/>
    <cellStyle name="常规 2 3" xfId="178"/>
    <cellStyle name="常规 2 3 2" xfId="426"/>
    <cellStyle name="常规 2 4" xfId="176"/>
    <cellStyle name="常规 2 4 2" xfId="540"/>
    <cellStyle name="常规 2 5" xfId="775"/>
    <cellStyle name="常规 3" xfId="179"/>
    <cellStyle name="常规 3 2" xfId="180"/>
    <cellStyle name="常规 3 2 2" xfId="428"/>
    <cellStyle name="常规 3 2 2 2" xfId="677"/>
    <cellStyle name="常规 3 3" xfId="427"/>
    <cellStyle name="常规 3 3 2" xfId="676"/>
    <cellStyle name="常规 4" xfId="181"/>
    <cellStyle name="常规 4 2" xfId="429"/>
    <cellStyle name="常规 4 2 2" xfId="678"/>
    <cellStyle name="常规 5" xfId="182"/>
    <cellStyle name="常规 5 2" xfId="430"/>
    <cellStyle name="常规 5 2 2" xfId="679"/>
    <cellStyle name="常规 6" xfId="183"/>
    <cellStyle name="常规 6 2" xfId="431"/>
    <cellStyle name="常规 6 2 2" xfId="680"/>
    <cellStyle name="常规 7" xfId="184"/>
    <cellStyle name="常规 7 2" xfId="432"/>
    <cellStyle name="常规 7 2 2" xfId="681"/>
    <cellStyle name="常规 8" xfId="43"/>
    <cellStyle name="常规 9" xfId="292"/>
    <cellStyle name="常规 9 2" xfId="543"/>
    <cellStyle name="好" xfId="6" builtinId="26" customBuiltin="1"/>
    <cellStyle name="好 2" xfId="186"/>
    <cellStyle name="好 2 2" xfId="187"/>
    <cellStyle name="好 2 2 2" xfId="435"/>
    <cellStyle name="好 2 2 2 2" xfId="684"/>
    <cellStyle name="好 2 3" xfId="434"/>
    <cellStyle name="好 2 3 2" xfId="683"/>
    <cellStyle name="好 3" xfId="188"/>
    <cellStyle name="好 3 2" xfId="436"/>
    <cellStyle name="好 3 2 2" xfId="685"/>
    <cellStyle name="好 4" xfId="189"/>
    <cellStyle name="好 4 2" xfId="437"/>
    <cellStyle name="好 4 2 2" xfId="686"/>
    <cellStyle name="好 5" xfId="190"/>
    <cellStyle name="好 5 2" xfId="438"/>
    <cellStyle name="好 5 2 2" xfId="687"/>
    <cellStyle name="好 6" xfId="191"/>
    <cellStyle name="好 6 2" xfId="439"/>
    <cellStyle name="好 6 2 2" xfId="688"/>
    <cellStyle name="好 7" xfId="185"/>
    <cellStyle name="好 8" xfId="433"/>
    <cellStyle name="好 8 2" xfId="682"/>
    <cellStyle name="汇总" xfId="17" builtinId="25" customBuiltin="1"/>
    <cellStyle name="汇总 2" xfId="193"/>
    <cellStyle name="汇总 2 2" xfId="194"/>
    <cellStyle name="汇总 2 2 2" xfId="442"/>
    <cellStyle name="汇总 2 3" xfId="441"/>
    <cellStyle name="汇总 3" xfId="195"/>
    <cellStyle name="汇总 3 2" xfId="443"/>
    <cellStyle name="汇总 4" xfId="196"/>
    <cellStyle name="汇总 4 2" xfId="444"/>
    <cellStyle name="汇总 5" xfId="197"/>
    <cellStyle name="汇总 5 2" xfId="445"/>
    <cellStyle name="汇总 6" xfId="198"/>
    <cellStyle name="汇总 6 2" xfId="446"/>
    <cellStyle name="汇总 7" xfId="192"/>
    <cellStyle name="汇总 7 2" xfId="541"/>
    <cellStyle name="汇总 8" xfId="440"/>
    <cellStyle name="计算" xfId="11" builtinId="22" customBuiltin="1"/>
    <cellStyle name="计算 2" xfId="200"/>
    <cellStyle name="计算 2 2" xfId="201"/>
    <cellStyle name="计算 2 2 2" xfId="449"/>
    <cellStyle name="计算 2 2 2 2" xfId="691"/>
    <cellStyle name="计算 2 3" xfId="448"/>
    <cellStyle name="计算 2 3 2" xfId="690"/>
    <cellStyle name="计算 3" xfId="202"/>
    <cellStyle name="计算 3 2" xfId="450"/>
    <cellStyle name="计算 3 2 2" xfId="692"/>
    <cellStyle name="计算 4" xfId="203"/>
    <cellStyle name="计算 4 2" xfId="451"/>
    <cellStyle name="计算 4 2 2" xfId="693"/>
    <cellStyle name="计算 5" xfId="204"/>
    <cellStyle name="计算 5 2" xfId="452"/>
    <cellStyle name="计算 5 2 2" xfId="694"/>
    <cellStyle name="计算 6" xfId="205"/>
    <cellStyle name="计算 6 2" xfId="453"/>
    <cellStyle name="计算 6 2 2" xfId="695"/>
    <cellStyle name="计算 7" xfId="199"/>
    <cellStyle name="计算 8" xfId="447"/>
    <cellStyle name="计算 8 2" xfId="689"/>
    <cellStyle name="检查单元格" xfId="13" builtinId="23" customBuiltin="1"/>
    <cellStyle name="检查单元格 2" xfId="207"/>
    <cellStyle name="检查单元格 2 2" xfId="208"/>
    <cellStyle name="检查单元格 2 2 2" xfId="456"/>
    <cellStyle name="检查单元格 2 2 2 2" xfId="698"/>
    <cellStyle name="检查单元格 2 3" xfId="455"/>
    <cellStyle name="检查单元格 2 3 2" xfId="697"/>
    <cellStyle name="检查单元格 3" xfId="209"/>
    <cellStyle name="检查单元格 3 2" xfId="457"/>
    <cellStyle name="检查单元格 3 2 2" xfId="699"/>
    <cellStyle name="检查单元格 4" xfId="210"/>
    <cellStyle name="检查单元格 4 2" xfId="458"/>
    <cellStyle name="检查单元格 4 2 2" xfId="700"/>
    <cellStyle name="检查单元格 5" xfId="211"/>
    <cellStyle name="检查单元格 5 2" xfId="459"/>
    <cellStyle name="检查单元格 5 2 2" xfId="701"/>
    <cellStyle name="检查单元格 6" xfId="212"/>
    <cellStyle name="检查单元格 6 2" xfId="460"/>
    <cellStyle name="检查单元格 6 2 2" xfId="702"/>
    <cellStyle name="检查单元格 7" xfId="206"/>
    <cellStyle name="检查单元格 8" xfId="454"/>
    <cellStyle name="检查单元格 8 2" xfId="696"/>
    <cellStyle name="解释性文本" xfId="16" builtinId="53" customBuiltin="1"/>
    <cellStyle name="解释性文本 2" xfId="214"/>
    <cellStyle name="解释性文本 2 2" xfId="215"/>
    <cellStyle name="解释性文本 2 2 2" xfId="463"/>
    <cellStyle name="解释性文本 2 2 2 2" xfId="705"/>
    <cellStyle name="解释性文本 2 3" xfId="462"/>
    <cellStyle name="解释性文本 2 3 2" xfId="704"/>
    <cellStyle name="解释性文本 3" xfId="216"/>
    <cellStyle name="解释性文本 3 2" xfId="464"/>
    <cellStyle name="解释性文本 3 2 2" xfId="706"/>
    <cellStyle name="解释性文本 4" xfId="217"/>
    <cellStyle name="解释性文本 4 2" xfId="465"/>
    <cellStyle name="解释性文本 4 2 2" xfId="707"/>
    <cellStyle name="解释性文本 5" xfId="218"/>
    <cellStyle name="解释性文本 5 2" xfId="466"/>
    <cellStyle name="解释性文本 5 2 2" xfId="708"/>
    <cellStyle name="解释性文本 6" xfId="219"/>
    <cellStyle name="解释性文本 6 2" xfId="467"/>
    <cellStyle name="解释性文本 6 2 2" xfId="709"/>
    <cellStyle name="解释性文本 7" xfId="213"/>
    <cellStyle name="解释性文本 8" xfId="461"/>
    <cellStyle name="解释性文本 8 2" xfId="703"/>
    <cellStyle name="警告文本" xfId="14" builtinId="11" customBuiltin="1"/>
    <cellStyle name="警告文本 2" xfId="221"/>
    <cellStyle name="警告文本 2 2" xfId="222"/>
    <cellStyle name="警告文本 2 2 2" xfId="470"/>
    <cellStyle name="警告文本 2 3" xfId="469"/>
    <cellStyle name="警告文本 3" xfId="223"/>
    <cellStyle name="警告文本 3 2" xfId="471"/>
    <cellStyle name="警告文本 4" xfId="224"/>
    <cellStyle name="警告文本 4 2" xfId="472"/>
    <cellStyle name="警告文本 5" xfId="225"/>
    <cellStyle name="警告文本 5 2" xfId="473"/>
    <cellStyle name="警告文本 6" xfId="226"/>
    <cellStyle name="警告文本 6 2" xfId="474"/>
    <cellStyle name="警告文本 7" xfId="220"/>
    <cellStyle name="警告文本 7 2" xfId="542"/>
    <cellStyle name="警告文本 8" xfId="468"/>
    <cellStyle name="链接单元格" xfId="12" builtinId="24" customBuiltin="1"/>
    <cellStyle name="链接单元格 2" xfId="228"/>
    <cellStyle name="链接单元格 2 2" xfId="229"/>
    <cellStyle name="链接单元格 2 2 2" xfId="477"/>
    <cellStyle name="链接单元格 2 2 2 2" xfId="712"/>
    <cellStyle name="链接单元格 2 3" xfId="476"/>
    <cellStyle name="链接单元格 2 3 2" xfId="711"/>
    <cellStyle name="链接单元格 3" xfId="230"/>
    <cellStyle name="链接单元格 3 2" xfId="478"/>
    <cellStyle name="链接单元格 3 2 2" xfId="713"/>
    <cellStyle name="链接单元格 4" xfId="231"/>
    <cellStyle name="链接单元格 4 2" xfId="479"/>
    <cellStyle name="链接单元格 4 2 2" xfId="714"/>
    <cellStyle name="链接单元格 5" xfId="232"/>
    <cellStyle name="链接单元格 5 2" xfId="480"/>
    <cellStyle name="链接单元格 5 2 2" xfId="715"/>
    <cellStyle name="链接单元格 6" xfId="233"/>
    <cellStyle name="链接单元格 6 2" xfId="481"/>
    <cellStyle name="链接单元格 6 2 2" xfId="716"/>
    <cellStyle name="链接单元格 7" xfId="227"/>
    <cellStyle name="链接单元格 8" xfId="475"/>
    <cellStyle name="链接单元格 8 2" xfId="710"/>
    <cellStyle name="强调文字颜色 1 2" xfId="234"/>
    <cellStyle name="强调文字颜色 1 2 2" xfId="235"/>
    <cellStyle name="强调文字颜色 1 2 2 2" xfId="483"/>
    <cellStyle name="强调文字颜色 1 2 2 2 2" xfId="718"/>
    <cellStyle name="强调文字颜色 1 2 3" xfId="482"/>
    <cellStyle name="强调文字颜色 1 2 3 2" xfId="717"/>
    <cellStyle name="强调文字颜色 1 3" xfId="236"/>
    <cellStyle name="强调文字颜色 1 3 2" xfId="484"/>
    <cellStyle name="强调文字颜色 1 3 2 2" xfId="719"/>
    <cellStyle name="强调文字颜色 1 4" xfId="237"/>
    <cellStyle name="强调文字颜色 1 4 2" xfId="485"/>
    <cellStyle name="强调文字颜色 1 4 2 2" xfId="720"/>
    <cellStyle name="强调文字颜色 1 5" xfId="238"/>
    <cellStyle name="强调文字颜色 1 5 2" xfId="486"/>
    <cellStyle name="强调文字颜色 1 5 2 2" xfId="721"/>
    <cellStyle name="强调文字颜色 2 2" xfId="239"/>
    <cellStyle name="强调文字颜色 2 2 2" xfId="240"/>
    <cellStyle name="强调文字颜色 2 2 2 2" xfId="488"/>
    <cellStyle name="强调文字颜色 2 2 2 2 2" xfId="723"/>
    <cellStyle name="强调文字颜色 2 2 3" xfId="487"/>
    <cellStyle name="强调文字颜色 2 2 3 2" xfId="722"/>
    <cellStyle name="强调文字颜色 2 3" xfId="241"/>
    <cellStyle name="强调文字颜色 2 3 2" xfId="489"/>
    <cellStyle name="强调文字颜色 2 3 2 2" xfId="724"/>
    <cellStyle name="强调文字颜色 2 4" xfId="242"/>
    <cellStyle name="强调文字颜色 2 4 2" xfId="490"/>
    <cellStyle name="强调文字颜色 2 4 2 2" xfId="725"/>
    <cellStyle name="强调文字颜色 2 5" xfId="243"/>
    <cellStyle name="强调文字颜色 2 5 2" xfId="491"/>
    <cellStyle name="强调文字颜色 2 5 2 2" xfId="726"/>
    <cellStyle name="强调文字颜色 3 2" xfId="244"/>
    <cellStyle name="强调文字颜色 3 2 2" xfId="245"/>
    <cellStyle name="强调文字颜色 3 2 2 2" xfId="493"/>
    <cellStyle name="强调文字颜色 3 2 2 2 2" xfId="728"/>
    <cellStyle name="强调文字颜色 3 2 3" xfId="492"/>
    <cellStyle name="强调文字颜色 3 2 3 2" xfId="727"/>
    <cellStyle name="强调文字颜色 3 3" xfId="246"/>
    <cellStyle name="强调文字颜色 3 3 2" xfId="494"/>
    <cellStyle name="强调文字颜色 3 3 2 2" xfId="729"/>
    <cellStyle name="强调文字颜色 3 4" xfId="247"/>
    <cellStyle name="强调文字颜色 3 4 2" xfId="495"/>
    <cellStyle name="强调文字颜色 3 4 2 2" xfId="730"/>
    <cellStyle name="强调文字颜色 3 5" xfId="248"/>
    <cellStyle name="强调文字颜色 3 5 2" xfId="496"/>
    <cellStyle name="强调文字颜色 3 5 2 2" xfId="731"/>
    <cellStyle name="强调文字颜色 4 2" xfId="249"/>
    <cellStyle name="强调文字颜色 4 2 2" xfId="250"/>
    <cellStyle name="强调文字颜色 4 2 2 2" xfId="498"/>
    <cellStyle name="强调文字颜色 4 2 2 2 2" xfId="733"/>
    <cellStyle name="强调文字颜色 4 2 3" xfId="497"/>
    <cellStyle name="强调文字颜色 4 2 3 2" xfId="732"/>
    <cellStyle name="强调文字颜色 4 3" xfId="251"/>
    <cellStyle name="强调文字颜色 4 3 2" xfId="499"/>
    <cellStyle name="强调文字颜色 4 3 2 2" xfId="734"/>
    <cellStyle name="强调文字颜色 4 4" xfId="252"/>
    <cellStyle name="强调文字颜色 4 4 2" xfId="500"/>
    <cellStyle name="强调文字颜色 4 4 2 2" xfId="735"/>
    <cellStyle name="强调文字颜色 4 5" xfId="253"/>
    <cellStyle name="强调文字颜色 4 5 2" xfId="501"/>
    <cellStyle name="强调文字颜色 4 5 2 2" xfId="736"/>
    <cellStyle name="强调文字颜色 5 2" xfId="254"/>
    <cellStyle name="强调文字颜色 5 2 2" xfId="255"/>
    <cellStyle name="强调文字颜色 5 2 2 2" xfId="503"/>
    <cellStyle name="强调文字颜色 5 2 2 2 2" xfId="738"/>
    <cellStyle name="强调文字颜色 5 2 3" xfId="502"/>
    <cellStyle name="强调文字颜色 5 2 3 2" xfId="737"/>
    <cellStyle name="强调文字颜色 5 3" xfId="256"/>
    <cellStyle name="强调文字颜色 5 3 2" xfId="504"/>
    <cellStyle name="强调文字颜色 5 3 2 2" xfId="739"/>
    <cellStyle name="强调文字颜色 5 4" xfId="257"/>
    <cellStyle name="强调文字颜色 5 4 2" xfId="505"/>
    <cellStyle name="强调文字颜色 5 4 2 2" xfId="740"/>
    <cellStyle name="强调文字颜色 5 5" xfId="258"/>
    <cellStyle name="强调文字颜色 5 5 2" xfId="506"/>
    <cellStyle name="强调文字颜色 5 5 2 2" xfId="741"/>
    <cellStyle name="强调文字颜色 6 2" xfId="259"/>
    <cellStyle name="强调文字颜色 6 2 2" xfId="260"/>
    <cellStyle name="强调文字颜色 6 2 2 2" xfId="508"/>
    <cellStyle name="强调文字颜色 6 2 2 2 2" xfId="743"/>
    <cellStyle name="强调文字颜色 6 2 3" xfId="507"/>
    <cellStyle name="强调文字颜色 6 2 3 2" xfId="742"/>
    <cellStyle name="强调文字颜色 6 3" xfId="261"/>
    <cellStyle name="强调文字颜色 6 3 2" xfId="509"/>
    <cellStyle name="强调文字颜色 6 3 2 2" xfId="744"/>
    <cellStyle name="强调文字颜色 6 4" xfId="262"/>
    <cellStyle name="强调文字颜色 6 4 2" xfId="510"/>
    <cellStyle name="强调文字颜色 6 4 2 2" xfId="745"/>
    <cellStyle name="强调文字颜色 6 5" xfId="263"/>
    <cellStyle name="强调文字颜色 6 5 2" xfId="511"/>
    <cellStyle name="强调文字颜色 6 5 2 2" xfId="746"/>
    <cellStyle name="适中" xfId="8" builtinId="28" customBuiltin="1"/>
    <cellStyle name="适中 2" xfId="265"/>
    <cellStyle name="适中 2 2" xfId="266"/>
    <cellStyle name="适中 2 2 2" xfId="514"/>
    <cellStyle name="适中 2 2 2 2" xfId="749"/>
    <cellStyle name="适中 2 3" xfId="513"/>
    <cellStyle name="适中 2 3 2" xfId="748"/>
    <cellStyle name="适中 3" xfId="267"/>
    <cellStyle name="适中 3 2" xfId="515"/>
    <cellStyle name="适中 3 2 2" xfId="750"/>
    <cellStyle name="适中 4" xfId="268"/>
    <cellStyle name="适中 4 2" xfId="516"/>
    <cellStyle name="适中 4 2 2" xfId="751"/>
    <cellStyle name="适中 5" xfId="269"/>
    <cellStyle name="适中 5 2" xfId="517"/>
    <cellStyle name="适中 5 2 2" xfId="752"/>
    <cellStyle name="适中 6" xfId="270"/>
    <cellStyle name="适中 6 2" xfId="518"/>
    <cellStyle name="适中 6 2 2" xfId="753"/>
    <cellStyle name="适中 7" xfId="264"/>
    <cellStyle name="适中 8" xfId="512"/>
    <cellStyle name="适中 8 2" xfId="747"/>
    <cellStyle name="输出" xfId="10" builtinId="21" customBuiltin="1"/>
    <cellStyle name="输出 2" xfId="272"/>
    <cellStyle name="输出 2 2" xfId="273"/>
    <cellStyle name="输出 2 2 2" xfId="521"/>
    <cellStyle name="输出 2 2 2 2" xfId="756"/>
    <cellStyle name="输出 2 3" xfId="520"/>
    <cellStyle name="输出 2 3 2" xfId="755"/>
    <cellStyle name="输出 3" xfId="274"/>
    <cellStyle name="输出 3 2" xfId="522"/>
    <cellStyle name="输出 3 2 2" xfId="757"/>
    <cellStyle name="输出 4" xfId="275"/>
    <cellStyle name="输出 4 2" xfId="523"/>
    <cellStyle name="输出 4 2 2" xfId="758"/>
    <cellStyle name="输出 5" xfId="276"/>
    <cellStyle name="输出 5 2" xfId="524"/>
    <cellStyle name="输出 5 2 2" xfId="759"/>
    <cellStyle name="输出 6" xfId="277"/>
    <cellStyle name="输出 6 2" xfId="525"/>
    <cellStyle name="输出 6 2 2" xfId="760"/>
    <cellStyle name="输出 7" xfId="271"/>
    <cellStyle name="输出 8" xfId="519"/>
    <cellStyle name="输出 8 2" xfId="754"/>
    <cellStyle name="输入" xfId="9" builtinId="20" customBuiltin="1"/>
    <cellStyle name="输入 2" xfId="279"/>
    <cellStyle name="输入 2 2" xfId="280"/>
    <cellStyle name="输入 2 2 2" xfId="528"/>
    <cellStyle name="输入 2 2 2 2" xfId="763"/>
    <cellStyle name="输入 2 3" xfId="527"/>
    <cellStyle name="输入 2 3 2" xfId="762"/>
    <cellStyle name="输入 3" xfId="281"/>
    <cellStyle name="输入 3 2" xfId="529"/>
    <cellStyle name="输入 3 2 2" xfId="764"/>
    <cellStyle name="输入 4" xfId="282"/>
    <cellStyle name="输入 4 2" xfId="530"/>
    <cellStyle name="输入 4 2 2" xfId="765"/>
    <cellStyle name="输入 5" xfId="283"/>
    <cellStyle name="输入 5 2" xfId="531"/>
    <cellStyle name="输入 5 2 2" xfId="766"/>
    <cellStyle name="输入 6" xfId="284"/>
    <cellStyle name="输入 6 2" xfId="532"/>
    <cellStyle name="输入 6 2 2" xfId="767"/>
    <cellStyle name="输入 7" xfId="278"/>
    <cellStyle name="输入 8" xfId="526"/>
    <cellStyle name="输入 8 2" xfId="76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  <cellStyle name="注释 2" xfId="286"/>
    <cellStyle name="注释 2 2" xfId="287"/>
    <cellStyle name="注释 2 2 2" xfId="535"/>
    <cellStyle name="注释 2 2 2 2" xfId="770"/>
    <cellStyle name="注释 2 3" xfId="534"/>
    <cellStyle name="注释 2 3 2" xfId="769"/>
    <cellStyle name="注释 3" xfId="288"/>
    <cellStyle name="注释 3 2" xfId="536"/>
    <cellStyle name="注释 3 2 2" xfId="771"/>
    <cellStyle name="注释 4" xfId="289"/>
    <cellStyle name="注释 4 2" xfId="537"/>
    <cellStyle name="注释 4 2 2" xfId="772"/>
    <cellStyle name="注释 5" xfId="290"/>
    <cellStyle name="注释 5 2" xfId="538"/>
    <cellStyle name="注释 5 2 2" xfId="773"/>
    <cellStyle name="注释 6" xfId="291"/>
    <cellStyle name="注释 6 2" xfId="539"/>
    <cellStyle name="注释 6 2 2" xfId="774"/>
    <cellStyle name="注释 7" xfId="285"/>
    <cellStyle name="注释 8" xfId="533"/>
    <cellStyle name="注释 8 2" xfId="7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ools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iv_cashbeforetax"/>
      <definedName name="s_div_exdate"/>
      <definedName name="s_div_ifdiv"/>
      <definedName name="s_div_progress"/>
      <definedName name="s_div_recorddate"/>
      <definedName name="s_dq_close"/>
      <definedName name="s_performanceexpress_perfexnetprofittoshareholder"/>
      <definedName name="wset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4"/>
  <sheetViews>
    <sheetView zoomScaleNormal="100" workbookViewId="0">
      <selection activeCell="K12" sqref="K12"/>
    </sheetView>
  </sheetViews>
  <sheetFormatPr defaultRowHeight="14.4" x14ac:dyDescent="0.25"/>
  <cols>
    <col min="1" max="1" width="11.88671875" style="4" customWidth="1"/>
    <col min="3" max="3" width="11.44140625" customWidth="1"/>
    <col min="4" max="4" width="10.44140625" bestFit="1" customWidth="1"/>
    <col min="5" max="5" width="10.21875" customWidth="1"/>
    <col min="6" max="6" width="11.6640625" customWidth="1"/>
    <col min="7" max="7" width="14.44140625" customWidth="1"/>
    <col min="8" max="8" width="6" customWidth="1"/>
    <col min="9" max="9" width="16.21875" customWidth="1"/>
    <col min="10" max="10" width="11" customWidth="1"/>
    <col min="11" max="11" width="10.88671875" customWidth="1"/>
    <col min="12" max="12" width="11.6640625" customWidth="1"/>
    <col min="13" max="13" width="12.21875" customWidth="1"/>
    <col min="14" max="14" width="11.77734375" customWidth="1"/>
    <col min="15" max="15" width="12.6640625" customWidth="1"/>
  </cols>
  <sheetData>
    <row r="3" spans="1:15" x14ac:dyDescent="0.25">
      <c r="A3" s="15" t="s">
        <v>80</v>
      </c>
    </row>
    <row r="4" spans="1:15" x14ac:dyDescent="0.25">
      <c r="A4" s="16" t="s">
        <v>0</v>
      </c>
      <c r="B4" s="16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/>
      <c r="I4" s="16" t="s">
        <v>117</v>
      </c>
      <c r="J4" s="16" t="s">
        <v>85</v>
      </c>
      <c r="K4" s="16" t="s">
        <v>86</v>
      </c>
      <c r="L4" s="16" t="s">
        <v>109</v>
      </c>
      <c r="M4" s="16" t="s">
        <v>112</v>
      </c>
      <c r="N4" s="16" t="s">
        <v>113</v>
      </c>
      <c r="O4" s="16" t="s">
        <v>114</v>
      </c>
    </row>
    <row r="5" spans="1:15" x14ac:dyDescent="0.25">
      <c r="A5" s="9" t="s">
        <v>110</v>
      </c>
      <c r="B5" s="9" t="s">
        <v>92</v>
      </c>
      <c r="C5" s="9" t="str">
        <f>[1]!s_div_recorddate(A5,"2016/12/31")</f>
        <v>2017-03-28</v>
      </c>
      <c r="D5" s="9" t="str">
        <f>[1]!s_div_exdate(A5,"2016/12/31")</f>
        <v>2017-03-29</v>
      </c>
      <c r="E5" s="9">
        <v>0.39</v>
      </c>
      <c r="F5" s="9">
        <v>1.0547</v>
      </c>
      <c r="G5" s="14" t="s">
        <v>119</v>
      </c>
      <c r="H5" s="9"/>
      <c r="I5" s="9" t="str">
        <f>[1]!s_div_progress(A5,"20171231")</f>
        <v>实施</v>
      </c>
      <c r="J5" s="9" t="str">
        <f>[1]!s_div_recorddate(A5,"2017/12/31")</f>
        <v>2018-06-28</v>
      </c>
      <c r="K5" s="9" t="str">
        <f>[1]!s_div_exdate(A5,"2017/12/31")</f>
        <v>2018-06-29</v>
      </c>
      <c r="L5" s="4" t="str">
        <f>[1]!s_div_ifdiv(A5,"2017/06/30")</f>
        <v>否</v>
      </c>
      <c r="M5" s="9">
        <f>[1]!s_div_recorddate(A5,"2017/6/30")</f>
        <v>0</v>
      </c>
      <c r="N5" s="9">
        <f>[1]!s_div_exdate(A5,"2017/06/30")</f>
        <v>0</v>
      </c>
      <c r="O5" s="4" t="str">
        <f>[1]!s_div_ifdiv(A5,"2016/06/30")</f>
        <v>否</v>
      </c>
    </row>
    <row r="6" spans="1:15" x14ac:dyDescent="0.25">
      <c r="A6" s="7" t="s">
        <v>74</v>
      </c>
      <c r="F6" s="2">
        <f>SUM(F5)</f>
        <v>1.0547</v>
      </c>
      <c r="I6" s="4"/>
      <c r="J6" s="4"/>
      <c r="K6" s="4"/>
      <c r="L6" s="4"/>
    </row>
    <row r="7" spans="1:15" x14ac:dyDescent="0.25">
      <c r="I7" s="4"/>
      <c r="J7" s="4"/>
      <c r="K7" s="4"/>
      <c r="L7" s="4"/>
    </row>
    <row r="8" spans="1:15" x14ac:dyDescent="0.25">
      <c r="I8" s="4"/>
      <c r="J8" s="4"/>
      <c r="K8" s="4"/>
      <c r="L8" s="4"/>
    </row>
    <row r="9" spans="1:15" x14ac:dyDescent="0.25">
      <c r="A9" s="15" t="s">
        <v>72</v>
      </c>
      <c r="I9" s="4"/>
      <c r="J9" s="4"/>
      <c r="K9" s="4"/>
      <c r="L9" s="4"/>
    </row>
    <row r="10" spans="1:15" x14ac:dyDescent="0.25">
      <c r="A10" s="16" t="s">
        <v>0</v>
      </c>
      <c r="B10" s="16" t="s">
        <v>1</v>
      </c>
      <c r="C10" s="16" t="s">
        <v>2</v>
      </c>
      <c r="D10" s="16" t="s">
        <v>3</v>
      </c>
      <c r="E10" s="16" t="s">
        <v>4</v>
      </c>
      <c r="F10" s="16" t="s">
        <v>5</v>
      </c>
      <c r="G10" s="16" t="s">
        <v>6</v>
      </c>
      <c r="H10" s="16"/>
      <c r="I10" s="16" t="s">
        <v>117</v>
      </c>
      <c r="J10" s="16" t="s">
        <v>85</v>
      </c>
      <c r="K10" s="16" t="s">
        <v>86</v>
      </c>
      <c r="L10" s="16" t="s">
        <v>109</v>
      </c>
      <c r="M10" s="16" t="s">
        <v>112</v>
      </c>
      <c r="N10" s="16" t="s">
        <v>113</v>
      </c>
      <c r="O10" s="16" t="s">
        <v>114</v>
      </c>
    </row>
    <row r="11" spans="1:15" s="18" customFormat="1" x14ac:dyDescent="0.25">
      <c r="A11" s="23" t="s">
        <v>121</v>
      </c>
      <c r="B11" s="20" t="s">
        <v>96</v>
      </c>
      <c r="C11" s="20" t="str">
        <f>[1]!s_div_recorddate(A11,"2016/12/31")</f>
        <v>2017-05-02</v>
      </c>
      <c r="D11" s="20" t="str">
        <f>[1]!s_div_exdate(A11,"2016/12/31")</f>
        <v>2017-05-03</v>
      </c>
      <c r="E11" s="19"/>
      <c r="F11" s="19"/>
      <c r="G11" s="21" t="s">
        <v>119</v>
      </c>
      <c r="H11" s="19"/>
      <c r="I11" s="22" t="str">
        <f>[1]!s_div_progress(A11,"20171231")</f>
        <v>实施</v>
      </c>
      <c r="J11" s="22" t="str">
        <f>[1]!s_div_recorddate(A11,"2017/12/31")</f>
        <v>2018-06-25</v>
      </c>
      <c r="K11" s="22" t="str">
        <f>[1]!s_div_exdate(A11,"2017/12/31")</f>
        <v>2018-06-26</v>
      </c>
      <c r="L11" s="22" t="str">
        <f>[1]!s_div_ifdiv(A11,"2017/06/30")</f>
        <v>否</v>
      </c>
      <c r="M11" s="22">
        <f>[1]!s_div_recorddate(A11,"2017/6/30")</f>
        <v>0</v>
      </c>
      <c r="N11" s="22">
        <f>[1]!s_div_exdate(A11,"2017/06/30")</f>
        <v>0</v>
      </c>
      <c r="O11" s="22" t="str">
        <f>[1]!s_div_ifdiv(A11,"2016/06/30")</f>
        <v>否</v>
      </c>
    </row>
    <row r="12" spans="1:15" s="18" customFormat="1" x14ac:dyDescent="0.25">
      <c r="A12" s="12" t="s">
        <v>30</v>
      </c>
      <c r="B12" s="11" t="s">
        <v>31</v>
      </c>
      <c r="C12" s="9" t="str">
        <f>[1]!s_div_recorddate(A12,"2016/12/31")</f>
        <v>2017-05-08</v>
      </c>
      <c r="D12" s="9" t="str">
        <f>[1]!s_div_exdate(A12,"2016/12/31")</f>
        <v>2017-05-09</v>
      </c>
      <c r="E12" s="11">
        <v>0.6</v>
      </c>
      <c r="F12" s="11">
        <v>2.0329999999999999</v>
      </c>
      <c r="G12" s="14" t="s">
        <v>119</v>
      </c>
      <c r="H12" s="11"/>
      <c r="I12" s="9" t="str">
        <f>[1]!s_div_progress(A12,"20171231")</f>
        <v>实施</v>
      </c>
      <c r="J12" s="9" t="str">
        <f>[1]!s_div_recorddate(A12,"2017/12/31")</f>
        <v>2018-06-14</v>
      </c>
      <c r="K12" s="9" t="str">
        <f>[1]!s_div_exdate(A12,"2017/12/31")</f>
        <v>2018-06-15</v>
      </c>
      <c r="L12" s="4" t="str">
        <f>[1]!s_div_ifdiv(A12,"2017/06/30")</f>
        <v>否</v>
      </c>
      <c r="M12" s="9">
        <f>[1]!s_div_recorddate(A12,"2017/6/30")</f>
        <v>0</v>
      </c>
      <c r="N12" s="9">
        <f>[1]!s_div_exdate(A12,"2017/06/30")</f>
        <v>0</v>
      </c>
      <c r="O12" s="4" t="str">
        <f>[1]!s_div_ifdiv(A12,"2016/06/30")</f>
        <v>否</v>
      </c>
    </row>
    <row r="13" spans="1:15" s="18" customFormat="1" x14ac:dyDescent="0.25">
      <c r="A13" s="23" t="s">
        <v>122</v>
      </c>
      <c r="B13" s="19" t="s">
        <v>95</v>
      </c>
      <c r="C13" s="19" t="str">
        <f>[1]!s_div_recorddate(A13,"2016/12/31")</f>
        <v>2017-05-17</v>
      </c>
      <c r="D13" s="19" t="str">
        <f>[1]!s_div_exdate(A13,"2016/12/31")</f>
        <v>2017-05-18</v>
      </c>
      <c r="E13" s="19"/>
      <c r="F13" s="19"/>
      <c r="G13" s="21" t="s">
        <v>119</v>
      </c>
      <c r="H13" s="19"/>
      <c r="I13" s="22"/>
      <c r="J13" s="22"/>
      <c r="K13" s="22"/>
      <c r="L13" s="22"/>
      <c r="M13" s="22"/>
      <c r="N13" s="22"/>
      <c r="O13" s="22"/>
    </row>
    <row r="14" spans="1:15" s="6" customFormat="1" x14ac:dyDescent="0.25">
      <c r="A14" s="12" t="s">
        <v>32</v>
      </c>
      <c r="B14" s="11" t="s">
        <v>33</v>
      </c>
      <c r="C14" s="9" t="str">
        <f>[1]!s_div_recorddate(A14,"2016/12/31")</f>
        <v>2017-04-27</v>
      </c>
      <c r="D14" s="9" t="str">
        <f>[1]!s_div_exdate(A14,"2016/12/31")</f>
        <v>2017-04-28</v>
      </c>
      <c r="E14" s="11">
        <v>0.13800000000000001</v>
      </c>
      <c r="F14" s="11">
        <v>0.64900000000000002</v>
      </c>
      <c r="G14" s="14" t="s">
        <v>119</v>
      </c>
      <c r="H14" s="11"/>
      <c r="I14" s="9" t="str">
        <f>[1]!s_div_progress(A14,"20171231")</f>
        <v>实施</v>
      </c>
      <c r="J14" s="9" t="str">
        <f>[1]!s_div_recorddate(A14,"2017/12/31")</f>
        <v>2018-06-14</v>
      </c>
      <c r="K14" s="9" t="str">
        <f>[1]!s_div_exdate(A14,"2017/12/31")</f>
        <v>2018-06-15</v>
      </c>
      <c r="L14" s="4" t="str">
        <f>[1]!s_div_ifdiv(A14,"2017/06/30")</f>
        <v>否</v>
      </c>
      <c r="M14" s="9">
        <f>[1]!s_div_recorddate(A14,"2017/6/30")</f>
        <v>0</v>
      </c>
      <c r="N14" s="9">
        <f>[1]!s_div_exdate(A14,"2017/06/30")</f>
        <v>0</v>
      </c>
      <c r="O14" s="4" t="str">
        <f>[1]!s_div_ifdiv(A14,"2016/06/30")</f>
        <v>否</v>
      </c>
    </row>
    <row r="15" spans="1:15" x14ac:dyDescent="0.25">
      <c r="A15" s="7" t="s">
        <v>74</v>
      </c>
      <c r="F15" s="2">
        <f>SUM(F11:F14)</f>
        <v>2.6819999999999999</v>
      </c>
      <c r="H15" s="6"/>
      <c r="I15" s="4"/>
      <c r="J15" s="4"/>
      <c r="K15" s="4"/>
      <c r="L15" s="7"/>
    </row>
    <row r="16" spans="1:15" x14ac:dyDescent="0.25">
      <c r="I16" s="4"/>
      <c r="J16" s="4"/>
      <c r="K16" s="4"/>
      <c r="L16" s="7"/>
    </row>
    <row r="17" spans="1:15" x14ac:dyDescent="0.25">
      <c r="A17" s="15" t="s">
        <v>73</v>
      </c>
      <c r="I17" s="4"/>
      <c r="J17" s="4"/>
      <c r="K17" s="4"/>
      <c r="L17" s="4"/>
    </row>
    <row r="18" spans="1:15" x14ac:dyDescent="0.25">
      <c r="A18" s="16" t="s">
        <v>0</v>
      </c>
      <c r="B18" s="16" t="s">
        <v>1</v>
      </c>
      <c r="C18" s="16" t="s">
        <v>2</v>
      </c>
      <c r="D18" s="16" t="s">
        <v>3</v>
      </c>
      <c r="E18" s="16" t="s">
        <v>4</v>
      </c>
      <c r="F18" s="16" t="s">
        <v>5</v>
      </c>
      <c r="G18" s="16" t="s">
        <v>6</v>
      </c>
      <c r="H18" s="16"/>
      <c r="I18" s="16" t="s">
        <v>117</v>
      </c>
      <c r="J18" s="16" t="s">
        <v>85</v>
      </c>
      <c r="K18" s="16" t="s">
        <v>86</v>
      </c>
      <c r="L18" s="16" t="s">
        <v>109</v>
      </c>
      <c r="M18" s="16" t="s">
        <v>112</v>
      </c>
      <c r="N18" s="16" t="s">
        <v>113</v>
      </c>
      <c r="O18" s="16" t="s">
        <v>114</v>
      </c>
    </row>
    <row r="19" spans="1:15" s="18" customFormat="1" x14ac:dyDescent="0.25">
      <c r="A19" s="20" t="s">
        <v>123</v>
      </c>
      <c r="B19" s="20" t="s">
        <v>94</v>
      </c>
      <c r="C19" s="19" t="str">
        <f>[1]!s_div_recorddate(A19,"2016/12/31")</f>
        <v>2017-06-13</v>
      </c>
      <c r="D19" s="19" t="str">
        <f>[1]!s_div_exdate(A19,"2016/12/31")</f>
        <v>2017-06-14</v>
      </c>
      <c r="E19" s="20"/>
      <c r="F19" s="20"/>
      <c r="G19" s="20"/>
      <c r="H19" s="20"/>
      <c r="I19" s="20" t="str">
        <f>[1]!s_div_progress(A19,"20171231")</f>
        <v>实施</v>
      </c>
      <c r="J19" s="20" t="str">
        <f>[1]!s_div_recorddate(A19,"2017/12/31")</f>
        <v>2018-06-07</v>
      </c>
      <c r="K19" s="20" t="str">
        <f>[1]!s_div_exdate(A19,"2017/12/31")</f>
        <v>2018-06-08</v>
      </c>
      <c r="L19" s="20" t="str">
        <f>[1]!s_div_ifdiv(A19,"2017/06/30")</f>
        <v>否</v>
      </c>
      <c r="M19" s="20">
        <f>[1]!s_div_recorddate(A19,"2017/6/30")</f>
        <v>0</v>
      </c>
      <c r="N19" s="20">
        <f>[1]!s_div_exdate(A19,"2017/06/30")</f>
        <v>0</v>
      </c>
      <c r="O19" s="20" t="str">
        <f>[1]!s_div_ifdiv(A19,"2016/06/30")</f>
        <v>否</v>
      </c>
    </row>
    <row r="20" spans="1:15" s="6" customFormat="1" x14ac:dyDescent="0.25">
      <c r="A20" s="12" t="s">
        <v>7</v>
      </c>
      <c r="B20" s="11" t="s">
        <v>8</v>
      </c>
      <c r="C20" s="9" t="str">
        <f>[1]!s_div_recorddate(A20,"2016/12/31")</f>
        <v>2017-05-24</v>
      </c>
      <c r="D20" s="9" t="str">
        <f>[1]!s_div_exdate(A20,"2016/12/31")</f>
        <v>2017-05-25</v>
      </c>
      <c r="E20" s="11">
        <v>0.2</v>
      </c>
      <c r="F20" s="11">
        <v>1.0052000000000001</v>
      </c>
      <c r="G20" s="14" t="s">
        <v>119</v>
      </c>
      <c r="H20" s="11"/>
      <c r="I20" s="9" t="str">
        <f>[1]!s_div_progress(A20,"20171231")</f>
        <v>实施</v>
      </c>
      <c r="J20" s="9" t="str">
        <f>[1]!s_div_recorddate(A20,"2017/12/31")</f>
        <v>2018-07-12</v>
      </c>
      <c r="K20" s="9" t="str">
        <f>[1]!s_div_exdate(A20,"2017/12/31")</f>
        <v>2018-07-13</v>
      </c>
      <c r="L20" s="4" t="str">
        <f>[1]!s_div_ifdiv(A20,"2017/06/30")</f>
        <v>否</v>
      </c>
      <c r="M20" s="9">
        <f>[1]!s_div_recorddate(A20,"2017/6/30")</f>
        <v>0</v>
      </c>
      <c r="N20" s="9">
        <f>[1]!s_div_exdate(A20,"2017/06/30")</f>
        <v>0</v>
      </c>
      <c r="O20" s="4" t="str">
        <f>[1]!s_div_ifdiv(A20,"2016/06/30")</f>
        <v>否</v>
      </c>
    </row>
    <row r="21" spans="1:15" s="6" customFormat="1" ht="15.6" x14ac:dyDescent="0.25">
      <c r="A21" s="12" t="s">
        <v>26</v>
      </c>
      <c r="B21" s="11" t="s">
        <v>27</v>
      </c>
      <c r="C21" s="9" t="str">
        <f>[1]!s_div_recorddate(A21,"2016/12/31")</f>
        <v>2017-06-05</v>
      </c>
      <c r="D21" s="9" t="str">
        <f>[1]!s_div_exdate(A21,"2016/12/31")</f>
        <v>2017-06-06</v>
      </c>
      <c r="E21" s="11">
        <v>0.1</v>
      </c>
      <c r="F21" s="11">
        <v>4.3700000000000003E-2</v>
      </c>
      <c r="G21" s="14" t="s">
        <v>119</v>
      </c>
      <c r="H21" s="13"/>
      <c r="I21" s="9" t="str">
        <f>[1]!s_div_progress(A21,"20171231")</f>
        <v>实施</v>
      </c>
      <c r="J21" s="9" t="str">
        <f>[1]!s_div_recorddate(A21,"2017/12/31")</f>
        <v>2018-05-24</v>
      </c>
      <c r="K21" s="9" t="str">
        <f>[1]!s_div_exdate(A21,"2017/12/31")</f>
        <v>2018-05-25</v>
      </c>
      <c r="L21" s="4" t="str">
        <f>[1]!s_div_ifdiv(A21,"2017/06/30")</f>
        <v>否</v>
      </c>
      <c r="M21" s="9">
        <f>[1]!s_div_recorddate(A21,"2017/6/30")</f>
        <v>0</v>
      </c>
      <c r="N21" s="9">
        <f>[1]!s_div_exdate(A21,"2017/06/30")</f>
        <v>0</v>
      </c>
      <c r="O21" s="4" t="str">
        <f>[1]!s_div_ifdiv(A21,"2016/06/30")</f>
        <v>否</v>
      </c>
    </row>
    <row r="22" spans="1:15" s="6" customFormat="1" ht="15.6" x14ac:dyDescent="0.25">
      <c r="A22" s="12" t="s">
        <v>23</v>
      </c>
      <c r="B22" s="11" t="s">
        <v>24</v>
      </c>
      <c r="C22" s="9" t="str">
        <f>[1]!s_div_recorddate(A22,"2016/12/31")</f>
        <v>2017-06-05</v>
      </c>
      <c r="D22" s="9" t="str">
        <f>[1]!s_div_exdate(A22,"2016/12/31")</f>
        <v>2017-06-06</v>
      </c>
      <c r="E22" s="11">
        <v>0.01</v>
      </c>
      <c r="F22" s="11">
        <v>1.26E-2</v>
      </c>
      <c r="G22" s="14" t="s">
        <v>118</v>
      </c>
      <c r="H22" s="13"/>
      <c r="I22" s="9" t="str">
        <f>[1]!s_div_progress(A22,"20171231")</f>
        <v>实施</v>
      </c>
      <c r="J22" s="9" t="str">
        <f>[1]!s_div_recorddate(A22,"2017/12/31")</f>
        <v>2018-06-26</v>
      </c>
      <c r="K22" s="9" t="str">
        <f>[1]!s_div_exdate(A22,"2017/12/31")</f>
        <v>2018-06-27</v>
      </c>
      <c r="L22" s="4" t="str">
        <f>[1]!s_div_ifdiv(A22,"2017/06/30")</f>
        <v>否</v>
      </c>
      <c r="M22" s="9">
        <f>[1]!s_div_recorddate(A22,"2017/6/30")</f>
        <v>0</v>
      </c>
      <c r="N22" s="9">
        <f>[1]!s_div_exdate(A22,"2017/06/30")</f>
        <v>0</v>
      </c>
      <c r="O22" s="4" t="str">
        <f>[1]!s_div_ifdiv(A22,"2016/06/30")</f>
        <v>否</v>
      </c>
    </row>
    <row r="23" spans="1:15" s="6" customFormat="1" x14ac:dyDescent="0.25">
      <c r="A23" s="12" t="s">
        <v>19</v>
      </c>
      <c r="B23" s="11" t="s">
        <v>20</v>
      </c>
      <c r="C23" s="9">
        <f>[1]!s_div_recorddate(A23,"2016/12/31")</f>
        <v>0</v>
      </c>
      <c r="D23" s="9">
        <f>[1]!s_div_exdate(A23,"2016/12/31")</f>
        <v>0</v>
      </c>
      <c r="E23" s="11">
        <v>0</v>
      </c>
      <c r="F23" s="11">
        <v>0</v>
      </c>
      <c r="G23" s="14" t="s">
        <v>118</v>
      </c>
      <c r="H23" s="11"/>
      <c r="I23" s="9" t="str">
        <f>[1]!s_div_progress(A23,"20171231")</f>
        <v>实施</v>
      </c>
      <c r="J23" s="9" t="str">
        <f>[1]!s_div_recorddate(A23,"2017/12/31")</f>
        <v>2018-06-28</v>
      </c>
      <c r="K23" s="9" t="str">
        <f>[1]!s_div_exdate(A23,"2017/12/31")</f>
        <v>2018-06-29</v>
      </c>
      <c r="L23" s="4" t="str">
        <f>[1]!s_div_ifdiv(A23,"2017/06/30")</f>
        <v>否</v>
      </c>
      <c r="M23" s="9">
        <f>[1]!s_div_recorddate(A23,"2017/6/30")</f>
        <v>0</v>
      </c>
      <c r="N23" s="9">
        <f>[1]!s_div_exdate(A23,"2017/06/30")</f>
        <v>0</v>
      </c>
      <c r="O23" s="4" t="str">
        <f>[1]!s_div_ifdiv(A23,"2016/06/30")</f>
        <v>否</v>
      </c>
    </row>
    <row r="24" spans="1:15" s="6" customFormat="1" x14ac:dyDescent="0.25">
      <c r="A24" s="12" t="s">
        <v>17</v>
      </c>
      <c r="B24" s="11" t="s">
        <v>18</v>
      </c>
      <c r="C24" s="9" t="str">
        <f>[1]!s_div_recorddate(A24,"2016/12/31")</f>
        <v>2017-06-08</v>
      </c>
      <c r="D24" s="9" t="str">
        <f>[1]!s_div_exdate(A24,"2016/12/31")</f>
        <v>2017-06-09</v>
      </c>
      <c r="E24" s="11">
        <v>0.315</v>
      </c>
      <c r="F24" s="11">
        <v>1.2683</v>
      </c>
      <c r="G24" s="14" t="s">
        <v>118</v>
      </c>
      <c r="H24" s="11"/>
      <c r="I24" s="9" t="str">
        <f>[1]!s_div_progress(A24,"20171231")</f>
        <v>实施</v>
      </c>
      <c r="J24" s="9" t="str">
        <f>[1]!s_div_recorddate(A24,"2017/12/31")</f>
        <v>2018-06-07</v>
      </c>
      <c r="K24" s="9" t="str">
        <f>[1]!s_div_exdate(A24,"2017/12/31")</f>
        <v>2018-06-08</v>
      </c>
      <c r="L24" s="4" t="str">
        <f>[1]!s_div_ifdiv(A24,"2017/06/30")</f>
        <v>否</v>
      </c>
      <c r="M24" s="9">
        <f>[1]!s_div_recorddate(A24,"2017/6/30")</f>
        <v>0</v>
      </c>
      <c r="N24" s="9">
        <f>[1]!s_div_exdate(A24,"2017/06/30")</f>
        <v>0</v>
      </c>
      <c r="O24" s="4" t="str">
        <f>[1]!s_div_ifdiv(A24,"2016/06/30")</f>
        <v>否</v>
      </c>
    </row>
    <row r="25" spans="1:15" s="6" customFormat="1" x14ac:dyDescent="0.25">
      <c r="A25" s="12" t="s">
        <v>15</v>
      </c>
      <c r="B25" s="11" t="s">
        <v>16</v>
      </c>
      <c r="C25" s="9" t="str">
        <f>[1]!s_div_recorddate(A25,"2016/12/31")</f>
        <v>2017-06-13</v>
      </c>
      <c r="D25" s="9" t="str">
        <f>[1]!s_div_exdate(A25,"2016/12/31")</f>
        <v>2017-06-14</v>
      </c>
      <c r="E25" s="11">
        <v>0.74</v>
      </c>
      <c r="F25" s="11">
        <v>4.5861000000000001</v>
      </c>
      <c r="G25" s="14" t="s">
        <v>118</v>
      </c>
      <c r="H25" s="11"/>
      <c r="I25" s="9" t="str">
        <f>[1]!s_div_progress(A25,"20171231")</f>
        <v>实施</v>
      </c>
      <c r="J25" s="9" t="str">
        <f>[1]!s_div_recorddate(A25,"2017/12/31")</f>
        <v>2018-07-11</v>
      </c>
      <c r="K25" s="9" t="str">
        <f>[1]!s_div_exdate(A25,"2017/12/31")</f>
        <v>2018-07-12</v>
      </c>
      <c r="L25" s="4" t="str">
        <f>[1]!s_div_ifdiv(A25,"2017/06/30")</f>
        <v>否</v>
      </c>
      <c r="M25" s="9">
        <f>[1]!s_div_recorddate(A25,"2017/6/30")</f>
        <v>0</v>
      </c>
      <c r="N25" s="9">
        <f>[1]!s_div_exdate(A25,"2017/06/30")</f>
        <v>0</v>
      </c>
      <c r="O25" s="4" t="str">
        <f>[1]!s_div_ifdiv(A25,"2016/06/30")</f>
        <v>否</v>
      </c>
    </row>
    <row r="26" spans="1:15" s="6" customFormat="1" x14ac:dyDescent="0.25">
      <c r="A26" s="12" t="s">
        <v>40</v>
      </c>
      <c r="B26" s="11" t="s">
        <v>41</v>
      </c>
      <c r="C26" s="9" t="str">
        <f>[1]!s_div_recorddate(A26,"2016/12/31")</f>
        <v>2017-06-13</v>
      </c>
      <c r="D26" s="9" t="str">
        <f>[1]!s_div_exdate(A26,"2016/12/31")</f>
        <v>2017-06-14</v>
      </c>
      <c r="E26" s="11">
        <v>0.61</v>
      </c>
      <c r="F26" s="11">
        <v>4.4358000000000004</v>
      </c>
      <c r="G26" s="14" t="s">
        <v>118</v>
      </c>
      <c r="H26" s="11"/>
      <c r="I26" s="9" t="str">
        <f>[1]!s_div_progress(A26,"20171231")</f>
        <v>实施</v>
      </c>
      <c r="J26" s="9" t="str">
        <f>[1]!s_div_recorddate(A26,"2017/12/31")</f>
        <v>2018-06-14</v>
      </c>
      <c r="K26" s="9" t="str">
        <f>[1]!s_div_exdate(A26,"2017/12/31")</f>
        <v>2018-06-15</v>
      </c>
      <c r="L26" s="4" t="str">
        <f>[1]!s_div_ifdiv(A26,"2017/06/30")</f>
        <v>否</v>
      </c>
      <c r="M26" s="9">
        <f>[1]!s_div_recorddate(A26,"2017/6/30")</f>
        <v>0</v>
      </c>
      <c r="N26" s="9">
        <f>[1]!s_div_exdate(A26,"2017/06/30")</f>
        <v>0</v>
      </c>
      <c r="O26" s="4" t="str">
        <f>[1]!s_div_ifdiv(A26,"2016/06/30")</f>
        <v>否</v>
      </c>
    </row>
    <row r="27" spans="1:15" s="6" customFormat="1" x14ac:dyDescent="0.25">
      <c r="A27" s="12" t="s">
        <v>60</v>
      </c>
      <c r="B27" s="11" t="s">
        <v>61</v>
      </c>
      <c r="C27" s="9" t="str">
        <f>[1]!s_div_recorddate(A27,"2016/12/31")</f>
        <v>2017-06-15</v>
      </c>
      <c r="D27" s="9" t="str">
        <f>[1]!s_div_exdate(A27,"2016/12/31")</f>
        <v>2017-06-16</v>
      </c>
      <c r="E27" s="11">
        <v>0.215</v>
      </c>
      <c r="F27" s="11">
        <v>1.6695</v>
      </c>
      <c r="G27" s="14" t="s">
        <v>118</v>
      </c>
      <c r="H27" s="11"/>
      <c r="I27" s="9" t="str">
        <f>[1]!s_div_progress(A27,"20171231")</f>
        <v>实施</v>
      </c>
      <c r="J27" s="9" t="str">
        <f>[1]!s_div_recorddate(A27,"2017/12/31")</f>
        <v>2018-06-28</v>
      </c>
      <c r="K27" s="9" t="str">
        <f>[1]!s_div_exdate(A27,"2017/12/31")</f>
        <v>2018-06-29</v>
      </c>
      <c r="L27" s="4" t="str">
        <f>[1]!s_div_ifdiv(A27,"2017/06/30")</f>
        <v>否</v>
      </c>
      <c r="M27" s="9">
        <f>[1]!s_div_recorddate(A27,"2017/6/30")</f>
        <v>0</v>
      </c>
      <c r="N27" s="9">
        <f>[1]!s_div_exdate(A27,"2017/06/30")</f>
        <v>0</v>
      </c>
      <c r="O27" s="4" t="str">
        <f>[1]!s_div_ifdiv(A27,"2016/06/30")</f>
        <v>否</v>
      </c>
    </row>
    <row r="28" spans="1:15" s="6" customFormat="1" x14ac:dyDescent="0.25">
      <c r="A28" s="12" t="s">
        <v>58</v>
      </c>
      <c r="B28" s="11" t="s">
        <v>59</v>
      </c>
      <c r="C28" s="9" t="str">
        <f>[1]!s_div_recorddate(A28,"2016/12/31")</f>
        <v>2017-06-15</v>
      </c>
      <c r="D28" s="9" t="str">
        <f>[1]!s_div_exdate(A28,"2016/12/31")</f>
        <v>2017-06-16</v>
      </c>
      <c r="E28" s="11">
        <v>0.24</v>
      </c>
      <c r="F28" s="11">
        <v>0.2407</v>
      </c>
      <c r="G28" s="14" t="s">
        <v>118</v>
      </c>
      <c r="H28" s="11"/>
      <c r="I28" s="9" t="str">
        <f>[1]!s_div_progress(A28,"20171231")</f>
        <v>实施</v>
      </c>
      <c r="J28" s="9" t="str">
        <f>[1]!s_div_recorddate(A28,"2017/12/31")</f>
        <v>2018-06-20</v>
      </c>
      <c r="K28" s="9" t="str">
        <f>[1]!s_div_exdate(A28,"2017/12/31")</f>
        <v>2018-06-21</v>
      </c>
      <c r="L28" s="4" t="str">
        <f>[1]!s_div_ifdiv(A28,"2017/06/30")</f>
        <v>否</v>
      </c>
      <c r="M28" s="9">
        <f>[1]!s_div_recorddate(A28,"2017/6/30")</f>
        <v>0</v>
      </c>
      <c r="N28" s="9">
        <f>[1]!s_div_exdate(A28,"2017/06/30")</f>
        <v>0</v>
      </c>
      <c r="O28" s="4" t="str">
        <f>[1]!s_div_ifdiv(A28,"2016/06/30")</f>
        <v>否</v>
      </c>
    </row>
    <row r="29" spans="1:15" s="6" customFormat="1" x14ac:dyDescent="0.25">
      <c r="A29" s="12" t="s">
        <v>21</v>
      </c>
      <c r="B29" s="11" t="s">
        <v>22</v>
      </c>
      <c r="C29" s="9" t="str">
        <f>[1]!s_div_recorddate(A29,"2016/12/31")</f>
        <v>2017-06-15</v>
      </c>
      <c r="D29" s="9" t="str">
        <f>[1]!s_div_exdate(A29,"2016/12/31")</f>
        <v>2017-06-16</v>
      </c>
      <c r="E29" s="11">
        <v>1.65</v>
      </c>
      <c r="F29" s="11">
        <v>2.9761000000000002</v>
      </c>
      <c r="G29" s="14" t="s">
        <v>118</v>
      </c>
      <c r="H29" s="11"/>
      <c r="I29" s="9" t="str">
        <f>[1]!s_div_progress(A29,"20171231")</f>
        <v>实施</v>
      </c>
      <c r="J29" s="9" t="str">
        <f>[1]!s_div_recorddate(A29,"2017/12/31")</f>
        <v>2018-07-16</v>
      </c>
      <c r="K29" s="9" t="str">
        <f>[1]!s_div_exdate(A29,"2017/12/31")</f>
        <v>2018-07-17</v>
      </c>
      <c r="L29" s="4" t="str">
        <f>[1]!s_div_ifdiv(A29,"2017/06/30")</f>
        <v>否</v>
      </c>
      <c r="M29" s="9">
        <f>[1]!s_div_recorddate(A29,"2017/6/30")</f>
        <v>0</v>
      </c>
      <c r="N29" s="9">
        <f>[1]!s_div_exdate(A29,"2017/06/30")</f>
        <v>0</v>
      </c>
      <c r="O29" s="4" t="str">
        <f>[1]!s_div_ifdiv(A29,"2016/06/30")</f>
        <v>否</v>
      </c>
    </row>
    <row r="30" spans="1:15" x14ac:dyDescent="0.25">
      <c r="A30" s="7" t="s">
        <v>74</v>
      </c>
      <c r="F30" s="2">
        <f>SUM(F20:F29)</f>
        <v>16.238</v>
      </c>
      <c r="I30" s="4"/>
      <c r="J30" s="4"/>
      <c r="K30" s="4"/>
      <c r="L30" s="4"/>
    </row>
    <row r="31" spans="1:15" x14ac:dyDescent="0.25">
      <c r="A31" s="7"/>
      <c r="F31" s="3"/>
      <c r="I31" s="4"/>
      <c r="J31" s="4"/>
      <c r="K31" s="4"/>
      <c r="L31" s="4"/>
    </row>
    <row r="32" spans="1:15" x14ac:dyDescent="0.25">
      <c r="A32" s="15" t="s">
        <v>75</v>
      </c>
      <c r="F32" s="3"/>
      <c r="I32" s="4"/>
      <c r="J32" s="4"/>
      <c r="K32" s="4"/>
      <c r="L32" s="4"/>
    </row>
    <row r="33" spans="1:15" x14ac:dyDescent="0.25">
      <c r="A33" s="16" t="s">
        <v>0</v>
      </c>
      <c r="B33" s="16" t="s">
        <v>1</v>
      </c>
      <c r="C33" s="16" t="s">
        <v>2</v>
      </c>
      <c r="D33" s="16" t="s">
        <v>3</v>
      </c>
      <c r="E33" s="16" t="s">
        <v>4</v>
      </c>
      <c r="F33" s="16" t="s">
        <v>5</v>
      </c>
      <c r="G33" s="16" t="s">
        <v>6</v>
      </c>
      <c r="H33" s="16"/>
      <c r="I33" s="16" t="s">
        <v>117</v>
      </c>
      <c r="J33" s="16" t="s">
        <v>85</v>
      </c>
      <c r="K33" s="16" t="s">
        <v>86</v>
      </c>
      <c r="L33" s="16" t="s">
        <v>109</v>
      </c>
      <c r="M33" s="16" t="s">
        <v>112</v>
      </c>
      <c r="N33" s="16" t="s">
        <v>113</v>
      </c>
      <c r="O33" s="16" t="s">
        <v>114</v>
      </c>
    </row>
    <row r="34" spans="1:15" s="18" customFormat="1" x14ac:dyDescent="0.25">
      <c r="A34" s="19" t="s">
        <v>126</v>
      </c>
      <c r="B34" s="19" t="s">
        <v>120</v>
      </c>
      <c r="C34" s="19">
        <f>[1]!s_div_recorddate(A34,"2016/12/31")</f>
        <v>0</v>
      </c>
      <c r="D34" s="19">
        <f>[1]!s_div_exdate(A34,"2016/12/31")</f>
        <v>0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 s="8" customFormat="1" x14ac:dyDescent="0.25">
      <c r="A35" s="12" t="s">
        <v>66</v>
      </c>
      <c r="B35" s="11" t="s">
        <v>67</v>
      </c>
      <c r="C35" s="9" t="str">
        <f>[1]!s_div_recorddate(A35,"2016/12/31")</f>
        <v>2017-06-21</v>
      </c>
      <c r="D35" s="9" t="str">
        <f>[1]!s_div_exdate(A35,"2016/12/31")</f>
        <v>2017-06-22</v>
      </c>
      <c r="E35" s="11">
        <v>0.02</v>
      </c>
      <c r="F35" s="11">
        <v>5.8517E-2</v>
      </c>
      <c r="G35" s="14" t="s">
        <v>119</v>
      </c>
      <c r="H35" s="11"/>
      <c r="I35" s="9" t="str">
        <f>[1]!s_div_progress(A35,"20171231")</f>
        <v>实施</v>
      </c>
      <c r="J35" s="9" t="str">
        <f>[1]!s_div_recorddate(A35,"2017/12/31")</f>
        <v>2018-06-20</v>
      </c>
      <c r="K35" s="9" t="str">
        <f>[1]!s_div_exdate(A35,"2017/12/31")</f>
        <v>2018-06-21</v>
      </c>
      <c r="L35" s="10" t="str">
        <f>[1]!s_div_ifdiv(A35,"2017/06/30")</f>
        <v>是</v>
      </c>
      <c r="M35" s="9" t="str">
        <f>[1]!s_div_recorddate(A35,"2017/6/30")</f>
        <v>2017-09-14</v>
      </c>
      <c r="N35" s="9" t="str">
        <f>[1]!s_div_exdate(A35,"2017/06/30")</f>
        <v>2017-09-15</v>
      </c>
      <c r="O35" s="10" t="str">
        <f>[1]!s_div_ifdiv(A35,"2016/06/30")</f>
        <v>是</v>
      </c>
    </row>
    <row r="36" spans="1:15" s="8" customFormat="1" x14ac:dyDescent="0.25">
      <c r="A36" s="12" t="s">
        <v>89</v>
      </c>
      <c r="B36" s="11" t="s">
        <v>25</v>
      </c>
      <c r="C36" s="9" t="str">
        <f>[1]!s_div_recorddate(A36,"2016/12/31")</f>
        <v>2017-06-28</v>
      </c>
      <c r="D36" s="9" t="str">
        <f>[1]!s_div_exdate(A36,"2016/12/31")</f>
        <v>2017-06-29</v>
      </c>
      <c r="E36" s="11">
        <v>0.20499999999999999</v>
      </c>
      <c r="F36" s="11">
        <v>0.34986899999999999</v>
      </c>
      <c r="G36" s="14" t="s">
        <v>118</v>
      </c>
      <c r="H36" s="11"/>
      <c r="I36" s="9" t="str">
        <f>[1]!s_div_progress(A36,"20171231")</f>
        <v>实施</v>
      </c>
      <c r="J36" s="9" t="str">
        <f>[1]!s_div_recorddate(A36,"2017/12/31")</f>
        <v>2018-07-12</v>
      </c>
      <c r="K36" s="9" t="str">
        <f>[1]!s_div_exdate(A36,"2017/12/31")</f>
        <v>2018-07-13</v>
      </c>
      <c r="L36" s="4" t="str">
        <f>[1]!s_div_ifdiv(A36,"2017/06/30")</f>
        <v>否</v>
      </c>
      <c r="M36" s="9">
        <f>[1]!s_div_recorddate(A36,"2017/6/30")</f>
        <v>0</v>
      </c>
      <c r="N36" s="9">
        <f>[1]!s_div_exdate(A36,"2017/06/30")</f>
        <v>0</v>
      </c>
      <c r="O36" s="4" t="str">
        <f>[1]!s_div_ifdiv(A36,"2016/06/30")</f>
        <v>否</v>
      </c>
    </row>
    <row r="37" spans="1:15" s="8" customFormat="1" x14ac:dyDescent="0.25">
      <c r="A37" s="12" t="s">
        <v>38</v>
      </c>
      <c r="B37" s="11" t="s">
        <v>39</v>
      </c>
      <c r="C37" s="9" t="str">
        <f>[1]!s_div_recorddate(A37,"2016/12/31")</f>
        <v>2017-06-28</v>
      </c>
      <c r="D37" s="9" t="str">
        <f>[1]!s_div_exdate(A37,"2016/12/31")</f>
        <v>2017-06-29</v>
      </c>
      <c r="E37" s="11">
        <v>0.25</v>
      </c>
      <c r="F37" s="11">
        <v>0.83879199999999998</v>
      </c>
      <c r="G37" s="14" t="s">
        <v>118</v>
      </c>
      <c r="H37" s="11"/>
      <c r="I37" s="9" t="str">
        <f>[1]!s_div_progress(A37,"20171231")</f>
        <v>实施</v>
      </c>
      <c r="J37" s="9" t="str">
        <f>[1]!s_div_recorddate(A37,"2017/12/31")</f>
        <v>2018-06-27</v>
      </c>
      <c r="K37" s="9" t="str">
        <f>[1]!s_div_exdate(A37,"2017/12/31")</f>
        <v>2018-06-28</v>
      </c>
      <c r="L37" s="4" t="str">
        <f>[1]!s_div_ifdiv(A37,"2017/06/30")</f>
        <v>否</v>
      </c>
      <c r="M37" s="9">
        <f>[1]!s_div_recorddate(A37,"2017/6/30")</f>
        <v>0</v>
      </c>
      <c r="N37" s="9">
        <f>[1]!s_div_exdate(A37,"2017/06/30")</f>
        <v>0</v>
      </c>
      <c r="O37" s="4" t="str">
        <f>[1]!s_div_ifdiv(A37,"2016/06/30")</f>
        <v>否</v>
      </c>
    </row>
    <row r="38" spans="1:15" s="8" customFormat="1" x14ac:dyDescent="0.25">
      <c r="A38" s="12" t="s">
        <v>98</v>
      </c>
      <c r="B38" s="11" t="s">
        <v>99</v>
      </c>
      <c r="C38" s="9" t="str">
        <f>[1]!s_div_recorddate(A38,"2016/12/31")</f>
        <v>2017-06-29</v>
      </c>
      <c r="D38" s="9" t="str">
        <f>[1]!s_div_exdate(A38,"2016/12/31")</f>
        <v>2017-06-30</v>
      </c>
      <c r="E38" s="11">
        <v>0.19439999999999999</v>
      </c>
      <c r="F38" s="11">
        <v>0.16950000000000001</v>
      </c>
      <c r="G38" s="14" t="s">
        <v>118</v>
      </c>
      <c r="H38" s="11"/>
      <c r="I38" s="9" t="str">
        <f>[1]!s_div_progress(A38,"20171231")</f>
        <v>实施</v>
      </c>
      <c r="J38" s="9" t="str">
        <f>[1]!s_div_recorddate(A38,"2017/12/31")</f>
        <v>2018-07-05</v>
      </c>
      <c r="K38" s="9" t="str">
        <f>[1]!s_div_exdate(A38,"2017/12/31")</f>
        <v>2018-07-06</v>
      </c>
      <c r="L38" s="4" t="str">
        <f>[1]!s_div_ifdiv(A38,"2017/06/30")</f>
        <v>否</v>
      </c>
      <c r="M38" s="9">
        <f>[1]!s_div_recorddate(A38,"2017/6/30")</f>
        <v>0</v>
      </c>
      <c r="N38" s="9">
        <f>[1]!s_div_exdate(A38,"2017/06/30")</f>
        <v>0</v>
      </c>
      <c r="O38" s="4" t="str">
        <f>[1]!s_div_ifdiv(A38,"2016/06/30")</f>
        <v>否</v>
      </c>
    </row>
    <row r="39" spans="1:15" s="8" customFormat="1" x14ac:dyDescent="0.25">
      <c r="A39" s="12" t="s">
        <v>100</v>
      </c>
      <c r="B39" s="11" t="s">
        <v>101</v>
      </c>
      <c r="C39" s="9" t="str">
        <f>[1]!s_div_recorddate(A39,"2016/12/31")</f>
        <v>2017-07-04</v>
      </c>
      <c r="D39" s="9" t="str">
        <f>[1]!s_div_exdate(A39,"2016/12/31")</f>
        <v>2017-07-05</v>
      </c>
      <c r="E39" s="11">
        <v>9.8000000000000004E-2</v>
      </c>
      <c r="F39" s="11">
        <v>0.91089699999999996</v>
      </c>
      <c r="G39" s="14" t="s">
        <v>118</v>
      </c>
      <c r="H39" s="11"/>
      <c r="I39" s="9" t="str">
        <f>[1]!s_div_progress(A39,"20171231")</f>
        <v>实施</v>
      </c>
      <c r="J39" s="9" t="str">
        <f>[1]!s_div_recorddate(A39,"2017/12/31")</f>
        <v>2018-07-26</v>
      </c>
      <c r="K39" s="9" t="str">
        <f>[1]!s_div_exdate(A39,"2017/12/31")</f>
        <v>2018-07-27</v>
      </c>
      <c r="L39" s="4" t="str">
        <f>[1]!s_div_ifdiv(A39,"2017/06/30")</f>
        <v>否</v>
      </c>
      <c r="M39" s="9">
        <f>[1]!s_div_recorddate(A39,"2017/6/30")</f>
        <v>0</v>
      </c>
      <c r="N39" s="9">
        <f>[1]!s_div_exdate(A39,"2017/06/30")</f>
        <v>0</v>
      </c>
      <c r="O39" s="4" t="str">
        <f>[1]!s_div_ifdiv(A39,"2016/06/30")</f>
        <v>否</v>
      </c>
    </row>
    <row r="40" spans="1:15" s="8" customFormat="1" x14ac:dyDescent="0.25">
      <c r="A40" s="12" t="s">
        <v>87</v>
      </c>
      <c r="B40" s="11" t="s">
        <v>88</v>
      </c>
      <c r="C40" s="9" t="str">
        <f>[1]!s_div_recorddate(A40,"2016/12/31")</f>
        <v>2017-07-05</v>
      </c>
      <c r="D40" s="9" t="str">
        <f>[1]!s_div_exdate(A40,"2016/12/31")</f>
        <v>2017-07-06</v>
      </c>
      <c r="E40" s="11">
        <v>0.16500000000000001</v>
      </c>
      <c r="F40" s="11">
        <v>2.3982610000000002</v>
      </c>
      <c r="G40" s="14" t="s">
        <v>118</v>
      </c>
      <c r="H40" s="11"/>
      <c r="I40" s="9" t="str">
        <f>[1]!s_div_progress(A40,"20171231")</f>
        <v>实施</v>
      </c>
      <c r="J40" s="9" t="str">
        <f>[1]!s_div_recorddate(A40,"2017/12/31")</f>
        <v>2018-07-04</v>
      </c>
      <c r="K40" s="9" t="str">
        <f>[1]!s_div_exdate(A40,"2017/12/31")</f>
        <v>2018-07-05</v>
      </c>
      <c r="L40" s="10" t="str">
        <f>[1]!s_div_ifdiv(A40,"2017/06/30")</f>
        <v>是</v>
      </c>
      <c r="M40" s="9" t="str">
        <f>[1]!s_div_recorddate(A40,"2017/6/30")</f>
        <v>2017-09-25</v>
      </c>
      <c r="N40" s="9" t="str">
        <f>[1]!s_div_exdate(A40,"2017/06/30")</f>
        <v>2017-09-26</v>
      </c>
      <c r="O40" s="10" t="str">
        <f>[1]!s_div_ifdiv(A40,"2016/06/30")</f>
        <v>是</v>
      </c>
    </row>
    <row r="41" spans="1:15" s="8" customFormat="1" x14ac:dyDescent="0.25">
      <c r="A41" s="12" t="s">
        <v>102</v>
      </c>
      <c r="B41" s="11" t="s">
        <v>103</v>
      </c>
      <c r="C41" s="9" t="str">
        <f>[1]!s_div_recorddate(A41,"2016/12/31")</f>
        <v>2017-07-06</v>
      </c>
      <c r="D41" s="9" t="str">
        <f>[1]!s_div_exdate(A41,"2016/12/31")</f>
        <v>2017-07-07</v>
      </c>
      <c r="E41" s="11">
        <v>0.27150000000000002</v>
      </c>
      <c r="F41" s="11">
        <v>4.3476999999999997</v>
      </c>
      <c r="G41" s="14" t="s">
        <v>118</v>
      </c>
      <c r="H41" s="11"/>
      <c r="I41" s="9" t="str">
        <f>[1]!s_div_progress(A41,"20171231")</f>
        <v>实施</v>
      </c>
      <c r="J41" s="9" t="str">
        <f>[1]!s_div_recorddate(A41,"2017/12/31")</f>
        <v>2018-07-13</v>
      </c>
      <c r="K41" s="9" t="str">
        <f>[1]!s_div_exdate(A41,"2017/12/31")</f>
        <v>2018-07-16</v>
      </c>
      <c r="L41" s="4" t="str">
        <f>[1]!s_div_ifdiv(A41,"2017/06/30")</f>
        <v>否</v>
      </c>
      <c r="M41" s="9">
        <f>[1]!s_div_recorddate(A41,"2017/6/30")</f>
        <v>0</v>
      </c>
      <c r="N41" s="9">
        <f>[1]!s_div_exdate(A41,"2017/06/30")</f>
        <v>0</v>
      </c>
      <c r="O41" s="4" t="str">
        <f>[1]!s_div_ifdiv(A41,"2016/06/30")</f>
        <v>否</v>
      </c>
    </row>
    <row r="42" spans="1:15" s="8" customFormat="1" x14ac:dyDescent="0.25">
      <c r="A42" s="12" t="s">
        <v>104</v>
      </c>
      <c r="B42" s="11" t="s">
        <v>105</v>
      </c>
      <c r="C42" s="9" t="str">
        <f>[1]!s_div_recorddate(A42,"2016/12/31")</f>
        <v>2017-07-06</v>
      </c>
      <c r="D42" s="9" t="str">
        <f>[1]!s_div_exdate(A42,"2016/12/31")</f>
        <v>2017-07-07</v>
      </c>
      <c r="E42" s="11">
        <v>6.7869999999999999</v>
      </c>
      <c r="F42" s="11">
        <v>2.005763</v>
      </c>
      <c r="G42" s="14" t="s">
        <v>118</v>
      </c>
      <c r="H42" s="11"/>
      <c r="I42" s="9" t="str">
        <f>[1]!s_div_progress(A42,"20171231")</f>
        <v>实施</v>
      </c>
      <c r="J42" s="9" t="str">
        <f>[1]!s_div_recorddate(A42,"2017/12/31")</f>
        <v>2018-06-14</v>
      </c>
      <c r="K42" s="9" t="str">
        <f>[1]!s_div_exdate(A42,"2017/12/31")</f>
        <v>2018-06-15</v>
      </c>
      <c r="L42" s="4" t="str">
        <f>[1]!s_div_ifdiv(A42,"2017/06/30")</f>
        <v>否</v>
      </c>
      <c r="M42" s="9">
        <f>[1]!s_div_recorddate(A42,"2017/6/30")</f>
        <v>0</v>
      </c>
      <c r="N42" s="9">
        <f>[1]!s_div_exdate(A42,"2017/06/30")</f>
        <v>0</v>
      </c>
      <c r="O42" s="4" t="str">
        <f>[1]!s_div_ifdiv(A42,"2016/06/30")</f>
        <v>否</v>
      </c>
    </row>
    <row r="43" spans="1:15" s="8" customFormat="1" x14ac:dyDescent="0.25">
      <c r="A43" s="12" t="s">
        <v>106</v>
      </c>
      <c r="B43" s="11" t="s">
        <v>107</v>
      </c>
      <c r="C43" s="9" t="str">
        <f>[1]!s_div_recorddate(A43,"2016/12/31")</f>
        <v>2017-07-07</v>
      </c>
      <c r="D43" s="9" t="str">
        <f>[1]!s_div_exdate(A43,"2016/12/31")</f>
        <v>2017-07-10</v>
      </c>
      <c r="E43" s="11">
        <v>2.97</v>
      </c>
      <c r="F43" s="11">
        <v>3.3755000000000002</v>
      </c>
      <c r="G43" s="14" t="s">
        <v>118</v>
      </c>
      <c r="H43" s="11"/>
      <c r="I43" s="9" t="str">
        <f>[1]!s_div_progress(A43,"20171231")</f>
        <v>实施</v>
      </c>
      <c r="J43" s="9" t="str">
        <f>[1]!s_div_recorddate(A43,"2017/12/31")</f>
        <v>2018-07-06</v>
      </c>
      <c r="K43" s="9" t="str">
        <f>[1]!s_div_exdate(A43,"2017/12/31")</f>
        <v>2018-07-09</v>
      </c>
      <c r="L43" s="4" t="str">
        <f>[1]!s_div_ifdiv(A43,"2017/06/30")</f>
        <v>否</v>
      </c>
      <c r="M43" s="9">
        <f>[1]!s_div_recorddate(A43,"2017/6/30")</f>
        <v>0</v>
      </c>
      <c r="N43" s="9">
        <f>[1]!s_div_exdate(A43,"2017/06/30")</f>
        <v>0</v>
      </c>
      <c r="O43" s="4" t="str">
        <f>[1]!s_div_ifdiv(A43,"2016/06/30")</f>
        <v>否</v>
      </c>
    </row>
    <row r="44" spans="1:15" s="8" customFormat="1" x14ac:dyDescent="0.25">
      <c r="A44" s="12" t="s">
        <v>48</v>
      </c>
      <c r="B44" s="11" t="s">
        <v>49</v>
      </c>
      <c r="C44" s="9" t="str">
        <f>[1]!s_div_recorddate(A44,"2016/12/31")</f>
        <v>2017-07-10</v>
      </c>
      <c r="D44" s="9" t="str">
        <f>[1]!s_div_exdate(A44,"2016/12/31")</f>
        <v>2017-07-11</v>
      </c>
      <c r="E44" s="11">
        <v>0.55000000000000004</v>
      </c>
      <c r="F44" s="11">
        <v>3.4405999999999999</v>
      </c>
      <c r="G44" s="14" t="s">
        <v>118</v>
      </c>
      <c r="H44" s="11"/>
      <c r="I44" s="9" t="str">
        <f>[1]!s_div_progress(A44,"20171231")</f>
        <v>实施</v>
      </c>
      <c r="J44" s="9" t="str">
        <f>[1]!s_div_recorddate(A44,"2017/12/31")</f>
        <v>2018-06-06</v>
      </c>
      <c r="K44" s="9" t="str">
        <f>[1]!s_div_exdate(A44,"2017/12/31")</f>
        <v>2018-06-07</v>
      </c>
      <c r="L44" s="10" t="str">
        <f>[1]!s_div_ifdiv(A44,"2017/06/30")</f>
        <v>是</v>
      </c>
      <c r="M44" s="9" t="str">
        <f>[1]!s_div_recorddate(A44,"2017/6/30")</f>
        <v>2017-09-01</v>
      </c>
      <c r="N44" s="9" t="str">
        <f>[1]!s_div_exdate(A44,"2017/06/30")</f>
        <v>2017-09-04</v>
      </c>
      <c r="O44" s="10" t="str">
        <f>[1]!s_div_ifdiv(A44,"2016/06/30")</f>
        <v>是</v>
      </c>
    </row>
    <row r="45" spans="1:15" s="8" customFormat="1" x14ac:dyDescent="0.25">
      <c r="A45" s="12" t="s">
        <v>54</v>
      </c>
      <c r="B45" s="11" t="s">
        <v>55</v>
      </c>
      <c r="C45" s="9" t="str">
        <f>[1]!s_div_recorddate(A45,"2016/12/31")</f>
        <v>2017-07-10</v>
      </c>
      <c r="D45" s="9" t="str">
        <f>[1]!s_div_exdate(A45,"2016/12/31")</f>
        <v>2017-07-11</v>
      </c>
      <c r="E45" s="11">
        <v>0.23430000000000001</v>
      </c>
      <c r="F45" s="11">
        <v>2.8348520000000001</v>
      </c>
      <c r="G45" s="14" t="s">
        <v>118</v>
      </c>
      <c r="H45" s="11"/>
      <c r="I45" s="9" t="str">
        <f>[1]!s_div_progress(A45,"20171231")</f>
        <v>实施</v>
      </c>
      <c r="J45" s="9" t="str">
        <f>[1]!s_div_recorddate(A45,"2017/12/31")</f>
        <v>2018-07-12</v>
      </c>
      <c r="K45" s="9" t="str">
        <f>[1]!s_div_exdate(A45,"2017/12/31")</f>
        <v>2018-07-13</v>
      </c>
      <c r="L45" s="4" t="str">
        <f>[1]!s_div_ifdiv(A45,"2017/06/30")</f>
        <v>否</v>
      </c>
      <c r="M45" s="9">
        <f>[1]!s_div_recorddate(A45,"2017/6/30")</f>
        <v>0</v>
      </c>
      <c r="N45" s="9">
        <f>[1]!s_div_exdate(A45,"2017/06/30")</f>
        <v>0</v>
      </c>
      <c r="O45" s="4" t="str">
        <f>[1]!s_div_ifdiv(A45,"2016/06/30")</f>
        <v>否</v>
      </c>
    </row>
    <row r="46" spans="1:15" s="8" customFormat="1" x14ac:dyDescent="0.25">
      <c r="A46" s="12" t="s">
        <v>42</v>
      </c>
      <c r="B46" s="11" t="s">
        <v>43</v>
      </c>
      <c r="C46" s="9" t="str">
        <f>[1]!s_div_recorddate(A46,"2016/12/31")</f>
        <v>2017-07-11</v>
      </c>
      <c r="D46" s="9" t="str">
        <f>[1]!s_div_exdate(A46,"2016/12/31")</f>
        <v>2017-07-12</v>
      </c>
      <c r="E46" s="11">
        <v>0.25</v>
      </c>
      <c r="F46" s="11">
        <v>1.773334</v>
      </c>
      <c r="G46" s="14" t="s">
        <v>118</v>
      </c>
      <c r="H46" s="11"/>
      <c r="I46" s="9" t="str">
        <f>[1]!s_div_progress(A46,"20171231")</f>
        <v>实施</v>
      </c>
      <c r="J46" s="9" t="str">
        <f>[1]!s_div_recorddate(A46,"2017/12/31")</f>
        <v>2018-07-11</v>
      </c>
      <c r="K46" s="9" t="str">
        <f>[1]!s_div_exdate(A46,"2017/12/31")</f>
        <v>2018-07-12</v>
      </c>
      <c r="L46" s="4" t="str">
        <f>[1]!s_div_ifdiv(A46,"2017/06/30")</f>
        <v>否</v>
      </c>
      <c r="M46" s="9">
        <f>[1]!s_div_recorddate(A46,"2017/6/30")</f>
        <v>0</v>
      </c>
      <c r="N46" s="9">
        <f>[1]!s_div_exdate(A46,"2017/06/30")</f>
        <v>0</v>
      </c>
      <c r="O46" s="4" t="str">
        <f>[1]!s_div_ifdiv(A46,"2016/06/30")</f>
        <v>否</v>
      </c>
    </row>
    <row r="47" spans="1:15" s="8" customFormat="1" x14ac:dyDescent="0.25">
      <c r="A47" s="12" t="s">
        <v>46</v>
      </c>
      <c r="B47" s="11" t="s">
        <v>47</v>
      </c>
      <c r="C47" s="9" t="str">
        <f>[1]!s_div_recorddate(A47,"2016/12/31")</f>
        <v>2017-07-12</v>
      </c>
      <c r="D47" s="9" t="str">
        <f>[1]!s_div_exdate(A47,"2016/12/31")</f>
        <v>2017-07-13</v>
      </c>
      <c r="E47" s="11">
        <v>0.17</v>
      </c>
      <c r="F47" s="11">
        <v>3.7248000000000001</v>
      </c>
      <c r="G47" s="14" t="s">
        <v>118</v>
      </c>
      <c r="H47" s="11"/>
      <c r="I47" s="9" t="str">
        <f>[1]!s_div_progress(A47,"20171231")</f>
        <v>实施</v>
      </c>
      <c r="J47" s="9" t="str">
        <f>[1]!s_div_recorddate(A47,"2017/12/31")</f>
        <v>2018-05-24</v>
      </c>
      <c r="K47" s="9" t="str">
        <f>[1]!s_div_exdate(A47,"2017/12/31")</f>
        <v>2018-05-25</v>
      </c>
      <c r="L47" s="4" t="str">
        <f>[1]!s_div_ifdiv(A47,"2017/06/30")</f>
        <v>否</v>
      </c>
      <c r="M47" s="9">
        <f>[1]!s_div_recorddate(A47,"2017/6/30")</f>
        <v>0</v>
      </c>
      <c r="N47" s="9">
        <f>[1]!s_div_exdate(A47,"2017/06/30")</f>
        <v>0</v>
      </c>
      <c r="O47" s="4" t="str">
        <f>[1]!s_div_ifdiv(A47,"2016/06/30")</f>
        <v>否</v>
      </c>
    </row>
    <row r="48" spans="1:15" s="18" customFormat="1" x14ac:dyDescent="0.25">
      <c r="A48" s="20" t="s">
        <v>125</v>
      </c>
      <c r="B48" s="20" t="s">
        <v>124</v>
      </c>
      <c r="C48" s="20" t="str">
        <f>[1]!s_div_recorddate(A48,"2016/12/31")</f>
        <v>2017-07-13</v>
      </c>
      <c r="D48" s="20" t="str">
        <f>[1]!s_div_exdate(A48,"2016/12/31")</f>
        <v>2017-07-14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1:15" s="8" customFormat="1" x14ac:dyDescent="0.25">
      <c r="A49" s="12" t="s">
        <v>70</v>
      </c>
      <c r="B49" s="11" t="s">
        <v>71</v>
      </c>
      <c r="C49" s="9" t="str">
        <f>[1]!s_div_recorddate(A49,"2016/12/31")</f>
        <v>2017-07-13</v>
      </c>
      <c r="D49" s="9" t="str">
        <f>[1]!s_div_exdate(A49,"2016/12/31")</f>
        <v>2017-07-14</v>
      </c>
      <c r="E49" s="11">
        <v>0.16800000000000001</v>
      </c>
      <c r="F49" s="11">
        <v>2.057194</v>
      </c>
      <c r="G49" s="14" t="s">
        <v>118</v>
      </c>
      <c r="H49" s="11"/>
      <c r="I49" s="9" t="str">
        <f>[1]!s_div_progress(A49,"20171231")</f>
        <v>实施</v>
      </c>
      <c r="J49" s="9" t="str">
        <f>[1]!s_div_recorddate(A49,"2017/12/31")</f>
        <v>2018-07-12</v>
      </c>
      <c r="K49" s="9" t="str">
        <f>[1]!s_div_exdate(A49,"2017/12/31")</f>
        <v>2018-07-13</v>
      </c>
      <c r="L49" s="4" t="str">
        <f>[1]!s_div_ifdiv(A49,"2017/06/30")</f>
        <v>否</v>
      </c>
      <c r="M49" s="9">
        <f>[1]!s_div_recorddate(A49,"2017/6/30")</f>
        <v>0</v>
      </c>
      <c r="N49" s="9">
        <f>[1]!s_div_exdate(A49,"2017/06/30")</f>
        <v>0</v>
      </c>
      <c r="O49" s="4" t="str">
        <f>[1]!s_div_ifdiv(A49,"2016/06/30")</f>
        <v>否</v>
      </c>
    </row>
    <row r="50" spans="1:15" s="8" customFormat="1" x14ac:dyDescent="0.25">
      <c r="A50" s="12" t="s">
        <v>44</v>
      </c>
      <c r="B50" s="11" t="s">
        <v>45</v>
      </c>
      <c r="C50" s="9" t="str">
        <f>[1]!s_div_recorddate(A50,"2016/12/31")</f>
        <v>2017-07-18</v>
      </c>
      <c r="D50" s="9" t="str">
        <f>[1]!s_div_exdate(A50,"2016/12/31")</f>
        <v>2017-07-19</v>
      </c>
      <c r="E50" s="11">
        <v>0.16</v>
      </c>
      <c r="F50" s="11">
        <v>0.42698999999999998</v>
      </c>
      <c r="G50" s="14" t="s">
        <v>118</v>
      </c>
      <c r="H50" s="11"/>
      <c r="I50" s="9" t="str">
        <f>[1]!s_div_progress(A50,"20171231")</f>
        <v>实施</v>
      </c>
      <c r="J50" s="9" t="str">
        <f>[1]!s_div_recorddate(A50,"2017/12/31")</f>
        <v>2018-07-17</v>
      </c>
      <c r="K50" s="9" t="str">
        <f>[1]!s_div_exdate(A50,"2017/12/31")</f>
        <v>2018-07-18</v>
      </c>
      <c r="L50" s="4" t="str">
        <f>[1]!s_div_ifdiv(A50,"2017/06/30")</f>
        <v>否</v>
      </c>
      <c r="M50" s="9">
        <f>[1]!s_div_recorddate(A50,"2017/6/30")</f>
        <v>0</v>
      </c>
      <c r="N50" s="9">
        <f>[1]!s_div_exdate(A50,"2017/06/30")</f>
        <v>0</v>
      </c>
      <c r="O50" s="4" t="str">
        <f>[1]!s_div_ifdiv(A50,"2016/06/30")</f>
        <v>否</v>
      </c>
    </row>
    <row r="51" spans="1:15" s="8" customFormat="1" ht="15.6" x14ac:dyDescent="0.25">
      <c r="A51" s="12" t="s">
        <v>9</v>
      </c>
      <c r="B51" s="11" t="s">
        <v>10</v>
      </c>
      <c r="C51" s="9" t="str">
        <f>[1]!s_div_recorddate(A51,"2016/12/31")</f>
        <v>2017-07-18</v>
      </c>
      <c r="D51" s="9" t="str">
        <f>[1]!s_div_exdate(A51,"2016/12/31")</f>
        <v>2017-07-19</v>
      </c>
      <c r="E51" s="11">
        <v>0.17</v>
      </c>
      <c r="F51" s="11">
        <v>1.0262</v>
      </c>
      <c r="G51" s="14" t="s">
        <v>118</v>
      </c>
      <c r="H51" s="13"/>
      <c r="I51" s="9" t="str">
        <f>[1]!s_div_progress(A51,"20171231")</f>
        <v>实施</v>
      </c>
      <c r="J51" s="9" t="str">
        <f>[1]!s_div_recorddate(A51,"2017/12/31")</f>
        <v>2018-06-04</v>
      </c>
      <c r="K51" s="9" t="str">
        <f>[1]!s_div_exdate(A51,"2017/12/31")</f>
        <v>2018-06-05</v>
      </c>
      <c r="L51" s="10" t="str">
        <f>[1]!s_div_ifdiv(A51,"2017/06/30")</f>
        <v>是</v>
      </c>
      <c r="M51" s="9" t="str">
        <f>[1]!s_div_recorddate(A51,"2017/6/30")</f>
        <v>2017-09-19</v>
      </c>
      <c r="N51" s="9" t="str">
        <f>[1]!s_div_exdate(A51,"2017/06/30")</f>
        <v>2017-09-20</v>
      </c>
      <c r="O51" s="10" t="str">
        <f>[1]!s_div_ifdiv(A51,"2016/06/30")</f>
        <v>是</v>
      </c>
    </row>
    <row r="52" spans="1:15" s="8" customFormat="1" ht="15.6" x14ac:dyDescent="0.25">
      <c r="A52" s="12" t="s">
        <v>36</v>
      </c>
      <c r="B52" s="11" t="s">
        <v>37</v>
      </c>
      <c r="C52" s="9" t="str">
        <f>[1]!s_div_recorddate(A52,"2016/12/31")</f>
        <v>2017-07-20</v>
      </c>
      <c r="D52" s="9" t="str">
        <f>[1]!s_div_exdate(A52,"2016/12/31")</f>
        <v>2017-07-21</v>
      </c>
      <c r="E52" s="11">
        <v>0.189</v>
      </c>
      <c r="F52" s="11">
        <v>0.25459999999999999</v>
      </c>
      <c r="G52" s="14" t="s">
        <v>118</v>
      </c>
      <c r="H52" s="13"/>
      <c r="I52" s="9" t="str">
        <f>[1]!s_div_progress(A52,"20171231")</f>
        <v>股东大会通过</v>
      </c>
      <c r="J52" s="9">
        <f>[1]!s_div_recorddate(A52,"2017/12/31")</f>
        <v>0</v>
      </c>
      <c r="K52" s="9">
        <f>[1]!s_div_exdate(A52,"2017/12/31")</f>
        <v>0</v>
      </c>
      <c r="L52" s="4" t="str">
        <f>[1]!s_div_ifdiv(A52,"2017/06/30")</f>
        <v>否</v>
      </c>
      <c r="M52" s="9">
        <f>[1]!s_div_recorddate(A52,"2017/6/30")</f>
        <v>0</v>
      </c>
      <c r="N52" s="9">
        <f>[1]!s_div_exdate(A52,"2017/06/30")</f>
        <v>0</v>
      </c>
      <c r="O52" s="10" t="str">
        <f>[1]!s_div_ifdiv(A52,"2016/06/30")</f>
        <v>是</v>
      </c>
    </row>
    <row r="53" spans="1:15" x14ac:dyDescent="0.25">
      <c r="A53" s="7" t="s">
        <v>74</v>
      </c>
      <c r="F53" s="2">
        <f>SUM(F35:F52)</f>
        <v>29.993369000000001</v>
      </c>
      <c r="I53" s="4"/>
      <c r="J53" s="4"/>
      <c r="K53" s="4"/>
    </row>
    <row r="54" spans="1:15" x14ac:dyDescent="0.25">
      <c r="I54" s="4"/>
      <c r="J54" s="4"/>
      <c r="K54" s="4"/>
    </row>
    <row r="55" spans="1:15" x14ac:dyDescent="0.25">
      <c r="A55" s="15" t="s">
        <v>76</v>
      </c>
      <c r="I55" s="4"/>
      <c r="J55" s="4"/>
      <c r="K55" s="4"/>
    </row>
    <row r="56" spans="1:15" x14ac:dyDescent="0.25">
      <c r="A56" s="16" t="s">
        <v>0</v>
      </c>
      <c r="B56" s="16" t="s">
        <v>1</v>
      </c>
      <c r="C56" s="16" t="s">
        <v>2</v>
      </c>
      <c r="D56" s="16" t="s">
        <v>3</v>
      </c>
      <c r="E56" s="16" t="s">
        <v>4</v>
      </c>
      <c r="F56" s="16" t="s">
        <v>5</v>
      </c>
      <c r="G56" s="16" t="s">
        <v>6</v>
      </c>
      <c r="H56" s="16"/>
      <c r="I56" s="16" t="s">
        <v>117</v>
      </c>
      <c r="J56" s="16" t="s">
        <v>85</v>
      </c>
      <c r="K56" s="16" t="s">
        <v>86</v>
      </c>
      <c r="L56" s="16" t="s">
        <v>109</v>
      </c>
      <c r="M56" s="16" t="s">
        <v>112</v>
      </c>
      <c r="N56" s="16" t="s">
        <v>113</v>
      </c>
      <c r="O56" s="16" t="s">
        <v>114</v>
      </c>
    </row>
    <row r="57" spans="1:15" s="8" customFormat="1" x14ac:dyDescent="0.25">
      <c r="A57" s="12" t="s">
        <v>11</v>
      </c>
      <c r="B57" s="11" t="s">
        <v>12</v>
      </c>
      <c r="C57" s="9" t="str">
        <f>[1]!s_div_recorddate(A57,"2016/12/31")</f>
        <v>2017-07-25</v>
      </c>
      <c r="D57" s="9" t="str">
        <f>[1]!s_div_exdate(A57,"2016/12/31")</f>
        <v>2017-07-26</v>
      </c>
      <c r="E57" s="11">
        <v>0.1</v>
      </c>
      <c r="F57" s="11">
        <v>0.18887799999999999</v>
      </c>
      <c r="G57" s="14" t="s">
        <v>119</v>
      </c>
      <c r="H57" s="11"/>
      <c r="I57" s="9" t="str">
        <f>[1]!s_div_progress(A57,"20171231")</f>
        <v>实施</v>
      </c>
      <c r="J57" s="9" t="str">
        <f>[1]!s_div_recorddate(A57,"2017/12/31")</f>
        <v>2018-07-11</v>
      </c>
      <c r="K57" s="9" t="str">
        <f>[1]!s_div_exdate(A57,"2017/12/31")</f>
        <v>2018-07-12</v>
      </c>
      <c r="L57" s="4" t="str">
        <f>[1]!s_div_ifdiv(A57,"2017/06/30")</f>
        <v>否</v>
      </c>
      <c r="M57" s="9">
        <f>[1]!s_div_recorddate(A57,"2017/6/30")</f>
        <v>0</v>
      </c>
      <c r="N57" s="9">
        <f>[1]!s_div_exdate(A57,"2017/06/30")</f>
        <v>0</v>
      </c>
      <c r="O57" s="4" t="str">
        <f>[1]!s_div_ifdiv(A57,"2016/06/30")</f>
        <v>否</v>
      </c>
    </row>
    <row r="58" spans="1:15" s="8" customFormat="1" x14ac:dyDescent="0.25">
      <c r="A58" s="12" t="s">
        <v>28</v>
      </c>
      <c r="B58" s="11" t="s">
        <v>29</v>
      </c>
      <c r="C58" s="9" t="str">
        <f>[1]!s_div_recorddate(A58,"2016/12/31")</f>
        <v>2017-07-26</v>
      </c>
      <c r="D58" s="9" t="str">
        <f>[1]!s_div_exdate(A58,"2016/12/31")</f>
        <v>2017-07-27</v>
      </c>
      <c r="E58" s="11">
        <v>0.22</v>
      </c>
      <c r="F58" s="11">
        <v>1.1000000000000001</v>
      </c>
      <c r="G58" s="14" t="s">
        <v>119</v>
      </c>
      <c r="H58" s="11"/>
      <c r="I58" s="9" t="str">
        <f>[1]!s_div_progress(A58,"20171231")</f>
        <v>实施</v>
      </c>
      <c r="J58" s="9" t="str">
        <f>[1]!s_div_recorddate(A58,"2017/12/31")</f>
        <v>2018-07-31</v>
      </c>
      <c r="K58" s="9" t="str">
        <f>[1]!s_div_exdate(A58,"2017/12/31")</f>
        <v>2018-08-01</v>
      </c>
      <c r="L58" s="4" t="str">
        <f>[1]!s_div_ifdiv(A58,"2017/06/30")</f>
        <v>否</v>
      </c>
      <c r="M58" s="9">
        <f>[1]!s_div_recorddate(A58,"2017/6/30")</f>
        <v>0</v>
      </c>
      <c r="N58" s="9">
        <f>[1]!s_div_exdate(A58,"2017/06/30")</f>
        <v>0</v>
      </c>
      <c r="O58" s="4" t="str">
        <f>[1]!s_div_ifdiv(A58,"2016/06/30")</f>
        <v>否</v>
      </c>
    </row>
    <row r="59" spans="1:15" s="8" customFormat="1" x14ac:dyDescent="0.25">
      <c r="A59" s="12" t="s">
        <v>68</v>
      </c>
      <c r="B59" s="11" t="s">
        <v>69</v>
      </c>
      <c r="C59" s="9" t="str">
        <f>[1]!s_div_recorddate(A59,"2016/12/31")</f>
        <v>2017-07-26</v>
      </c>
      <c r="D59" s="9" t="str">
        <f>[1]!s_div_exdate(A59,"2016/12/31")</f>
        <v>2017-07-27</v>
      </c>
      <c r="E59" s="11">
        <v>0.11</v>
      </c>
      <c r="F59" s="11">
        <v>0.28001500000000001</v>
      </c>
      <c r="G59" s="14" t="s">
        <v>118</v>
      </c>
      <c r="H59" s="11"/>
      <c r="I59" s="9" t="str">
        <f>[1]!s_div_progress(A59,"20171231")</f>
        <v>实施</v>
      </c>
      <c r="J59" s="9" t="str">
        <f>[1]!s_div_recorddate(A59,"2017/12/31")</f>
        <v>2018-07-18</v>
      </c>
      <c r="K59" s="9" t="str">
        <f>[1]!s_div_exdate(A59,"2017/12/31")</f>
        <v>2018-07-19</v>
      </c>
      <c r="L59" s="4" t="str">
        <f>[1]!s_div_ifdiv(A59,"2017/06/30")</f>
        <v>否</v>
      </c>
      <c r="M59" s="9">
        <f>[1]!s_div_recorddate(A59,"2017/6/30")</f>
        <v>0</v>
      </c>
      <c r="N59" s="9">
        <f>[1]!s_div_exdate(A59,"2017/06/30")</f>
        <v>0</v>
      </c>
      <c r="O59" s="4" t="str">
        <f>[1]!s_div_ifdiv(A59,"2016/06/30")</f>
        <v>否</v>
      </c>
    </row>
    <row r="60" spans="1:15" s="8" customFormat="1" x14ac:dyDescent="0.25">
      <c r="A60" s="12" t="s">
        <v>56</v>
      </c>
      <c r="B60" s="11" t="s">
        <v>57</v>
      </c>
      <c r="C60" s="9" t="str">
        <f>[1]!s_div_recorddate(A60,"2016/12/31")</f>
        <v>2017-08-01</v>
      </c>
      <c r="D60" s="9" t="str">
        <f>[1]!s_div_exdate(A60,"2016/12/31")</f>
        <v>2017-08-02</v>
      </c>
      <c r="E60" s="11">
        <v>0.7</v>
      </c>
      <c r="F60" s="11">
        <v>1.3048999999999999</v>
      </c>
      <c r="G60" s="14" t="s">
        <v>118</v>
      </c>
      <c r="H60" s="11"/>
      <c r="I60" s="9" t="str">
        <f>[1]!s_div_progress(A60,"20171231")</f>
        <v>股东大会通过</v>
      </c>
      <c r="J60" s="9">
        <f>[1]!s_div_recorddate(A60,"2017/12/31")</f>
        <v>0</v>
      </c>
      <c r="K60" s="9">
        <f>[1]!s_div_exdate(A60,"2017/12/31")</f>
        <v>0</v>
      </c>
      <c r="L60" s="4" t="str">
        <f>[1]!s_div_ifdiv(A60,"2017/06/30")</f>
        <v>否</v>
      </c>
      <c r="M60" s="9">
        <f>[1]!s_div_recorddate(A60,"2017/6/30")</f>
        <v>0</v>
      </c>
      <c r="N60" s="9">
        <f>[1]!s_div_exdate(A60,"2017/06/30")</f>
        <v>0</v>
      </c>
      <c r="O60" s="4" t="str">
        <f>[1]!s_div_ifdiv(A60,"2016/06/30")</f>
        <v>否</v>
      </c>
    </row>
    <row r="61" spans="1:15" s="8" customFormat="1" x14ac:dyDescent="0.25">
      <c r="A61" s="12" t="s">
        <v>34</v>
      </c>
      <c r="B61" s="11" t="s">
        <v>35</v>
      </c>
      <c r="C61" s="9" t="str">
        <f>[1]!s_div_recorddate(A61,"2016/12/31")</f>
        <v>2017-08-01</v>
      </c>
      <c r="D61" s="9" t="str">
        <f>[1]!s_div_exdate(A61,"2016/12/31")</f>
        <v>2017-08-02</v>
      </c>
      <c r="E61" s="11">
        <v>0.15</v>
      </c>
      <c r="F61" s="11">
        <v>0.279783</v>
      </c>
      <c r="G61" s="14" t="s">
        <v>118</v>
      </c>
      <c r="H61" s="11"/>
      <c r="I61" s="9" t="str">
        <f>[1]!s_div_progress(A61,"20171231")</f>
        <v>实施</v>
      </c>
      <c r="J61" s="9" t="str">
        <f>[1]!s_div_recorddate(A61,"2017/12/31")</f>
        <v>2018-07-09</v>
      </c>
      <c r="K61" s="9" t="str">
        <f>[1]!s_div_exdate(A61,"2017/12/31")</f>
        <v>2018-07-10</v>
      </c>
      <c r="L61" s="4" t="str">
        <f>[1]!s_div_ifdiv(A61,"2017/06/30")</f>
        <v>否</v>
      </c>
      <c r="M61" s="9">
        <f>[1]!s_div_recorddate(A61,"2017/6/30")</f>
        <v>0</v>
      </c>
      <c r="N61" s="9">
        <f>[1]!s_div_exdate(A61,"2017/06/30")</f>
        <v>0</v>
      </c>
      <c r="O61" s="4" t="str">
        <f>[1]!s_div_ifdiv(A61,"2016/06/30")</f>
        <v>否</v>
      </c>
    </row>
    <row r="62" spans="1:15" s="8" customFormat="1" x14ac:dyDescent="0.25">
      <c r="A62" s="12" t="s">
        <v>52</v>
      </c>
      <c r="B62" s="11" t="s">
        <v>53</v>
      </c>
      <c r="C62" s="9" t="str">
        <f>[1]!s_div_recorddate(A62,"2016/12/31")</f>
        <v>2017-08-03</v>
      </c>
      <c r="D62" s="9" t="str">
        <f>[1]!s_div_exdate(A62,"2016/12/31")</f>
        <v>2017-08-04</v>
      </c>
      <c r="E62" s="11">
        <v>8.7999999999999995E-2</v>
      </c>
      <c r="F62" s="11">
        <v>0.37609999999999999</v>
      </c>
      <c r="G62" s="14" t="s">
        <v>118</v>
      </c>
      <c r="H62" s="11"/>
      <c r="I62" s="9" t="str">
        <f>[1]!s_div_progress(A62,"20171231")</f>
        <v>实施</v>
      </c>
      <c r="J62" s="9" t="str">
        <f>[1]!s_div_recorddate(A62,"2017/12/31")</f>
        <v>2018-07-17</v>
      </c>
      <c r="K62" s="9" t="str">
        <f>[1]!s_div_exdate(A62,"2017/12/31")</f>
        <v>2018-07-18</v>
      </c>
      <c r="L62" s="4" t="str">
        <f>[1]!s_div_ifdiv(A62,"2017/06/30")</f>
        <v>否</v>
      </c>
      <c r="M62" s="9">
        <f>[1]!s_div_recorddate(A62,"2017/6/30")</f>
        <v>0</v>
      </c>
      <c r="N62" s="9">
        <f>[1]!s_div_exdate(A62,"2017/06/30")</f>
        <v>0</v>
      </c>
      <c r="O62" s="4" t="str">
        <f>[1]!s_div_ifdiv(A62,"2016/06/30")</f>
        <v>否</v>
      </c>
    </row>
    <row r="63" spans="1:15" x14ac:dyDescent="0.25">
      <c r="A63" s="12" t="s">
        <v>62</v>
      </c>
      <c r="B63" s="11" t="s">
        <v>63</v>
      </c>
      <c r="C63" s="9" t="str">
        <f>[1]!s_div_recorddate(A63,"2016/12/31")</f>
        <v>2017-08-07</v>
      </c>
      <c r="D63" s="9" t="str">
        <f>[1]!s_div_exdate(A63,"2016/12/31")</f>
        <v>2017-08-08</v>
      </c>
      <c r="E63" s="11">
        <v>0.5</v>
      </c>
      <c r="F63" s="11">
        <v>1.0121</v>
      </c>
      <c r="G63" s="14" t="s">
        <v>118</v>
      </c>
      <c r="H63" s="11"/>
      <c r="I63" s="9" t="str">
        <f>[1]!s_div_progress(A63,"20171231")</f>
        <v>股东大会通过</v>
      </c>
      <c r="J63" s="9">
        <f>[1]!s_div_recorddate(A63,"2017/12/31")</f>
        <v>0</v>
      </c>
      <c r="K63" s="9">
        <f>[1]!s_div_exdate(A63,"2017/12/31")</f>
        <v>0</v>
      </c>
      <c r="L63" s="4" t="str">
        <f>[1]!s_div_ifdiv(A63,"2017/06/30")</f>
        <v>否</v>
      </c>
      <c r="M63" s="9">
        <f>[1]!s_div_recorddate(A63,"2017/6/30")</f>
        <v>0</v>
      </c>
      <c r="N63" s="9">
        <f>[1]!s_div_exdate(A63,"2017/06/30")</f>
        <v>0</v>
      </c>
      <c r="O63" s="4" t="str">
        <f>[1]!s_div_ifdiv(A63,"2016/06/30")</f>
        <v>否</v>
      </c>
    </row>
    <row r="64" spans="1:15" s="8" customFormat="1" x14ac:dyDescent="0.25">
      <c r="A64" s="12" t="s">
        <v>50</v>
      </c>
      <c r="B64" s="11" t="s">
        <v>51</v>
      </c>
      <c r="C64" s="9" t="str">
        <f>[1]!s_div_recorddate(A64,"2016/12/31")</f>
        <v>2017-08-09</v>
      </c>
      <c r="D64" s="9" t="str">
        <f>[1]!s_div_exdate(A64,"2016/12/31")</f>
        <v>2017-08-10</v>
      </c>
      <c r="E64" s="11">
        <v>0.48</v>
      </c>
      <c r="F64" s="11">
        <v>0.248</v>
      </c>
      <c r="G64" s="14" t="s">
        <v>118</v>
      </c>
      <c r="H64" s="11"/>
      <c r="I64" s="9" t="str">
        <f>[1]!s_div_progress(A64,"20171231")</f>
        <v>股东大会通过</v>
      </c>
      <c r="J64" s="9">
        <f>[1]!s_div_recorddate(A64,"2017/12/31")</f>
        <v>0</v>
      </c>
      <c r="K64" s="9">
        <f>[1]!s_div_exdate(A64,"2017/12/31")</f>
        <v>0</v>
      </c>
      <c r="L64" s="4" t="str">
        <f>[1]!s_div_ifdiv(A64,"2017/06/30")</f>
        <v>否</v>
      </c>
      <c r="M64" s="9">
        <f>[1]!s_div_recorddate(A64,"2017/6/30")</f>
        <v>0</v>
      </c>
      <c r="N64" s="9">
        <f>[1]!s_div_exdate(A64,"2017/06/30")</f>
        <v>0</v>
      </c>
      <c r="O64" s="4" t="str">
        <f>[1]!s_div_ifdiv(A64,"2016/06/30")</f>
        <v>否</v>
      </c>
    </row>
    <row r="65" spans="1:15" x14ac:dyDescent="0.25">
      <c r="A65" s="12" t="s">
        <v>64</v>
      </c>
      <c r="B65" s="11" t="s">
        <v>65</v>
      </c>
      <c r="C65" s="9" t="str">
        <f>[1]!s_div_recorddate(A65,"2016/12/31")</f>
        <v>2017-08-10</v>
      </c>
      <c r="D65" s="9" t="str">
        <f>[1]!s_div_exdate(A65,"2016/12/31")</f>
        <v>2017-08-11</v>
      </c>
      <c r="E65" s="11">
        <v>0.21</v>
      </c>
      <c r="F65" s="11">
        <v>1.1575</v>
      </c>
      <c r="G65" s="14" t="s">
        <v>118</v>
      </c>
      <c r="H65" s="11"/>
      <c r="I65" s="9" t="str">
        <f>[1]!s_div_progress(A65,"20171231")</f>
        <v>实施</v>
      </c>
      <c r="J65" s="9" t="str">
        <f>[1]!s_div_recorddate(A65,"2017/12/31")</f>
        <v>2018-07-13</v>
      </c>
      <c r="K65" s="9" t="str">
        <f>[1]!s_div_exdate(A65,"2017/12/31")</f>
        <v>2018-07-16</v>
      </c>
      <c r="L65" s="4" t="str">
        <f>[1]!s_div_ifdiv(A65,"2017/06/30")</f>
        <v>否</v>
      </c>
      <c r="M65" s="9">
        <f>[1]!s_div_recorddate(A65,"2017/6/30")</f>
        <v>0</v>
      </c>
      <c r="N65" s="9">
        <f>[1]!s_div_exdate(A65,"2017/06/30")</f>
        <v>0</v>
      </c>
      <c r="O65" s="4" t="str">
        <f>[1]!s_div_ifdiv(A65,"2016/06/30")</f>
        <v>否</v>
      </c>
    </row>
    <row r="66" spans="1:15" x14ac:dyDescent="0.25">
      <c r="A66" s="12" t="s">
        <v>13</v>
      </c>
      <c r="B66" s="11" t="s">
        <v>14</v>
      </c>
      <c r="C66" s="9" t="str">
        <f>[1]!s_div_recorddate(A66,"2016/12/31")</f>
        <v>2017-08-17</v>
      </c>
      <c r="D66" s="9" t="str">
        <f>[1]!s_div_exdate(A66,"2016/12/31")</f>
        <v>2017-08-18</v>
      </c>
      <c r="E66" s="11">
        <v>0.35</v>
      </c>
      <c r="F66" s="11">
        <v>1.63</v>
      </c>
      <c r="G66" s="14" t="s">
        <v>118</v>
      </c>
      <c r="H66" s="11"/>
      <c r="I66" s="9" t="str">
        <f>[1]!s_div_progress(A66,"20171231")</f>
        <v>股东大会通过</v>
      </c>
      <c r="J66" s="9">
        <f>[1]!s_div_recorddate(A66,"2017/12/31")</f>
        <v>0</v>
      </c>
      <c r="K66" s="9">
        <f>[1]!s_div_exdate(A66,"2017/12/31")</f>
        <v>0</v>
      </c>
      <c r="L66" s="4" t="str">
        <f>[1]!s_div_ifdiv(A66,"2017/06/30")</f>
        <v>否</v>
      </c>
      <c r="M66" s="9">
        <f>[1]!s_div_recorddate(A66,"2017/6/30")</f>
        <v>0</v>
      </c>
      <c r="N66" s="9">
        <f>[1]!s_div_exdate(A66,"2017/06/30")</f>
        <v>0</v>
      </c>
      <c r="O66" s="4" t="str">
        <f>[1]!s_div_ifdiv(A66,"2016/06/30")</f>
        <v>否</v>
      </c>
    </row>
    <row r="67" spans="1:15" x14ac:dyDescent="0.25">
      <c r="A67" s="7" t="s">
        <v>74</v>
      </c>
      <c r="F67" s="2">
        <f>SUM(F57:F66)</f>
        <v>7.5772760000000003</v>
      </c>
      <c r="I67" s="4"/>
      <c r="J67" s="4"/>
      <c r="K67" s="4"/>
    </row>
    <row r="68" spans="1:15" x14ac:dyDescent="0.25">
      <c r="I68" s="4"/>
      <c r="J68" s="4"/>
      <c r="K68" s="4"/>
    </row>
    <row r="69" spans="1:15" x14ac:dyDescent="0.25">
      <c r="A69" s="15" t="s">
        <v>77</v>
      </c>
      <c r="I69" s="4"/>
      <c r="J69" s="4"/>
      <c r="K69" s="4"/>
    </row>
    <row r="70" spans="1:15" s="8" customFormat="1" x14ac:dyDescent="0.25">
      <c r="A70" s="16" t="s">
        <v>0</v>
      </c>
      <c r="B70" s="16" t="s">
        <v>1</v>
      </c>
      <c r="C70" s="16" t="s">
        <v>2</v>
      </c>
      <c r="D70" s="16" t="s">
        <v>3</v>
      </c>
      <c r="E70" s="16" t="s">
        <v>4</v>
      </c>
      <c r="F70" s="16" t="s">
        <v>5</v>
      </c>
      <c r="G70" s="16" t="s">
        <v>6</v>
      </c>
      <c r="H70" s="16"/>
      <c r="I70" s="16" t="s">
        <v>117</v>
      </c>
      <c r="J70" s="16" t="s">
        <v>85</v>
      </c>
      <c r="K70" s="16" t="s">
        <v>86</v>
      </c>
      <c r="L70" s="16" t="s">
        <v>109</v>
      </c>
      <c r="M70" s="16" t="s">
        <v>112</v>
      </c>
      <c r="N70" s="16" t="s">
        <v>113</v>
      </c>
      <c r="O70" s="16" t="s">
        <v>114</v>
      </c>
    </row>
    <row r="71" spans="1:15" s="8" customFormat="1" x14ac:dyDescent="0.25">
      <c r="A71" s="17" t="s">
        <v>48</v>
      </c>
      <c r="B71" s="14" t="s">
        <v>49</v>
      </c>
      <c r="C71" s="9" t="str">
        <f>[1]!s_div_recorddate(A71,"2017/06/30")</f>
        <v>2017-09-01</v>
      </c>
      <c r="D71" s="9" t="str">
        <f>[1]!s_div_exdate(A71,"2017/06/30")</f>
        <v>2017-09-04</v>
      </c>
      <c r="E71" s="14">
        <v>0.5</v>
      </c>
      <c r="F71" s="12">
        <v>3.1854002000000001</v>
      </c>
      <c r="G71" s="14" t="s">
        <v>119</v>
      </c>
      <c r="H71" s="14"/>
      <c r="I71" s="9" t="str">
        <f>[1]!s_div_progress(A71,"20171231")</f>
        <v>实施</v>
      </c>
      <c r="J71" s="9" t="str">
        <f>[1]!s_div_recorddate(A71,"2017/12/31")</f>
        <v>2018-06-06</v>
      </c>
      <c r="K71" s="9" t="str">
        <f>[1]!s_div_exdate(A71,"2017/12/31")</f>
        <v>2018-06-07</v>
      </c>
      <c r="L71" s="10" t="str">
        <f>[1]!s_div_ifdiv(A71,"2017/06/30")</f>
        <v>是</v>
      </c>
      <c r="M71" s="9" t="str">
        <f>[1]!s_div_recorddate(A71,"2017/6/30")</f>
        <v>2017-09-01</v>
      </c>
      <c r="N71" s="9" t="str">
        <f>[1]!s_div_exdate(A71,"2017/06/30")</f>
        <v>2017-09-04</v>
      </c>
    </row>
    <row r="72" spans="1:15" x14ac:dyDescent="0.25">
      <c r="A72" s="17" t="s">
        <v>66</v>
      </c>
      <c r="B72" s="14" t="s">
        <v>67</v>
      </c>
      <c r="C72" s="9" t="str">
        <f>[1]!s_div_recorddate(A72,"2017/06/30")</f>
        <v>2017-09-14</v>
      </c>
      <c r="D72" s="9" t="str">
        <f>[1]!s_div_exdate(A72,"2017/06/30")</f>
        <v>2017-09-15</v>
      </c>
      <c r="E72" s="14">
        <v>6.9260000000000002E-2</v>
      </c>
      <c r="F72" s="14">
        <v>0.19564999999999999</v>
      </c>
      <c r="G72" s="14" t="s">
        <v>119</v>
      </c>
      <c r="H72" s="14"/>
      <c r="I72" s="9">
        <f>[1]!s_div_progress(A72,"20171630")</f>
        <v>0</v>
      </c>
      <c r="J72" s="9">
        <f>[1]!s_div_recorddate(A72,"2018/06/30")</f>
        <v>0</v>
      </c>
      <c r="K72" s="9">
        <f>[1]!s_div_exdate(A72,"2018/06/30")</f>
        <v>0</v>
      </c>
      <c r="L72" s="10" t="str">
        <f>[1]!s_div_ifdiv(A72,"2017/06/30")</f>
        <v>是</v>
      </c>
      <c r="M72" s="9" t="str">
        <f>[1]!s_div_recorddate(A72,"2017/6/30")</f>
        <v>2017-09-14</v>
      </c>
      <c r="N72" s="9" t="str">
        <f>[1]!s_div_exdate(A72,"2017/06/30")</f>
        <v>2017-09-15</v>
      </c>
    </row>
    <row r="73" spans="1:15" x14ac:dyDescent="0.25">
      <c r="A73" s="7" t="s">
        <v>74</v>
      </c>
      <c r="F73" s="2">
        <f>SUM(F71:F72)</f>
        <v>3.3810502000000002</v>
      </c>
    </row>
    <row r="75" spans="1:15" s="8" customFormat="1" x14ac:dyDescent="0.25">
      <c r="A75" s="15" t="s">
        <v>115</v>
      </c>
    </row>
    <row r="76" spans="1:15" s="8" customFormat="1" x14ac:dyDescent="0.25">
      <c r="A76" s="16" t="s">
        <v>0</v>
      </c>
      <c r="B76" s="16" t="s">
        <v>1</v>
      </c>
      <c r="C76" s="16" t="s">
        <v>2</v>
      </c>
      <c r="D76" s="16" t="s">
        <v>3</v>
      </c>
      <c r="E76" s="16" t="s">
        <v>4</v>
      </c>
      <c r="F76" s="16" t="s">
        <v>5</v>
      </c>
      <c r="G76" s="16" t="s">
        <v>6</v>
      </c>
      <c r="H76" s="16"/>
      <c r="I76" s="16" t="s">
        <v>117</v>
      </c>
      <c r="J76" s="16" t="s">
        <v>85</v>
      </c>
      <c r="K76" s="16" t="s">
        <v>86</v>
      </c>
      <c r="L76" s="16" t="s">
        <v>109</v>
      </c>
      <c r="M76" s="16" t="s">
        <v>112</v>
      </c>
      <c r="N76" s="16" t="s">
        <v>113</v>
      </c>
    </row>
    <row r="77" spans="1:15" s="8" customFormat="1" x14ac:dyDescent="0.25">
      <c r="A77" s="17" t="s">
        <v>9</v>
      </c>
      <c r="B77" s="14" t="s">
        <v>10</v>
      </c>
      <c r="C77" s="9" t="str">
        <f>[1]!s_div_recorddate(A77,"2017/06/30")</f>
        <v>2017-09-19</v>
      </c>
      <c r="D77" s="9" t="str">
        <f>[1]!s_div_exdate(A77,"2017/06/30")</f>
        <v>2017-09-20</v>
      </c>
      <c r="E77" s="14">
        <v>0.1</v>
      </c>
      <c r="F77" s="14">
        <v>0.61397000000000002</v>
      </c>
      <c r="G77" s="14" t="s">
        <v>119</v>
      </c>
      <c r="H77" s="14"/>
      <c r="I77" s="9" t="str">
        <f>[1]!s_div_progress(A77,"20171231")</f>
        <v>实施</v>
      </c>
      <c r="J77" s="9" t="str">
        <f>[1]!s_div_recorddate(A77,"2017/12/31")</f>
        <v>2018-06-04</v>
      </c>
      <c r="K77" s="9" t="str">
        <f>[1]!s_div_exdate(A77,"2017/12/31")</f>
        <v>2018-06-05</v>
      </c>
      <c r="L77" s="10" t="str">
        <f>[1]!s_div_ifdiv(A77,"2017/06/30")</f>
        <v>是</v>
      </c>
      <c r="M77" s="9" t="str">
        <f>[1]!s_div_recorddate(A77,"2017/6/30")</f>
        <v>2017-09-19</v>
      </c>
      <c r="N77" s="9" t="str">
        <f>[1]!s_div_exdate(A77,"2017/06/30")</f>
        <v>2017-09-20</v>
      </c>
    </row>
    <row r="78" spans="1:15" s="8" customFormat="1" x14ac:dyDescent="0.25">
      <c r="A78" s="17" t="s">
        <v>87</v>
      </c>
      <c r="B78" s="14" t="s">
        <v>88</v>
      </c>
      <c r="C78" s="9" t="str">
        <f>[1]!s_div_recorddate(A78,"2017/06/30")</f>
        <v>2017-09-25</v>
      </c>
      <c r="D78" s="9" t="str">
        <f>[1]!s_div_exdate(A78,"2017/06/30")</f>
        <v>2017-09-26</v>
      </c>
      <c r="E78" s="14">
        <v>0.12</v>
      </c>
      <c r="F78" s="14">
        <v>1.6625099999999999</v>
      </c>
      <c r="G78" s="14" t="s">
        <v>119</v>
      </c>
      <c r="H78" s="14"/>
      <c r="I78" s="9" t="str">
        <f>[1]!s_div_progress(A78,"20171231")</f>
        <v>实施</v>
      </c>
      <c r="J78" s="9" t="str">
        <f>[1]!s_div_recorddate(A78,"2017/12/31")</f>
        <v>2018-07-04</v>
      </c>
      <c r="K78" s="9" t="str">
        <f>[1]!s_div_exdate(A78,"2017/12/31")</f>
        <v>2018-07-05</v>
      </c>
      <c r="L78" s="10" t="str">
        <f>[1]!s_div_ifdiv(A78,"2017/06/30")</f>
        <v>是</v>
      </c>
      <c r="M78" s="9" t="str">
        <f>[1]!s_div_recorddate(A78,"2017/6/30")</f>
        <v>2017-09-25</v>
      </c>
      <c r="N78" s="9" t="str">
        <f>[1]!s_div_exdate(A78,"2017/06/30")</f>
        <v>2017-09-26</v>
      </c>
    </row>
    <row r="79" spans="1:15" s="8" customFormat="1" x14ac:dyDescent="0.25">
      <c r="A79" s="7" t="s">
        <v>74</v>
      </c>
      <c r="F79" s="2">
        <f>SUM(F77:F78)</f>
        <v>2.2764799999999998</v>
      </c>
    </row>
    <row r="80" spans="1:15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3" spans="1:14" x14ac:dyDescent="0.25">
      <c r="A83" s="7" t="s">
        <v>78</v>
      </c>
      <c r="B83" s="1" t="s">
        <v>79</v>
      </c>
      <c r="C83" s="7" t="s">
        <v>91</v>
      </c>
    </row>
    <row r="84" spans="1:14" x14ac:dyDescent="0.25">
      <c r="A84" s="7" t="s">
        <v>81</v>
      </c>
      <c r="B84">
        <f>$F$6</f>
        <v>1.0547</v>
      </c>
      <c r="C84" s="6"/>
    </row>
    <row r="85" spans="1:14" x14ac:dyDescent="0.25">
      <c r="A85" s="7" t="s">
        <v>82</v>
      </c>
      <c r="B85" s="6">
        <f>$F$6+$F$15</f>
        <v>3.7366999999999999</v>
      </c>
      <c r="C85" s="6"/>
    </row>
    <row r="86" spans="1:14" s="6" customFormat="1" x14ac:dyDescent="0.25">
      <c r="A86" s="7" t="s">
        <v>83</v>
      </c>
      <c r="B86">
        <f>$F$6+$F$15+$F$30</f>
        <v>19.974699999999999</v>
      </c>
      <c r="D86"/>
      <c r="E86"/>
      <c r="F86"/>
      <c r="G86"/>
      <c r="H86"/>
      <c r="I86"/>
      <c r="J86"/>
      <c r="K86"/>
      <c r="L86"/>
      <c r="M86"/>
      <c r="N86"/>
    </row>
    <row r="87" spans="1:14" s="8" customFormat="1" x14ac:dyDescent="0.25">
      <c r="A87" s="7" t="s">
        <v>93</v>
      </c>
      <c r="B87" s="6">
        <f>F6+F15+F30+F53</f>
        <v>49.968069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5">
      <c r="A88" s="7" t="s">
        <v>97</v>
      </c>
      <c r="B88" s="8">
        <f>F6+F15+F30+F53+F67</f>
        <v>57.545344999999998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 s="8" customFormat="1" x14ac:dyDescent="0.25">
      <c r="A89" s="7" t="s">
        <v>84</v>
      </c>
      <c r="B89">
        <f>$F$6+$F$15+$F$30+$F$53+$F$67+$F$73</f>
        <v>60.926395199999995</v>
      </c>
      <c r="D89"/>
      <c r="E89"/>
      <c r="F89"/>
      <c r="G89"/>
      <c r="H89"/>
      <c r="I89"/>
      <c r="J89"/>
      <c r="K89"/>
      <c r="L89"/>
      <c r="M89"/>
      <c r="N89"/>
    </row>
    <row r="90" spans="1:14" s="8" customFormat="1" x14ac:dyDescent="0.25">
      <c r="A90" s="7" t="s">
        <v>111</v>
      </c>
      <c r="B90" s="8">
        <f>$F$6+$F$15+$F$30+$F$53+$F$67+$F$73+$F$79</f>
        <v>63.202875199999994</v>
      </c>
    </row>
    <row r="91" spans="1:14" x14ac:dyDescent="0.25">
      <c r="A91" s="7" t="s">
        <v>116</v>
      </c>
      <c r="B91" s="8">
        <f>$F$6+$F$15+$F$30+$F$53+$F$67+$F$73+$F$79</f>
        <v>63.202875199999994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1:14" x14ac:dyDescent="0.25">
      <c r="A92" s="7" t="s">
        <v>90</v>
      </c>
      <c r="B92" s="8">
        <f>$F$6+$F$15+$F$30+$F$53+$F$67+$F$73+$F$79</f>
        <v>63.202875199999994</v>
      </c>
      <c r="C92" s="8"/>
    </row>
    <row r="93" spans="1:14" x14ac:dyDescent="0.25">
      <c r="A93" s="7" t="s">
        <v>108</v>
      </c>
      <c r="B93" s="8">
        <f>$F$6+$F$15+$F$30+$F$53+$F$67+$F$73+$F$79</f>
        <v>63.202875199999994</v>
      </c>
      <c r="C93" s="8"/>
    </row>
    <row r="94" spans="1:14" x14ac:dyDescent="0.25">
      <c r="A94" s="7"/>
      <c r="B94" s="5"/>
    </row>
  </sheetData>
  <sortState ref="A2:G53">
    <sortCondition ref="D1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tabSelected="1" topLeftCell="A116" workbookViewId="0">
      <selection activeCell="D125" sqref="D125"/>
    </sheetView>
  </sheetViews>
  <sheetFormatPr defaultRowHeight="14.4" x14ac:dyDescent="0.25"/>
  <cols>
    <col min="1" max="1" width="10.44140625" bestFit="1" customWidth="1"/>
    <col min="3" max="3" width="9" style="29"/>
    <col min="4" max="4" width="14.109375" bestFit="1" customWidth="1"/>
    <col min="6" max="6" width="10.21875" customWidth="1"/>
    <col min="7" max="7" width="11.33203125" customWidth="1"/>
    <col min="9" max="9" width="16.88671875" bestFit="1" customWidth="1"/>
  </cols>
  <sheetData>
    <row r="1" spans="1:18" s="18" customFormat="1" x14ac:dyDescent="0.25">
      <c r="C1" s="29"/>
    </row>
    <row r="2" spans="1:18" s="18" customFormat="1" x14ac:dyDescent="0.25">
      <c r="C2" s="29"/>
    </row>
    <row r="3" spans="1:18" s="18" customFormat="1" x14ac:dyDescent="0.25">
      <c r="C3" s="29"/>
    </row>
    <row r="4" spans="1:18" s="18" customFormat="1" x14ac:dyDescent="0.25">
      <c r="C4" s="29"/>
    </row>
    <row r="5" spans="1:18" s="18" customFormat="1" x14ac:dyDescent="0.25">
      <c r="C5" s="29"/>
    </row>
    <row r="6" spans="1:18" s="18" customFormat="1" x14ac:dyDescent="0.25">
      <c r="A6" s="15" t="s">
        <v>166</v>
      </c>
      <c r="B6" s="9"/>
      <c r="C6" s="29"/>
      <c r="D6" s="27"/>
      <c r="E6" s="4"/>
      <c r="F6" s="28"/>
      <c r="G6" s="28"/>
      <c r="H6" s="29"/>
      <c r="J6" s="4"/>
      <c r="M6" s="29"/>
    </row>
    <row r="7" spans="1:18" s="18" customFormat="1" x14ac:dyDescent="0.25">
      <c r="A7" s="16" t="s">
        <v>167</v>
      </c>
      <c r="B7" s="16" t="s">
        <v>168</v>
      </c>
      <c r="C7" s="16" t="s">
        <v>169</v>
      </c>
      <c r="D7" s="30" t="s">
        <v>170</v>
      </c>
      <c r="E7" s="16" t="s">
        <v>117</v>
      </c>
      <c r="F7" s="16" t="s">
        <v>171</v>
      </c>
      <c r="G7" s="16" t="s">
        <v>172</v>
      </c>
      <c r="H7" s="16" t="s">
        <v>173</v>
      </c>
      <c r="I7" s="16" t="s">
        <v>174</v>
      </c>
      <c r="J7" s="31" t="s">
        <v>175</v>
      </c>
      <c r="K7" s="31" t="s">
        <v>176</v>
      </c>
      <c r="L7" s="32" t="s">
        <v>177</v>
      </c>
      <c r="M7" s="16" t="s">
        <v>178</v>
      </c>
      <c r="N7" s="16" t="s">
        <v>179</v>
      </c>
      <c r="O7" s="16" t="s">
        <v>112</v>
      </c>
      <c r="P7" s="16" t="s">
        <v>180</v>
      </c>
      <c r="Q7" s="16" t="s">
        <v>181</v>
      </c>
      <c r="R7" s="32" t="s">
        <v>182</v>
      </c>
    </row>
    <row r="9" spans="1:18" s="18" customFormat="1" x14ac:dyDescent="0.25">
      <c r="C9" s="29"/>
    </row>
    <row r="10" spans="1:18" s="18" customFormat="1" x14ac:dyDescent="0.25">
      <c r="A10" s="35" t="s">
        <v>223</v>
      </c>
      <c r="B10" s="4"/>
      <c r="C10" s="4"/>
      <c r="D10" s="36">
        <f>SUM(D8)</f>
        <v>0</v>
      </c>
    </row>
    <row r="11" spans="1:18" s="18" customFormat="1" x14ac:dyDescent="0.25">
      <c r="C11" s="29"/>
    </row>
    <row r="12" spans="1:18" s="18" customFormat="1" x14ac:dyDescent="0.25">
      <c r="C12" s="29"/>
    </row>
    <row r="13" spans="1:18" s="18" customFormat="1" x14ac:dyDescent="0.25">
      <c r="C13" s="29"/>
    </row>
    <row r="14" spans="1:18" s="18" customFormat="1" x14ac:dyDescent="0.25">
      <c r="A14" s="15" t="s">
        <v>183</v>
      </c>
      <c r="B14" s="9"/>
      <c r="C14" s="4"/>
      <c r="D14" s="27"/>
      <c r="E14" s="4"/>
      <c r="F14" s="28"/>
      <c r="G14" s="28"/>
      <c r="H14" s="29"/>
      <c r="J14" s="4"/>
      <c r="N14" s="29"/>
    </row>
    <row r="15" spans="1:18" s="18" customFormat="1" x14ac:dyDescent="0.25">
      <c r="A15" s="16" t="s">
        <v>184</v>
      </c>
      <c r="B15" s="16" t="s">
        <v>185</v>
      </c>
      <c r="C15" s="16" t="s">
        <v>186</v>
      </c>
      <c r="D15" s="30" t="s">
        <v>187</v>
      </c>
      <c r="E15" s="16" t="s">
        <v>188</v>
      </c>
      <c r="F15" s="16" t="s">
        <v>189</v>
      </c>
      <c r="G15" s="16" t="s">
        <v>190</v>
      </c>
      <c r="H15" s="16" t="s">
        <v>191</v>
      </c>
      <c r="I15" s="16" t="s">
        <v>192</v>
      </c>
      <c r="J15" s="31" t="s">
        <v>193</v>
      </c>
      <c r="K15" s="31" t="s">
        <v>194</v>
      </c>
      <c r="L15" s="32" t="s">
        <v>195</v>
      </c>
      <c r="M15" s="16" t="s">
        <v>196</v>
      </c>
      <c r="N15" s="16" t="s">
        <v>197</v>
      </c>
      <c r="O15" s="16" t="s">
        <v>198</v>
      </c>
      <c r="P15" s="16" t="s">
        <v>199</v>
      </c>
      <c r="Q15" s="16" t="s">
        <v>200</v>
      </c>
      <c r="R15" s="32" t="s">
        <v>201</v>
      </c>
    </row>
    <row r="16" spans="1:18" s="44" customFormat="1" x14ac:dyDescent="0.25">
      <c r="A16" s="37" t="s">
        <v>141</v>
      </c>
      <c r="B16" s="37" t="s">
        <v>95</v>
      </c>
      <c r="C16" s="38">
        <v>9.9799999999999993E-3</v>
      </c>
      <c r="D16" s="39">
        <v>0</v>
      </c>
      <c r="E16" s="40" t="str">
        <f>[1]!s_div_ifdiv(A16,"2017/12/31")</f>
        <v>否</v>
      </c>
      <c r="F16" s="40" t="str">
        <f>[1]!s_div_progress(A16,"20171231")</f>
        <v>股东大会通过</v>
      </c>
      <c r="G16" s="40">
        <f>[1]!s_div_exdate(A16,"2017/12/31")</f>
        <v>0</v>
      </c>
      <c r="H16" s="40">
        <f>[1]!s_div_ifdiv(A16,"2018/06/30")</f>
        <v>0</v>
      </c>
      <c r="I16" s="40" t="str">
        <f>[1]!s_div_recorddate(A16,"2016/12/31")</f>
        <v>2017-05-17</v>
      </c>
      <c r="J16" s="41">
        <f>[1]!s_div_cashbeforetax(A16,"2016/12/31")</f>
        <v>0.5</v>
      </c>
      <c r="K16" s="41">
        <f>[1]!s_dq_close(A16,I16,3)</f>
        <v>22.359599673926308</v>
      </c>
      <c r="L16" s="38">
        <f t="shared" ref="L16" si="0">J16/K16</f>
        <v>2.2361759928244764E-2</v>
      </c>
      <c r="M16" s="42">
        <f>[1]!s_performanceexpress_perfexnetprofittoshareholder(A16,"2017/12/31",1)</f>
        <v>0</v>
      </c>
      <c r="N16" s="43" t="str">
        <f>[1]!s_div_ifdiv(A16,"2017/06/30")</f>
        <v>否</v>
      </c>
      <c r="O16" s="40">
        <f>[1]!s_div_recorddate(A16,"2017/06/30")</f>
        <v>0</v>
      </c>
      <c r="P16" s="41">
        <f>[1]!s_div_cashbeforetax(A16,"2017/06/30")</f>
        <v>0</v>
      </c>
      <c r="Q16" s="41">
        <f>[1]!s_dq_close(A16,O16,3)</f>
        <v>0.88380760968045302</v>
      </c>
      <c r="R16" s="38">
        <f t="shared" ref="R16" si="1">P16/Q16</f>
        <v>0</v>
      </c>
    </row>
    <row r="17" spans="1:18" s="18" customFormat="1" x14ac:dyDescent="0.25">
      <c r="C17" s="29"/>
    </row>
    <row r="18" spans="1:18" s="18" customFormat="1" x14ac:dyDescent="0.25">
      <c r="A18" s="35" t="s">
        <v>223</v>
      </c>
      <c r="B18" s="4"/>
      <c r="C18" s="4"/>
      <c r="D18" s="36">
        <f>SUM(D16:D16)</f>
        <v>0</v>
      </c>
    </row>
    <row r="19" spans="1:18" s="18" customFormat="1" x14ac:dyDescent="0.25">
      <c r="C19" s="29"/>
    </row>
    <row r="20" spans="1:18" s="18" customFormat="1" x14ac:dyDescent="0.25">
      <c r="C20" s="29"/>
    </row>
    <row r="21" spans="1:18" s="18" customFormat="1" x14ac:dyDescent="0.25">
      <c r="C21" s="29"/>
    </row>
    <row r="22" spans="1:18" s="18" customFormat="1" x14ac:dyDescent="0.25">
      <c r="C22" s="29"/>
      <c r="D22" s="51"/>
    </row>
    <row r="23" spans="1:18" s="18" customFormat="1" x14ac:dyDescent="0.25">
      <c r="A23" s="15" t="s">
        <v>202</v>
      </c>
      <c r="B23" s="9"/>
      <c r="C23" s="4"/>
      <c r="D23" s="27"/>
      <c r="E23" s="4"/>
      <c r="F23" s="28"/>
      <c r="G23" s="28"/>
      <c r="H23" s="29"/>
      <c r="J23" s="4"/>
      <c r="N23" s="29"/>
    </row>
    <row r="24" spans="1:18" s="18" customFormat="1" x14ac:dyDescent="0.25">
      <c r="A24" s="16" t="s">
        <v>167</v>
      </c>
      <c r="B24" s="16" t="s">
        <v>168</v>
      </c>
      <c r="C24" s="16" t="s">
        <v>169</v>
      </c>
      <c r="D24" s="30" t="s">
        <v>170</v>
      </c>
      <c r="E24" s="16" t="s">
        <v>117</v>
      </c>
      <c r="F24" s="16" t="s">
        <v>171</v>
      </c>
      <c r="G24" s="16" t="s">
        <v>172</v>
      </c>
      <c r="H24" s="16" t="s">
        <v>173</v>
      </c>
      <c r="I24" s="16" t="s">
        <v>174</v>
      </c>
      <c r="J24" s="31" t="s">
        <v>175</v>
      </c>
      <c r="K24" s="31" t="s">
        <v>176</v>
      </c>
      <c r="L24" s="32" t="s">
        <v>177</v>
      </c>
      <c r="M24" s="16" t="s">
        <v>178</v>
      </c>
      <c r="N24" s="16" t="s">
        <v>179</v>
      </c>
      <c r="O24" s="16" t="s">
        <v>112</v>
      </c>
      <c r="P24" s="16" t="s">
        <v>180</v>
      </c>
      <c r="Q24" s="16" t="s">
        <v>181</v>
      </c>
      <c r="R24" s="32" t="s">
        <v>182</v>
      </c>
    </row>
    <row r="25" spans="1:18" s="61" customFormat="1" x14ac:dyDescent="0.25">
      <c r="A25" s="53" t="s">
        <v>26</v>
      </c>
      <c r="B25" s="53" t="s">
        <v>27</v>
      </c>
      <c r="C25" s="54">
        <v>3.8600000000000001E-3</v>
      </c>
      <c r="D25" s="55">
        <f>C25*L25*[1]!s_dq_close("000016.SH",I25,1)</f>
        <v>1.5054146080659544E-2</v>
      </c>
      <c r="E25" s="56" t="str">
        <f>[1]!s_div_ifdiv(A25,"2017/12/31")</f>
        <v>是</v>
      </c>
      <c r="F25" s="56" t="str">
        <f>[1]!s_div_progress(A25,"20171231")</f>
        <v>实施</v>
      </c>
      <c r="G25" s="56" t="str">
        <f>[1]!s_div_exdate(A25,"2017/12/31")</f>
        <v>2018-05-25</v>
      </c>
      <c r="H25" s="56">
        <f>[1]!s_div_ifdiv(A25,"2018/06/30")</f>
        <v>0</v>
      </c>
      <c r="I25" s="57" t="str">
        <f>[1]!s_div_recorddate(A25,"2017/12/31")</f>
        <v>2018-05-24</v>
      </c>
      <c r="J25" s="58">
        <v>0.04</v>
      </c>
      <c r="K25" s="58">
        <f>[1]!s_dq_close(A25,I25,3)</f>
        <v>27.339999314127031</v>
      </c>
      <c r="L25" s="54">
        <f t="shared" ref="L25:L30" si="2">J25/K25</f>
        <v>1.4630578274861675E-3</v>
      </c>
      <c r="M25" s="59">
        <f>[1]!s_performanceexpress_perfexnetprofittoshareholder(A25,"2017/12/31",1)</f>
        <v>0</v>
      </c>
      <c r="N25" s="60" t="str">
        <f>[1]!s_div_ifdiv(A25,"2017/06/30")</f>
        <v>否</v>
      </c>
      <c r="O25" s="56">
        <f>[1]!s_div_recorddate(A25,"2017/06/30")</f>
        <v>0</v>
      </c>
      <c r="P25" s="58">
        <f>[1]!s_div_cashbeforetax(A25,"2017/06/30")</f>
        <v>0</v>
      </c>
      <c r="Q25" s="58">
        <f>[1]!s_dq_close(A25,O25,3)</f>
        <v>0.96400256023238318</v>
      </c>
      <c r="R25" s="54">
        <f t="shared" ref="R25" si="3">P25/Q25</f>
        <v>0</v>
      </c>
    </row>
    <row r="26" spans="1:18" s="61" customFormat="1" x14ac:dyDescent="0.25">
      <c r="A26" s="53" t="s">
        <v>46</v>
      </c>
      <c r="B26" s="53" t="s">
        <v>47</v>
      </c>
      <c r="C26" s="54">
        <v>3.1620000000000002E-2</v>
      </c>
      <c r="D26" s="55">
        <f>C26*L26*[1]!s_dq_close("000016.SH",I26,1)</f>
        <v>4.1630656357979996</v>
      </c>
      <c r="E26" s="56" t="str">
        <f>[1]!s_div_ifdiv(A26,"2017/12/31")</f>
        <v>是</v>
      </c>
      <c r="F26" s="56" t="str">
        <f>[1]!s_div_progress(A26,"20171231")</f>
        <v>实施</v>
      </c>
      <c r="G26" s="56" t="str">
        <f>[1]!s_div_exdate(A26,"2017/12/31")</f>
        <v>2018-05-25</v>
      </c>
      <c r="H26" s="56">
        <f>[1]!s_div_ifdiv(A26,"2018/06/30")</f>
        <v>0</v>
      </c>
      <c r="I26" s="57" t="str">
        <f>[1]!s_div_recorddate(A26,"2017/12/31")</f>
        <v>2018-05-24</v>
      </c>
      <c r="J26" s="58">
        <v>0.17829999999999999</v>
      </c>
      <c r="K26" s="58">
        <f>[1]!s_dq_close(A26,I26,3)</f>
        <v>3.6100006488237897</v>
      </c>
      <c r="L26" s="54">
        <f t="shared" si="2"/>
        <v>4.9390572840504528E-2</v>
      </c>
      <c r="M26" s="59">
        <f>[1]!s_performanceexpress_perfexnetprofittoshareholder(A26,"2017/12/31",1)</f>
        <v>192962000000</v>
      </c>
      <c r="N26" s="60" t="str">
        <f>[1]!s_div_ifdiv(A26,"2017/06/30")</f>
        <v>否</v>
      </c>
      <c r="O26" s="56">
        <f>[1]!s_div_recorddate(A26,"2017/06/30")</f>
        <v>0</v>
      </c>
      <c r="P26" s="58">
        <f>[1]!s_div_cashbeforetax(A26,"2017/06/30")</f>
        <v>0</v>
      </c>
      <c r="Q26" s="58">
        <f>[1]!s_dq_close(A26,O26,3)</f>
        <v>1.8060043625038715</v>
      </c>
      <c r="R26" s="54">
        <f t="shared" ref="R26:R34" si="4">P26/Q26</f>
        <v>0</v>
      </c>
    </row>
    <row r="27" spans="1:18" s="61" customFormat="1" x14ac:dyDescent="0.25">
      <c r="A27" s="53" t="s">
        <v>9</v>
      </c>
      <c r="B27" s="53" t="s">
        <v>10</v>
      </c>
      <c r="C27" s="54">
        <v>1.349E-2</v>
      </c>
      <c r="D27" s="55">
        <f>C27*L27*[1]!s_dq_close("000016.SH",I27,1)</f>
        <v>2.1864567890182003</v>
      </c>
      <c r="E27" s="56" t="str">
        <f>[1]!s_div_ifdiv(A27,"2017/12/31")</f>
        <v>是</v>
      </c>
      <c r="F27" s="56" t="str">
        <f>[1]!s_div_progress(A27,"20171231")</f>
        <v>实施</v>
      </c>
      <c r="G27" s="56" t="str">
        <f>[1]!s_div_exdate(A27,"2017/12/31")</f>
        <v>2018-06-05</v>
      </c>
      <c r="H27" s="56">
        <f>[1]!s_div_ifdiv(A27,"2018/06/30")</f>
        <v>0</v>
      </c>
      <c r="I27" s="57" t="str">
        <f>[1]!s_div_recorddate(A27,"2017/12/31")</f>
        <v>2018-06-04</v>
      </c>
      <c r="J27" s="58">
        <v>0.4</v>
      </c>
      <c r="K27" s="58">
        <f>[1]!s_dq_close(A27,I27,3)</f>
        <v>6.6499999291223002</v>
      </c>
      <c r="L27" s="54">
        <f t="shared" si="2"/>
        <v>6.0150376580950432E-2</v>
      </c>
      <c r="M27" s="59">
        <f>[1]!s_performanceexpress_perfexnetprofittoshareholder(A27,"2017/12/31",1)</f>
        <v>0</v>
      </c>
      <c r="N27" s="60" t="str">
        <f>[1]!s_div_ifdiv(A27,"2017/06/30")</f>
        <v>是</v>
      </c>
      <c r="O27" s="56" t="str">
        <f>[1]!s_div_recorddate(A27,"2017/06/30")</f>
        <v>2017-09-19</v>
      </c>
      <c r="P27" s="58">
        <f>[1]!s_div_cashbeforetax(A27,"2017/06/30")</f>
        <v>0.1</v>
      </c>
      <c r="Q27" s="58">
        <f>[1]!s_dq_close(A27,O27,3)</f>
        <v>5.5180846577422189</v>
      </c>
      <c r="R27" s="54">
        <f t="shared" si="4"/>
        <v>1.8122230121948878E-2</v>
      </c>
    </row>
    <row r="28" spans="1:18" s="61" customFormat="1" x14ac:dyDescent="0.25">
      <c r="A28" s="53" t="s">
        <v>48</v>
      </c>
      <c r="B28" s="53" t="s">
        <v>49</v>
      </c>
      <c r="C28" s="54">
        <v>0.14699999999999999</v>
      </c>
      <c r="D28" s="55">
        <f>C28*L28*[1]!s_dq_close("000016.SH",I28,1)</f>
        <v>6.320883314783365</v>
      </c>
      <c r="E28" s="56" t="str">
        <f>[1]!s_div_ifdiv(A28,"2017/12/31")</f>
        <v>是</v>
      </c>
      <c r="F28" s="56" t="str">
        <f>[1]!s_div_progress(A28,"20171231")</f>
        <v>实施</v>
      </c>
      <c r="G28" s="56" t="str">
        <f>[1]!s_div_exdate(A28,"2017/12/31")</f>
        <v>2018-06-07</v>
      </c>
      <c r="H28" s="56">
        <f>[1]!s_div_ifdiv(A28,"2018/06/30")</f>
        <v>0</v>
      </c>
      <c r="I28" s="57" t="str">
        <f>[1]!s_div_recorddate(A28,"2017/12/31")</f>
        <v>2018-06-06</v>
      </c>
      <c r="J28" s="58">
        <v>1</v>
      </c>
      <c r="K28" s="58">
        <f>[1]!s_dq_close(A28,I28,3)</f>
        <v>62.610009264751554</v>
      </c>
      <c r="L28" s="54">
        <f t="shared" si="2"/>
        <v>1.5971887111075452E-2</v>
      </c>
      <c r="M28" s="59">
        <f>[1]!s_performanceexpress_perfexnetprofittoshareholder(A28,"2017/12/31",1)</f>
        <v>0</v>
      </c>
      <c r="N28" s="60" t="str">
        <f>[1]!s_div_ifdiv(A28,"2017/06/30")</f>
        <v>是</v>
      </c>
      <c r="O28" s="56" t="str">
        <f>[1]!s_div_recorddate(A28,"2017/06/30")</f>
        <v>2017-09-01</v>
      </c>
      <c r="P28" s="58">
        <f>[1]!s_div_cashbeforetax(A28,"2017/06/30")</f>
        <v>0.5</v>
      </c>
      <c r="Q28" s="58">
        <f>[1]!s_dq_close(A28,O28,3)</f>
        <v>54.6230793981047</v>
      </c>
      <c r="R28" s="54">
        <f t="shared" si="4"/>
        <v>9.15363991758672E-3</v>
      </c>
    </row>
    <row r="29" spans="1:18" s="61" customFormat="1" x14ac:dyDescent="0.25">
      <c r="A29" s="53" t="s">
        <v>17</v>
      </c>
      <c r="B29" s="53" t="s">
        <v>18</v>
      </c>
      <c r="C29" s="54">
        <v>2.085E-2</v>
      </c>
      <c r="D29" s="55">
        <f>C29*L29*[1]!s_dq_close("000016.SH",I29,1)</f>
        <v>1.6774836012828842</v>
      </c>
      <c r="E29" s="56" t="str">
        <f>[1]!s_div_ifdiv(A29,"2017/12/31")</f>
        <v>是</v>
      </c>
      <c r="F29" s="56" t="str">
        <f>[1]!s_div_progress(A29,"20171231")</f>
        <v>实施</v>
      </c>
      <c r="G29" s="56" t="str">
        <f>[1]!s_div_exdate(A29,"2017/12/31")</f>
        <v>2018-06-08</v>
      </c>
      <c r="H29" s="56">
        <f>[1]!s_div_ifdiv(A29,"2018/06/30")</f>
        <v>0</v>
      </c>
      <c r="I29" s="57" t="str">
        <f>[1]!s_div_recorddate(A29,"2017/12/31")</f>
        <v>2018-06-07</v>
      </c>
      <c r="J29" s="58">
        <v>0.4</v>
      </c>
      <c r="K29" s="58">
        <f>[1]!s_dq_close(A29,I29,3)</f>
        <v>13.399999796605673</v>
      </c>
      <c r="L29" s="54">
        <f t="shared" si="2"/>
        <v>2.9850746721751684E-2</v>
      </c>
      <c r="M29" s="59">
        <f>[1]!s_performanceexpress_perfexnetprofittoshareholder(A29,"2017/12/31",1)</f>
        <v>15684315000</v>
      </c>
      <c r="N29" s="60" t="str">
        <f>[1]!s_div_ifdiv(A29,"2017/06/30")</f>
        <v>否</v>
      </c>
      <c r="O29" s="56">
        <f>[1]!s_div_recorddate(A29,"2017/06/30")</f>
        <v>0</v>
      </c>
      <c r="P29" s="58">
        <f>[1]!s_div_cashbeforetax(A29,"2017/06/30")</f>
        <v>0</v>
      </c>
      <c r="Q29" s="58">
        <f>[1]!s_dq_close(A29,O29,3)</f>
        <v>1.0276498314471221</v>
      </c>
      <c r="R29" s="54">
        <f t="shared" si="4"/>
        <v>0</v>
      </c>
    </row>
    <row r="30" spans="1:18" s="61" customFormat="1" x14ac:dyDescent="0.25">
      <c r="A30" s="53" t="s">
        <v>140</v>
      </c>
      <c r="B30" s="53" t="s">
        <v>94</v>
      </c>
      <c r="C30" s="54">
        <v>1.7780000000000001E-2</v>
      </c>
      <c r="D30" s="55">
        <f>C30*L30*[1]!s_dq_close("000016.SH",I30,1)</f>
        <v>2.7414941856266393E-2</v>
      </c>
      <c r="E30" s="56" t="str">
        <f>[1]!s_div_ifdiv(A30,"2017/12/31")</f>
        <v>是</v>
      </c>
      <c r="F30" s="56" t="str">
        <f>[1]!s_div_progress(A30,"20171231")</f>
        <v>实施</v>
      </c>
      <c r="G30" s="56" t="str">
        <f>[1]!s_div_exdate(A30,"2017/12/31")</f>
        <v>2018-06-08</v>
      </c>
      <c r="H30" s="56">
        <f>[1]!s_div_ifdiv(A30,"2018/06/30")</f>
        <v>0</v>
      </c>
      <c r="I30" s="57" t="str">
        <f>[1]!s_div_recorddate(A30,"2017/12/31")</f>
        <v>2018-06-07</v>
      </c>
      <c r="J30" s="58">
        <v>5.0000000000000001E-3</v>
      </c>
      <c r="K30" s="58">
        <f>[1]!s_dq_close(A30,I30,3)</f>
        <v>8.740000475515572</v>
      </c>
      <c r="L30" s="54">
        <f t="shared" si="2"/>
        <v>5.7208234873752119E-4</v>
      </c>
      <c r="M30" s="59">
        <f>[1]!s_performanceexpress_perfexnetprofittoshareholder(A30,"2017/12/31",1)</f>
        <v>0</v>
      </c>
      <c r="N30" s="60" t="str">
        <f>[1]!s_div_ifdiv(A30,"2017/06/30")</f>
        <v>否</v>
      </c>
      <c r="O30" s="56">
        <f>[1]!s_div_recorddate(A30,"2017/06/30")</f>
        <v>0</v>
      </c>
      <c r="P30" s="58">
        <f>[1]!s_div_cashbeforetax(A30,"2017/06/30")</f>
        <v>0</v>
      </c>
      <c r="Q30" s="58">
        <f>[1]!s_dq_close(A30,O30,3)</f>
        <v>2.6813794706719167</v>
      </c>
      <c r="R30" s="54">
        <f t="shared" si="4"/>
        <v>0</v>
      </c>
    </row>
    <row r="31" spans="1:18" s="61" customFormat="1" x14ac:dyDescent="0.25">
      <c r="A31" s="53" t="s">
        <v>261</v>
      </c>
      <c r="B31" s="53" t="s">
        <v>256</v>
      </c>
      <c r="C31" s="54">
        <v>1.047E-2</v>
      </c>
      <c r="D31" s="55">
        <f>C31*L31*[1]!s_dq_close("000016.SH",I31,1)</f>
        <v>0.26651705435239864</v>
      </c>
      <c r="E31" s="56" t="str">
        <f>[1]!s_div_ifdiv(A31,"2017/12/31")</f>
        <v>是</v>
      </c>
      <c r="F31" s="56" t="str">
        <f>[1]!s_div_progress(A31,"20171231")</f>
        <v>实施</v>
      </c>
      <c r="G31" s="56" t="str">
        <f>[1]!s_div_exdate(A31,"2017/12/31")</f>
        <v>2018-06-14</v>
      </c>
      <c r="H31" s="56">
        <f>[1]!s_div_ifdiv(A31,"2018/06/30")</f>
        <v>0</v>
      </c>
      <c r="I31" s="57">
        <v>43187</v>
      </c>
      <c r="J31" s="58">
        <v>0.23</v>
      </c>
      <c r="K31" s="58">
        <f>[1]!s_dq_close(A31,I31,3)</f>
        <v>24.348949321680042</v>
      </c>
      <c r="L31" s="54">
        <f>J31/K31</f>
        <v>9.445992800815043E-3</v>
      </c>
      <c r="M31" s="59">
        <f>[1]!s_performanceexpress_perfexnetprofittoshareholder(A31,"2017/12/31",1)</f>
        <v>0</v>
      </c>
      <c r="N31" s="60" t="str">
        <f>[1]!s_div_ifdiv(A31,"2017/06/30")</f>
        <v>否</v>
      </c>
      <c r="O31" s="56">
        <f>[1]!s_div_recorddate(A31,"2017/06/30")</f>
        <v>0</v>
      </c>
      <c r="P31" s="58">
        <f>[1]!s_div_cashbeforetax(A31,"2017/06/30")</f>
        <v>0</v>
      </c>
      <c r="Q31" s="58">
        <f>[1]!s_dq_close(A31,O31,3)</f>
        <v>0.4395772541924261</v>
      </c>
      <c r="R31" s="54">
        <f>P31/Q31</f>
        <v>0</v>
      </c>
    </row>
    <row r="32" spans="1:18" s="61" customFormat="1" x14ac:dyDescent="0.25">
      <c r="A32" s="53" t="s">
        <v>40</v>
      </c>
      <c r="B32" s="53" t="s">
        <v>41</v>
      </c>
      <c r="C32" s="54">
        <v>4.4580000000000002E-2</v>
      </c>
      <c r="D32" s="55">
        <f>C32*L32*[1]!s_dq_close("000016.SH",I32,1)</f>
        <v>5.072489461197395</v>
      </c>
      <c r="E32" s="56" t="str">
        <f>[1]!s_div_ifdiv(A32,"2017/12/31")</f>
        <v>是</v>
      </c>
      <c r="F32" s="56" t="str">
        <f>[1]!s_div_progress(A32,"20171231")</f>
        <v>实施</v>
      </c>
      <c r="G32" s="56" t="str">
        <f>[1]!s_div_exdate(A32,"2017/12/31")</f>
        <v>2018-06-15</v>
      </c>
      <c r="H32" s="56">
        <f>[1]!s_div_ifdiv(A32,"2018/06/30")</f>
        <v>0</v>
      </c>
      <c r="I32" s="57" t="str">
        <f>[1]!s_div_recorddate(A32,"2017/12/31")</f>
        <v>2018-06-14</v>
      </c>
      <c r="J32" s="58">
        <v>0.65</v>
      </c>
      <c r="K32" s="58">
        <f>[1]!s_dq_close(A32,I32,3)</f>
        <v>15.25999970027099</v>
      </c>
      <c r="L32" s="54">
        <f t="shared" ref="L32:L34" si="5">J32/K32</f>
        <v>4.2595020495869156E-2</v>
      </c>
      <c r="M32" s="59">
        <f>[1]!s_performanceexpress_perfexnetprofittoshareholder(A32,"2017/12/31",1)</f>
        <v>57371000000</v>
      </c>
      <c r="N32" s="60" t="str">
        <f>[1]!s_div_ifdiv(A32,"2017/06/30")</f>
        <v>否</v>
      </c>
      <c r="O32" s="56">
        <f>[1]!s_div_recorddate(A32,"2017/06/30")</f>
        <v>0</v>
      </c>
      <c r="P32" s="58">
        <f>[1]!s_div_cashbeforetax(A32,"2017/06/30")</f>
        <v>0</v>
      </c>
      <c r="Q32" s="58">
        <f>[1]!s_dq_close(A32,O32,3)</f>
        <v>5.5865457440621542</v>
      </c>
      <c r="R32" s="54">
        <f t="shared" si="4"/>
        <v>0</v>
      </c>
    </row>
    <row r="33" spans="1:18" s="61" customFormat="1" x14ac:dyDescent="0.25">
      <c r="A33" s="53" t="s">
        <v>144</v>
      </c>
      <c r="B33" s="53" t="s">
        <v>145</v>
      </c>
      <c r="C33" s="54">
        <v>7.3020000000000002E-2</v>
      </c>
      <c r="D33" s="55">
        <f>C33*L33*[1]!s_dq_close("000016.SH",I33,1)</f>
        <v>2.7678510570674231</v>
      </c>
      <c r="E33" s="56" t="str">
        <f>[1]!s_div_ifdiv(A33,"2017/12/31")</f>
        <v>是</v>
      </c>
      <c r="F33" s="56" t="str">
        <f>[1]!s_div_progress(A33,"20171231")</f>
        <v>实施</v>
      </c>
      <c r="G33" s="56" t="str">
        <f>[1]!s_div_exdate(A33,"2017/12/31")</f>
        <v>2018-06-15</v>
      </c>
      <c r="H33" s="56">
        <f>[1]!s_div_ifdiv(A33,"2018/06/30")</f>
        <v>0</v>
      </c>
      <c r="I33" s="57" t="str">
        <f>[1]!s_div_recorddate(A33,"2017/12/31")</f>
        <v>2018-06-14</v>
      </c>
      <c r="J33" s="58">
        <v>10.999000000000001</v>
      </c>
      <c r="K33" s="58">
        <f>[1]!s_dq_close(A33,I33,3)</f>
        <v>775.13004694684651</v>
      </c>
      <c r="L33" s="54">
        <f t="shared" si="5"/>
        <v>1.4189876967515159E-2</v>
      </c>
      <c r="M33" s="59">
        <f>[1]!s_performanceexpress_perfexnetprofittoshareholder(A33,"2017/12/31",1)</f>
        <v>0</v>
      </c>
      <c r="N33" s="60" t="str">
        <f>[1]!s_div_ifdiv(A33,"2017/06/30")</f>
        <v>否</v>
      </c>
      <c r="O33" s="56">
        <f>[1]!s_div_recorddate(A33,"2017/06/30")</f>
        <v>0</v>
      </c>
      <c r="P33" s="58">
        <f>[1]!s_div_cashbeforetax(A33,"2017/06/30")</f>
        <v>0</v>
      </c>
      <c r="Q33" s="58">
        <f>[1]!s_dq_close(A33,O33,3)</f>
        <v>4.9294396814763859</v>
      </c>
      <c r="R33" s="54">
        <f t="shared" si="4"/>
        <v>0</v>
      </c>
    </row>
    <row r="34" spans="1:18" s="61" customFormat="1" x14ac:dyDescent="0.25">
      <c r="A34" s="53" t="s">
        <v>30</v>
      </c>
      <c r="B34" s="53" t="s">
        <v>31</v>
      </c>
      <c r="C34" s="54">
        <v>3.95E-2</v>
      </c>
      <c r="D34" s="55">
        <f>C34*L34*[1]!s_dq_close("000016.SH",I34,1)</f>
        <v>2.477738208917005</v>
      </c>
      <c r="E34" s="56" t="str">
        <f>[1]!s_div_ifdiv(A34,"2017/12/31")</f>
        <v>是</v>
      </c>
      <c r="F34" s="56" t="str">
        <f>[1]!s_div_progress(A34,"20171231")</f>
        <v>实施</v>
      </c>
      <c r="G34" s="56" t="str">
        <f>[1]!s_div_exdate(A34,"2017/12/31")</f>
        <v>2018-06-15</v>
      </c>
      <c r="H34" s="56">
        <f>[1]!s_div_ifdiv(A34,"2018/06/30")</f>
        <v>0</v>
      </c>
      <c r="I34" s="57" t="str">
        <f>[1]!s_div_recorddate(A34,"2017/12/31")</f>
        <v>2018-06-14</v>
      </c>
      <c r="J34" s="58">
        <v>0.7</v>
      </c>
      <c r="K34" s="58">
        <f>[1]!s_dq_close(A34,I34,3)</f>
        <v>29.809999946396303</v>
      </c>
      <c r="L34" s="54">
        <f t="shared" si="5"/>
        <v>2.3482053044573122E-2</v>
      </c>
      <c r="M34" s="59">
        <f>[1]!s_performanceexpress_perfexnetprofittoshareholder(A34,"2017/12/31",1)</f>
        <v>0</v>
      </c>
      <c r="N34" s="60" t="str">
        <f>[1]!s_div_ifdiv(A34,"2017/06/30")</f>
        <v>否</v>
      </c>
      <c r="O34" s="56">
        <f>[1]!s_div_recorddate(A34,"2017/06/30")</f>
        <v>0</v>
      </c>
      <c r="P34" s="58">
        <f>[1]!s_div_cashbeforetax(A34,"2017/06/30")</f>
        <v>0</v>
      </c>
      <c r="Q34" s="58">
        <f>[1]!s_dq_close(A34,O34,3)</f>
        <v>0.1165116635674194</v>
      </c>
      <c r="R34" s="54">
        <f t="shared" si="4"/>
        <v>0</v>
      </c>
    </row>
    <row r="35" spans="1:18" s="18" customFormat="1" x14ac:dyDescent="0.25">
      <c r="A35" s="35" t="s">
        <v>223</v>
      </c>
      <c r="B35" s="4"/>
      <c r="C35" s="4"/>
      <c r="D35" s="36">
        <f>SUM(D25:D34)</f>
        <v>24.974954210353594</v>
      </c>
      <c r="F35" s="16" t="s">
        <v>240</v>
      </c>
      <c r="G35" s="30">
        <f>SUM(D25:D34)</f>
        <v>24.974954210353594</v>
      </c>
    </row>
    <row r="36" spans="1:18" s="18" customFormat="1" x14ac:dyDescent="0.25">
      <c r="C36" s="29"/>
    </row>
    <row r="37" spans="1:18" s="18" customFormat="1" x14ac:dyDescent="0.25">
      <c r="C37" s="29"/>
    </row>
    <row r="38" spans="1:18" s="18" customFormat="1" x14ac:dyDescent="0.25">
      <c r="C38" s="29"/>
    </row>
    <row r="39" spans="1:18" s="18" customFormat="1" x14ac:dyDescent="0.25">
      <c r="A39" s="15" t="s">
        <v>203</v>
      </c>
      <c r="B39" s="9"/>
      <c r="C39" s="4"/>
      <c r="D39" s="27"/>
      <c r="E39" s="4"/>
      <c r="F39" s="28"/>
      <c r="G39" s="28"/>
      <c r="H39" s="29"/>
      <c r="J39" s="4"/>
      <c r="N39" s="29"/>
    </row>
    <row r="40" spans="1:18" s="18" customFormat="1" x14ac:dyDescent="0.25">
      <c r="A40" s="16" t="s">
        <v>204</v>
      </c>
      <c r="B40" s="16" t="s">
        <v>205</v>
      </c>
      <c r="C40" s="16" t="s">
        <v>206</v>
      </c>
      <c r="D40" s="30" t="s">
        <v>207</v>
      </c>
      <c r="E40" s="16" t="s">
        <v>208</v>
      </c>
      <c r="F40" s="16" t="s">
        <v>209</v>
      </c>
      <c r="G40" s="16" t="s">
        <v>210</v>
      </c>
      <c r="H40" s="16" t="s">
        <v>211</v>
      </c>
      <c r="I40" s="16" t="s">
        <v>212</v>
      </c>
      <c r="J40" s="31" t="s">
        <v>213</v>
      </c>
      <c r="K40" s="31" t="s">
        <v>214</v>
      </c>
      <c r="L40" s="32" t="s">
        <v>215</v>
      </c>
      <c r="M40" s="16" t="s">
        <v>216</v>
      </c>
      <c r="N40" s="16" t="s">
        <v>217</v>
      </c>
      <c r="O40" s="16" t="s">
        <v>218</v>
      </c>
      <c r="P40" s="16" t="s">
        <v>219</v>
      </c>
      <c r="Q40" s="16" t="s">
        <v>220</v>
      </c>
      <c r="R40" s="32" t="s">
        <v>221</v>
      </c>
    </row>
    <row r="41" spans="1:18" s="61" customFormat="1" x14ac:dyDescent="0.25">
      <c r="A41" s="53" t="s">
        <v>142</v>
      </c>
      <c r="B41" s="53" t="s">
        <v>143</v>
      </c>
      <c r="C41" s="54">
        <v>8.8199999999999997E-3</v>
      </c>
      <c r="D41" s="55">
        <f>C41*L41*[1]!s_dq_close("000016.SH",I41,1)</f>
        <v>0.75074038680556276</v>
      </c>
      <c r="E41" s="56" t="str">
        <f>[1]!s_div_ifdiv(A41,"2017/12/31")</f>
        <v>是</v>
      </c>
      <c r="F41" s="56" t="str">
        <f>[1]!s_div_progress(A41,"20171231")</f>
        <v>实施</v>
      </c>
      <c r="G41" s="56" t="str">
        <f>[1]!s_div_exdate(A41,"2017/12/31")</f>
        <v>2018-06-19</v>
      </c>
      <c r="H41" s="56">
        <f>[1]!s_div_ifdiv(A41,"2018/06/30")</f>
        <v>0</v>
      </c>
      <c r="I41" s="57" t="str">
        <f>[1]!s_div_recorddate(A41,"2017/12/31")</f>
        <v>2018-06-15</v>
      </c>
      <c r="J41" s="58">
        <v>0.9</v>
      </c>
      <c r="K41" s="58">
        <f>[1]!s_dq_close(A41,I41,3)</f>
        <v>28.210000042644669</v>
      </c>
      <c r="L41" s="54">
        <f t="shared" ref="L41:L50" si="6">J41/K41</f>
        <v>3.190358024244886E-2</v>
      </c>
      <c r="M41" s="59">
        <f>[1]!s_performanceexpress_perfexnetprofittoshareholder(A41,"2017/12/31",1)</f>
        <v>0</v>
      </c>
      <c r="N41" s="60" t="str">
        <f>[1]!s_div_ifdiv(A41,"2017/06/30")</f>
        <v>否</v>
      </c>
      <c r="O41" s="56">
        <f>[1]!s_div_recorddate(A41,"2017/06/30")</f>
        <v>0</v>
      </c>
      <c r="P41" s="58">
        <f>[1]!s_div_cashbeforetax(A41,"2017/06/30")</f>
        <v>0</v>
      </c>
      <c r="Q41" s="58">
        <f>[1]!s_dq_close(A41,O41,3)</f>
        <v>0.52108279368842558</v>
      </c>
      <c r="R41" s="54">
        <f t="shared" ref="R41:R50" si="7">P41/Q41</f>
        <v>0</v>
      </c>
    </row>
    <row r="42" spans="1:18" s="61" customFormat="1" x14ac:dyDescent="0.25">
      <c r="A42" s="53" t="s">
        <v>66</v>
      </c>
      <c r="B42" s="53" t="s">
        <v>67</v>
      </c>
      <c r="C42" s="54">
        <v>1.038E-2</v>
      </c>
      <c r="D42" s="55">
        <f>C42*L42*[1]!s_dq_close("000016.SH",I42,1)</f>
        <v>0.24552090578958327</v>
      </c>
      <c r="E42" s="56" t="str">
        <f>[1]!s_div_ifdiv(A42,"2017/12/31")</f>
        <v>是</v>
      </c>
      <c r="F42" s="56" t="str">
        <f>[1]!s_div_progress(A42,"20171231")</f>
        <v>实施</v>
      </c>
      <c r="G42" s="56" t="str">
        <f>[1]!s_div_exdate(A42,"2017/12/31")</f>
        <v>2018-06-21</v>
      </c>
      <c r="H42" s="56">
        <f>[1]!s_div_ifdiv(A42,"2018/06/30")</f>
        <v>0</v>
      </c>
      <c r="I42" s="57" t="str">
        <f>[1]!s_div_recorddate(A42,"2017/12/31")</f>
        <v>2018-06-20</v>
      </c>
      <c r="J42" s="58">
        <v>6.7000000000000004E-2</v>
      </c>
      <c r="K42" s="58">
        <f>[1]!s_dq_close(A42,I42,3)</f>
        <v>7.3599972477645821</v>
      </c>
      <c r="L42" s="54">
        <f t="shared" si="6"/>
        <v>9.1032642736856469E-3</v>
      </c>
      <c r="M42" s="59">
        <f>[1]!s_performanceexpress_perfexnetprofittoshareholder(A42,"2017/12/31",1)</f>
        <v>0</v>
      </c>
      <c r="N42" s="60" t="str">
        <f>[1]!s_div_ifdiv(A42,"2017/06/30")</f>
        <v>是</v>
      </c>
      <c r="O42" s="56" t="str">
        <f>[1]!s_div_recorddate(A42,"2017/06/30")</f>
        <v>2017-09-14</v>
      </c>
      <c r="P42" s="58">
        <f>[1]!s_div_cashbeforetax(A42,"2017/06/30")</f>
        <v>6.9260000000000002E-2</v>
      </c>
      <c r="Q42" s="58">
        <f>[1]!s_dq_close(A42,O42,3)</f>
        <v>7.8956280199212365</v>
      </c>
      <c r="R42" s="54">
        <f t="shared" si="7"/>
        <v>8.7719431342575972E-3</v>
      </c>
    </row>
    <row r="43" spans="1:18" s="61" customFormat="1" x14ac:dyDescent="0.25">
      <c r="A43" s="53" t="s">
        <v>58</v>
      </c>
      <c r="B43" s="53" t="s">
        <v>59</v>
      </c>
      <c r="C43" s="54">
        <v>8.9600000000000009E-3</v>
      </c>
      <c r="D43" s="55">
        <f>C43*L43*[1]!s_dq_close("000016.SH",I43,1)</f>
        <v>0.38721039886343878</v>
      </c>
      <c r="E43" s="56" t="str">
        <f>[1]!s_div_ifdiv(A43,"2017/12/31")</f>
        <v>是</v>
      </c>
      <c r="F43" s="56" t="str">
        <f>[1]!s_div_progress(A43,"20171231")</f>
        <v>实施</v>
      </c>
      <c r="G43" s="56" t="str">
        <f>[1]!s_div_exdate(A43,"2017/12/31")</f>
        <v>2018-06-21</v>
      </c>
      <c r="H43" s="56">
        <f>[1]!s_div_ifdiv(A43,"2018/06/30")</f>
        <v>0</v>
      </c>
      <c r="I43" s="57" t="str">
        <f>[1]!s_div_recorddate(A43,"2017/12/31")</f>
        <v>2018-06-20</v>
      </c>
      <c r="J43" s="58">
        <v>0.4</v>
      </c>
      <c r="K43" s="58">
        <f>[1]!s_dq_close(A43,I43,3)</f>
        <v>24.049993438539595</v>
      </c>
      <c r="L43" s="54">
        <f t="shared" si="6"/>
        <v>1.6632021169661056E-2</v>
      </c>
      <c r="M43" s="59">
        <f>[1]!s_performanceexpress_perfexnetprofittoshareholder(A43,"2017/12/31",1)</f>
        <v>0</v>
      </c>
      <c r="N43" s="60" t="str">
        <f>[1]!s_div_ifdiv(A43,"2017/06/30")</f>
        <v>否</v>
      </c>
      <c r="O43" s="56">
        <f>[1]!s_div_recorddate(A43,"2017/06/30")</f>
        <v>0</v>
      </c>
      <c r="P43" s="58">
        <f>[1]!s_div_cashbeforetax(A43,"2017/06/30")</f>
        <v>0</v>
      </c>
      <c r="Q43" s="58">
        <f>[1]!s_dq_close(A43,O43,3)</f>
        <v>32.539828482589144</v>
      </c>
      <c r="R43" s="54">
        <f t="shared" si="7"/>
        <v>0</v>
      </c>
    </row>
    <row r="44" spans="1:18" s="61" customFormat="1" x14ac:dyDescent="0.25">
      <c r="A44" s="53" t="s">
        <v>165</v>
      </c>
      <c r="B44" s="53" t="s">
        <v>96</v>
      </c>
      <c r="C44" s="54">
        <v>4.5500000000000002E-3</v>
      </c>
      <c r="D44" s="55">
        <f>C44*L44*[1]!s_dq_close("000016.SH",I44,1)</f>
        <v>0.141469005669484</v>
      </c>
      <c r="E44" s="56" t="str">
        <f>[1]!s_div_ifdiv(A44,"2017/12/31")</f>
        <v>是</v>
      </c>
      <c r="F44" s="56" t="str">
        <f>[1]!s_div_progress(A44,"20171231")</f>
        <v>实施</v>
      </c>
      <c r="G44" s="56" t="str">
        <f>[1]!s_div_exdate(A44,"2017/12/31")</f>
        <v>2018-06-26</v>
      </c>
      <c r="H44" s="56">
        <f>[1]!s_div_ifdiv(A44,"2018/06/30")</f>
        <v>0</v>
      </c>
      <c r="I44" s="57" t="str">
        <f>[1]!s_div_recorddate(A44,"2017/12/31")</f>
        <v>2018-06-25</v>
      </c>
      <c r="J44" s="58">
        <v>7.5999999999999998E-2</v>
      </c>
      <c r="K44" s="58">
        <f>[1]!s_dq_close(A44,I44,3)</f>
        <v>6.1999999877655121</v>
      </c>
      <c r="L44" s="54">
        <f t="shared" si="6"/>
        <v>1.2258064540317927E-2</v>
      </c>
      <c r="M44" s="59">
        <f>[1]!s_performanceexpress_perfexnetprofittoshareholder(A44,"2017/12/31",1)</f>
        <v>0</v>
      </c>
      <c r="N44" s="60" t="str">
        <f>[1]!s_div_ifdiv(A44,"2017/06/30")</f>
        <v>否</v>
      </c>
      <c r="O44" s="56">
        <f>[1]!s_div_recorddate(A44,"2017/06/30")</f>
        <v>0</v>
      </c>
      <c r="P44" s="58">
        <f>[1]!s_div_cashbeforetax(A44,"2017/06/30")</f>
        <v>0</v>
      </c>
      <c r="Q44" s="58">
        <f>[1]!s_dq_close(A44,O44,3)</f>
        <v>2.9454531440494818</v>
      </c>
      <c r="R44" s="54">
        <f t="shared" si="7"/>
        <v>0</v>
      </c>
    </row>
    <row r="45" spans="1:18" s="61" customFormat="1" x14ac:dyDescent="0.25">
      <c r="A45" s="53" t="s">
        <v>262</v>
      </c>
      <c r="B45" s="53" t="s">
        <v>257</v>
      </c>
      <c r="C45" s="54">
        <v>2.6099999999999999E-3</v>
      </c>
      <c r="D45" s="55">
        <f>C45*L45*[1]!s_dq_close("000016.SH",I45,1)</f>
        <v>1.8060234306091012E-2</v>
      </c>
      <c r="E45" s="56" t="str">
        <f>[1]!s_div_ifdiv(A45,"2017/12/31")</f>
        <v>是</v>
      </c>
      <c r="F45" s="56" t="str">
        <f>[1]!s_div_progress(A45,"20171231")</f>
        <v>实施</v>
      </c>
      <c r="G45" s="56" t="str">
        <f>[1]!s_div_exdate(A45,"2017/12/31")</f>
        <v>2018-06-26</v>
      </c>
      <c r="H45" s="56">
        <f>[1]!s_div_ifdiv(A45,"2018/06/30")</f>
        <v>0</v>
      </c>
      <c r="I45" s="57">
        <v>43210</v>
      </c>
      <c r="J45" s="58">
        <v>0.112</v>
      </c>
      <c r="K45" s="58">
        <f>[1]!s_dq_close(A45,I45,3)</f>
        <v>42.85</v>
      </c>
      <c r="L45" s="54">
        <f>J45/K45</f>
        <v>2.6137689614935821E-3</v>
      </c>
      <c r="M45" s="59">
        <f>[1]!s_performanceexpress_perfexnetprofittoshareholder(A45,"2017/12/31",1)</f>
        <v>0</v>
      </c>
      <c r="N45" s="60" t="str">
        <f>[1]!s_div_ifdiv(A45,"2017/06/30")</f>
        <v>否</v>
      </c>
      <c r="O45" s="56">
        <f>[1]!s_div_recorddate(A45,"2017/06/30")</f>
        <v>0</v>
      </c>
      <c r="P45" s="58">
        <f>[1]!s_div_cashbeforetax(A45,"2017/06/30")</f>
        <v>0</v>
      </c>
      <c r="Q45" s="58">
        <f>[1]!s_dq_close(A45,O45,3)</f>
        <v>5.445378984008225</v>
      </c>
      <c r="R45" s="54">
        <f>P45/Q45</f>
        <v>0</v>
      </c>
    </row>
    <row r="46" spans="1:18" s="61" customFormat="1" x14ac:dyDescent="0.25">
      <c r="A46" s="53" t="s">
        <v>23</v>
      </c>
      <c r="B46" s="53" t="s">
        <v>24</v>
      </c>
      <c r="C46" s="54">
        <v>5.7099999999999998E-3</v>
      </c>
      <c r="D46" s="55">
        <f>C46*L46*[1]!s_dq_close("000016.SH",I46,1)</f>
        <v>4.4294192423981554E-2</v>
      </c>
      <c r="E46" s="56" t="str">
        <f>[1]!s_div_ifdiv(A46,"2017/12/31")</f>
        <v>是</v>
      </c>
      <c r="F46" s="56" t="str">
        <f>[1]!s_div_progress(A46,"20171231")</f>
        <v>实施</v>
      </c>
      <c r="G46" s="56" t="str">
        <f>[1]!s_div_exdate(A46,"2017/12/31")</f>
        <v>2018-06-27</v>
      </c>
      <c r="H46" s="56">
        <f>[1]!s_div_ifdiv(A46,"2018/06/30")</f>
        <v>0</v>
      </c>
      <c r="I46" s="57" t="str">
        <f>[1]!s_div_recorddate(A46,"2017/12/31")</f>
        <v>2018-06-26</v>
      </c>
      <c r="J46" s="58">
        <v>3.5000000000000003E-2</v>
      </c>
      <c r="K46" s="58">
        <f>[1]!s_dq_close(A46,I46,3)</f>
        <v>11.309999914091868</v>
      </c>
      <c r="L46" s="54">
        <f t="shared" si="6"/>
        <v>3.0946065663883175E-3</v>
      </c>
      <c r="M46" s="59">
        <f>[1]!s_performanceexpress_perfexnetprofittoshareholder(A46,"2017/12/31",1)</f>
        <v>0</v>
      </c>
      <c r="N46" s="60" t="str">
        <f>[1]!s_div_ifdiv(A46,"2017/06/30")</f>
        <v>否</v>
      </c>
      <c r="O46" s="56">
        <f>[1]!s_div_recorddate(A46,"2017/06/30")</f>
        <v>0</v>
      </c>
      <c r="P46" s="58">
        <f>[1]!s_div_cashbeforetax(A46,"2017/06/30")</f>
        <v>0</v>
      </c>
      <c r="Q46" s="58">
        <f>[1]!s_dq_close(A46,O46,3)</f>
        <v>0.40755226563775998</v>
      </c>
      <c r="R46" s="54">
        <f t="shared" si="7"/>
        <v>0</v>
      </c>
    </row>
    <row r="47" spans="1:18" s="61" customFormat="1" x14ac:dyDescent="0.25">
      <c r="A47" s="53" t="s">
        <v>38</v>
      </c>
      <c r="B47" s="53" t="s">
        <v>39</v>
      </c>
      <c r="C47" s="54">
        <v>1.11E-2</v>
      </c>
      <c r="D47" s="55">
        <f>C47*L47*[1]!s_dq_close("000016.SH",I47,1)</f>
        <v>1.5250790549878015</v>
      </c>
      <c r="E47" s="56" t="str">
        <f>[1]!s_div_ifdiv(A47,"2017/12/31")</f>
        <v>是</v>
      </c>
      <c r="F47" s="56" t="str">
        <f>[1]!s_div_progress(A47,"20171231")</f>
        <v>实施</v>
      </c>
      <c r="G47" s="56" t="str">
        <f>[1]!s_div_exdate(A47,"2017/12/31")</f>
        <v>2018-06-28</v>
      </c>
      <c r="H47" s="56">
        <f>[1]!s_div_ifdiv(A47,"2018/06/30")</f>
        <v>0</v>
      </c>
      <c r="I47" s="57" t="str">
        <f>[1]!s_div_recorddate(A47,"2017/12/31")</f>
        <v>2018-06-27</v>
      </c>
      <c r="J47" s="58">
        <v>0.47</v>
      </c>
      <c r="K47" s="58">
        <f>[1]!s_dq_close(A47,I47,3)</f>
        <v>8.3900015113002429</v>
      </c>
      <c r="L47" s="54">
        <f t="shared" si="6"/>
        <v>5.6019060231034638E-2</v>
      </c>
      <c r="M47" s="59">
        <f>[1]!s_performanceexpress_perfexnetprofittoshareholder(A47,"2017/12/31",1)</f>
        <v>0</v>
      </c>
      <c r="N47" s="60" t="str">
        <f>[1]!s_div_ifdiv(A47,"2017/06/30")</f>
        <v>否</v>
      </c>
      <c r="O47" s="56">
        <f>[1]!s_div_recorddate(A47,"2017/06/30")</f>
        <v>0</v>
      </c>
      <c r="P47" s="58">
        <f>[1]!s_div_cashbeforetax(A47,"2017/06/30")</f>
        <v>0</v>
      </c>
      <c r="Q47" s="58">
        <f>[1]!s_dq_close(A47,O47,3)</f>
        <v>3.284400525504084</v>
      </c>
      <c r="R47" s="54">
        <f t="shared" si="7"/>
        <v>0</v>
      </c>
    </row>
    <row r="48" spans="1:18" s="61" customFormat="1" x14ac:dyDescent="0.25">
      <c r="A48" s="53" t="s">
        <v>60</v>
      </c>
      <c r="B48" s="53" t="s">
        <v>61</v>
      </c>
      <c r="C48" s="54">
        <v>2.7370000000000002E-2</v>
      </c>
      <c r="D48" s="55">
        <f>C48*L48*[1]!s_dq_close("000016.SH",I48,1)</f>
        <v>2.6575548335754418</v>
      </c>
      <c r="E48" s="56" t="str">
        <f>[1]!s_div_ifdiv(A48,"2017/12/31")</f>
        <v>是</v>
      </c>
      <c r="F48" s="56" t="str">
        <f>[1]!s_div_progress(A48,"20171231")</f>
        <v>实施</v>
      </c>
      <c r="G48" s="56" t="str">
        <f>[1]!s_div_exdate(A48,"2017/12/31")</f>
        <v>2018-06-29</v>
      </c>
      <c r="H48" s="56">
        <f>[1]!s_div_ifdiv(A48,"2018/06/30")</f>
        <v>0</v>
      </c>
      <c r="I48" s="57" t="str">
        <f>[1]!s_div_recorddate(A48,"2017/12/31")</f>
        <v>2018-06-28</v>
      </c>
      <c r="J48" s="58">
        <v>0.215</v>
      </c>
      <c r="K48" s="58">
        <f>[1]!s_dq_close(A48,I48,3)</f>
        <v>5.3699995475502114</v>
      </c>
      <c r="L48" s="54">
        <f t="shared" si="6"/>
        <v>4.0037247321200016E-2</v>
      </c>
      <c r="M48" s="59">
        <f>[1]!s_performanceexpress_perfexnetprofittoshareholder(A48,"2017/12/31",1)</f>
        <v>0</v>
      </c>
      <c r="N48" s="60" t="str">
        <f>[1]!s_div_ifdiv(A48,"2017/06/30")</f>
        <v>否</v>
      </c>
      <c r="O48" s="56">
        <f>[1]!s_div_recorddate(A48,"2017/06/30")</f>
        <v>0</v>
      </c>
      <c r="P48" s="58">
        <f>[1]!s_div_cashbeforetax(A48,"2017/06/30")</f>
        <v>0</v>
      </c>
      <c r="Q48" s="58">
        <f>[1]!s_dq_close(A48,O48,3)</f>
        <v>3.6931214058519855</v>
      </c>
      <c r="R48" s="54">
        <f t="shared" si="7"/>
        <v>0</v>
      </c>
    </row>
    <row r="49" spans="1:18" s="61" customFormat="1" x14ac:dyDescent="0.25">
      <c r="A49" s="53" t="s">
        <v>150</v>
      </c>
      <c r="B49" s="53" t="s">
        <v>151</v>
      </c>
      <c r="C49" s="54">
        <v>1.3429999999999999E-2</v>
      </c>
      <c r="D49" s="55">
        <f>C49*L49*[1]!s_dq_close("000016.SH",I49,1)</f>
        <v>0.90097148464009991</v>
      </c>
      <c r="E49" s="56" t="str">
        <f>[1]!s_div_ifdiv(A49,"2017/12/31")</f>
        <v>是</v>
      </c>
      <c r="F49" s="56" t="str">
        <f>[1]!s_div_progress(A49,"20171231")</f>
        <v>实施</v>
      </c>
      <c r="G49" s="56" t="str">
        <f>[1]!s_div_exdate(A49,"2017/12/31")</f>
        <v>2018-06-29</v>
      </c>
      <c r="H49" s="56">
        <f>[1]!s_div_ifdiv(A49,"2018/06/30")</f>
        <v>0</v>
      </c>
      <c r="I49" s="57" t="str">
        <f>[1]!s_div_recorddate(A49,"2017/12/31")</f>
        <v>2018-06-28</v>
      </c>
      <c r="J49" s="58">
        <v>0.4</v>
      </c>
      <c r="K49" s="58">
        <f>[1]!s_dq_close(A49,I49,3)</f>
        <v>14.459996370255995</v>
      </c>
      <c r="L49" s="54">
        <f t="shared" si="6"/>
        <v>2.7662524232910202E-2</v>
      </c>
      <c r="M49" s="59">
        <f>[1]!s_performanceexpress_perfexnetprofittoshareholder(A49,"2017/12/31",1)</f>
        <v>9882260000</v>
      </c>
      <c r="N49" s="60" t="str">
        <f>[1]!s_div_ifdiv(A49,"2017/06/30")</f>
        <v>否</v>
      </c>
      <c r="O49" s="56">
        <f>[1]!s_div_recorddate(A49,"2017/06/30")</f>
        <v>0</v>
      </c>
      <c r="P49" s="58">
        <f>[1]!s_div_cashbeforetax(A49,"2017/06/30")</f>
        <v>0</v>
      </c>
      <c r="Q49" s="58">
        <f>[1]!s_dq_close(A49,O49,3)</f>
        <v>26.145211870184134</v>
      </c>
      <c r="R49" s="54">
        <f t="shared" si="7"/>
        <v>0</v>
      </c>
    </row>
    <row r="50" spans="1:18" s="61" customFormat="1" x14ac:dyDescent="0.25">
      <c r="A50" s="53" t="s">
        <v>19</v>
      </c>
      <c r="B50" s="53" t="s">
        <v>20</v>
      </c>
      <c r="C50" s="54">
        <v>1.1659999999999998E-2</v>
      </c>
      <c r="D50" s="55">
        <f>C50*L50*[1]!s_dq_close("000016.SH",I50,1)</f>
        <v>0.12017958933974467</v>
      </c>
      <c r="E50" s="56" t="str">
        <f>[1]!s_div_ifdiv(A50,"2017/12/31")</f>
        <v>是</v>
      </c>
      <c r="F50" s="56" t="str">
        <f>[1]!s_div_progress(A50,"20171231")</f>
        <v>实施</v>
      </c>
      <c r="G50" s="56" t="str">
        <f>[1]!s_div_exdate(A50,"2017/12/31")</f>
        <v>2018-06-29</v>
      </c>
      <c r="H50" s="56">
        <f>[1]!s_div_ifdiv(A50,"2018/06/30")</f>
        <v>0</v>
      </c>
      <c r="I50" s="57" t="str">
        <f>[1]!s_div_recorddate(A50,"2017/12/31")</f>
        <v>2018-06-28</v>
      </c>
      <c r="J50" s="58">
        <v>2.0400000000000001E-2</v>
      </c>
      <c r="K50" s="58">
        <f>[1]!s_dq_close(A50,I50,3)</f>
        <v>4.7999998973238762</v>
      </c>
      <c r="L50" s="54">
        <f t="shared" si="6"/>
        <v>4.2500000909111539E-3</v>
      </c>
      <c r="M50" s="59">
        <f>[1]!s_performanceexpress_perfexnetprofittoshareholder(A50,"2017/12/31",1)</f>
        <v>0</v>
      </c>
      <c r="N50" s="60" t="str">
        <f>[1]!s_div_ifdiv(A50,"2017/06/30")</f>
        <v>否</v>
      </c>
      <c r="O50" s="56">
        <f>[1]!s_div_recorddate(A50,"2017/06/30")</f>
        <v>0</v>
      </c>
      <c r="P50" s="58">
        <f>[1]!s_div_cashbeforetax(A50,"2017/06/30")</f>
        <v>0</v>
      </c>
      <c r="Q50" s="58">
        <f>[1]!s_dq_close(A50,O50,3)</f>
        <v>1.8417529894795475</v>
      </c>
      <c r="R50" s="54">
        <f t="shared" si="7"/>
        <v>0</v>
      </c>
    </row>
    <row r="51" spans="1:18" s="61" customFormat="1" x14ac:dyDescent="0.25">
      <c r="A51" s="53" t="s">
        <v>138</v>
      </c>
      <c r="B51" s="53" t="s">
        <v>139</v>
      </c>
      <c r="C51" s="54">
        <v>4.0199999999999993E-2</v>
      </c>
      <c r="D51" s="55">
        <f>C51*L51*[1]!s_dq_close("000016.SH",I51,1)</f>
        <v>0.51096969997711839</v>
      </c>
      <c r="E51" s="56" t="str">
        <f>[1]!s_div_ifdiv(A51,"2017/12/31")</f>
        <v>是</v>
      </c>
      <c r="F51" s="56" t="str">
        <f>[1]!s_div_progress(A51,"20171231")</f>
        <v>实施</v>
      </c>
      <c r="G51" s="56" t="str">
        <f>[1]!s_div_exdate(A51,"2017/12/31")</f>
        <v>2018-07-05</v>
      </c>
      <c r="H51" s="56">
        <f>[1]!s_div_ifdiv(A51,"2018/06/30")</f>
        <v>0</v>
      </c>
      <c r="I51" s="57" t="str">
        <f>[1]!s_div_recorddate(A51,"2017/12/31")</f>
        <v>2018-07-04</v>
      </c>
      <c r="J51" s="58">
        <v>0.03</v>
      </c>
      <c r="K51" s="58">
        <f>[1]!s_dq_close(A51,I51,3)</f>
        <v>5.5900000934065313</v>
      </c>
      <c r="L51" s="54">
        <f t="shared" ref="L51:L53" si="8">J51/K51</f>
        <v>5.3667262072831338E-3</v>
      </c>
      <c r="M51" s="59">
        <f>[1]!s_performanceexpress_perfexnetprofittoshareholder(A51,"2017/12/31",1)</f>
        <v>0</v>
      </c>
      <c r="N51" s="60" t="str">
        <f>[1]!s_div_ifdiv(A51,"2017/06/30")</f>
        <v>是</v>
      </c>
      <c r="O51" s="56" t="str">
        <f>[1]!s_div_recorddate(A51,"2017/06/30")</f>
        <v>2017-09-25</v>
      </c>
      <c r="P51" s="58">
        <f>[1]!s_div_cashbeforetax(A51,"2017/06/30")</f>
        <v>0.12</v>
      </c>
      <c r="Q51" s="58">
        <f>[1]!s_dq_close(A51,O51,3)</f>
        <v>6.6093530614482248</v>
      </c>
      <c r="R51" s="54">
        <f t="shared" ref="R51:R53" si="9">P51/Q51</f>
        <v>1.8156088634445851E-2</v>
      </c>
    </row>
    <row r="52" spans="1:18" s="61" customFormat="1" x14ac:dyDescent="0.25">
      <c r="A52" s="53" t="s">
        <v>156</v>
      </c>
      <c r="B52" s="53" t="s">
        <v>157</v>
      </c>
      <c r="C52" s="54">
        <v>4.2100000000000002E-3</v>
      </c>
      <c r="D52" s="55">
        <f>C52*L52*[1]!s_dq_close("000016.SH",I52,1)</f>
        <v>0.21686465909645264</v>
      </c>
      <c r="E52" s="56" t="str">
        <f>[1]!s_div_ifdiv(A52,"2017/12/31")</f>
        <v>是</v>
      </c>
      <c r="F52" s="56" t="str">
        <f>[1]!s_div_progress(A52,"20171231")</f>
        <v>实施</v>
      </c>
      <c r="G52" s="56" t="str">
        <f>[1]!s_div_exdate(A52,"2017/12/31")</f>
        <v>2018-07-06</v>
      </c>
      <c r="H52" s="56">
        <f>[1]!s_div_ifdiv(A52,"2018/06/30")</f>
        <v>0</v>
      </c>
      <c r="I52" s="57" t="str">
        <f>[1]!s_div_recorddate(A52,"2017/12/31")</f>
        <v>2018-07-05</v>
      </c>
      <c r="J52" s="58">
        <v>0.2419</v>
      </c>
      <c r="K52" s="58">
        <f>[1]!s_dq_close(A52,I52,3)</f>
        <v>11.150000526776719</v>
      </c>
      <c r="L52" s="54">
        <f t="shared" si="8"/>
        <v>2.1695066239600377E-2</v>
      </c>
      <c r="M52" s="59">
        <f>[1]!s_performanceexpress_perfexnetprofittoshareholder(A52,"2017/12/31",1)</f>
        <v>0</v>
      </c>
      <c r="N52" s="60" t="str">
        <f>[1]!s_div_ifdiv(A52,"2017/06/30")</f>
        <v>否</v>
      </c>
      <c r="O52" s="56">
        <f>[1]!s_div_recorddate(A52,"2017/06/30")</f>
        <v>0</v>
      </c>
      <c r="P52" s="58">
        <f>[1]!s_div_cashbeforetax(A52,"2017/06/30")</f>
        <v>0</v>
      </c>
      <c r="Q52" s="58">
        <f>[1]!s_dq_close(A52,O52,3)</f>
        <v>5.4817702331645455</v>
      </c>
      <c r="R52" s="54">
        <f t="shared" si="9"/>
        <v>0</v>
      </c>
    </row>
    <row r="53" spans="1:18" s="61" customFormat="1" x14ac:dyDescent="0.25">
      <c r="A53" s="53" t="s">
        <v>161</v>
      </c>
      <c r="B53" s="53" t="s">
        <v>162</v>
      </c>
      <c r="C53" s="54">
        <v>1.31E-3</v>
      </c>
      <c r="D53" s="55">
        <f>C53*L53*[1]!s_dq_close("000016.SH",I53,1)</f>
        <v>4.9047152625241355E-2</v>
      </c>
      <c r="E53" s="56" t="str">
        <f>[1]!s_div_ifdiv(A53,"2017/12/31")</f>
        <v>是</v>
      </c>
      <c r="F53" s="56" t="str">
        <f>[1]!s_div_progress(A53,"20171231")</f>
        <v>实施</v>
      </c>
      <c r="G53" s="56" t="str">
        <f>[1]!s_div_exdate(A53,"2017/12/31")</f>
        <v>2018-07-06</v>
      </c>
      <c r="H53" s="56">
        <f>[1]!s_div_ifdiv(A53,"2018/06/30")</f>
        <v>0</v>
      </c>
      <c r="I53" s="57" t="str">
        <f>[1]!s_div_recorddate(A53,"2017/12/31")</f>
        <v>2018-07-05</v>
      </c>
      <c r="J53" s="58">
        <v>0.12</v>
      </c>
      <c r="K53" s="58">
        <f>[1]!s_dq_close(A53,I53,3)</f>
        <v>7.6099963643539503</v>
      </c>
      <c r="L53" s="54">
        <f t="shared" si="8"/>
        <v>1.5768732894813595E-2</v>
      </c>
      <c r="M53" s="59">
        <f>[1]!s_performanceexpress_perfexnetprofittoshareholder(A53,"2017/12/31",1)</f>
        <v>0</v>
      </c>
      <c r="N53" s="60" t="str">
        <f>[1]!s_div_ifdiv(A53,"2017/06/30")</f>
        <v>否</v>
      </c>
      <c r="O53" s="56">
        <f>[1]!s_div_recorddate(A53,"2017/06/30")</f>
        <v>0</v>
      </c>
      <c r="P53" s="58">
        <f>[1]!s_div_cashbeforetax(A53,"2017/06/30")</f>
        <v>0</v>
      </c>
      <c r="Q53" s="58">
        <f>[1]!s_dq_close(A53,O53,3)</f>
        <v>9.5362801508307076</v>
      </c>
      <c r="R53" s="54">
        <f t="shared" si="9"/>
        <v>0</v>
      </c>
    </row>
    <row r="54" spans="1:18" s="61" customFormat="1" x14ac:dyDescent="0.25">
      <c r="A54" s="53" t="s">
        <v>148</v>
      </c>
      <c r="B54" s="53" t="s">
        <v>149</v>
      </c>
      <c r="C54" s="54">
        <v>9.58E-3</v>
      </c>
      <c r="D54" s="55">
        <f>C54*L54*[1]!s_dq_close("000016.SH",I54,1)</f>
        <v>1.1389629743292715</v>
      </c>
      <c r="E54" s="56" t="str">
        <f>[1]!s_div_ifdiv(A54,"2017/12/31")</f>
        <v>是</v>
      </c>
      <c r="F54" s="56" t="str">
        <f>[1]!s_div_progress(A54,"20171231")</f>
        <v>实施</v>
      </c>
      <c r="G54" s="56" t="str">
        <f>[1]!s_div_exdate(A54,"2017/12/31")</f>
        <v>2018-07-09</v>
      </c>
      <c r="H54" s="56">
        <f>[1]!s_div_ifdiv(A54,"2018/06/30")</f>
        <v>0</v>
      </c>
      <c r="I54" s="57" t="str">
        <f>[1]!s_div_recorddate(A54,"2017/12/31")</f>
        <v>2018-07-06</v>
      </c>
      <c r="J54" s="58">
        <v>0.91</v>
      </c>
      <c r="K54" s="58">
        <f>[1]!s_dq_close(A54,I54,3)</f>
        <v>18.390004727708295</v>
      </c>
      <c r="L54" s="54">
        <f>J54/K54</f>
        <v>4.948340217818973E-2</v>
      </c>
      <c r="M54" s="59">
        <f>[1]!s_performanceexpress_perfexnetprofittoshareholder(A54,"2017/12/31",1)</f>
        <v>0</v>
      </c>
      <c r="N54" s="60" t="str">
        <f>[1]!s_div_ifdiv(A54,"2017/06/30")</f>
        <v>否</v>
      </c>
      <c r="O54" s="56">
        <f>[1]!s_div_recorddate(A54,"2017/06/30")</f>
        <v>0</v>
      </c>
      <c r="P54" s="58">
        <f>[1]!s_div_cashbeforetax(A54,"2017/06/30")</f>
        <v>0</v>
      </c>
      <c r="Q54" s="58">
        <f>[1]!s_dq_close(A54,O54,3)</f>
        <v>43.166032256798644</v>
      </c>
      <c r="R54" s="54">
        <f>P54/Q54</f>
        <v>0</v>
      </c>
    </row>
    <row r="55" spans="1:18" s="61" customFormat="1" x14ac:dyDescent="0.25">
      <c r="A55" s="53" t="s">
        <v>34</v>
      </c>
      <c r="B55" s="53" t="s">
        <v>35</v>
      </c>
      <c r="C55" s="54">
        <v>8.0200000000000011E-3</v>
      </c>
      <c r="D55" s="55">
        <f>C55*L55*[1]!s_dq_close("000016.SH",I55,1)</f>
        <v>0.44689311931971576</v>
      </c>
      <c r="E55" s="56" t="str">
        <f>[1]!s_div_ifdiv(A55,"2017/12/31")</f>
        <v>是</v>
      </c>
      <c r="F55" s="56" t="str">
        <f>[1]!s_div_progress(A55,"20171231")</f>
        <v>实施</v>
      </c>
      <c r="G55" s="56" t="str">
        <f>[1]!s_div_exdate(A55,"2017/12/31")</f>
        <v>2018-07-10</v>
      </c>
      <c r="H55" s="56">
        <f>[1]!s_div_ifdiv(A55,"2018/06/30")</f>
        <v>0</v>
      </c>
      <c r="I55" s="57" t="str">
        <f>[1]!s_div_recorddate(A55,"2017/12/31")</f>
        <v>2018-07-09</v>
      </c>
      <c r="J55" s="58">
        <v>0.2</v>
      </c>
      <c r="K55" s="58">
        <f>[1]!s_dq_close(A55,I55,3)</f>
        <v>8.869998505311786</v>
      </c>
      <c r="L55" s="54">
        <f>J55/K55</f>
        <v>2.254791811748675E-2</v>
      </c>
      <c r="M55" s="59">
        <f>[1]!s_performanceexpress_perfexnetprofittoshareholder(A55,"2017/12/31",1)</f>
        <v>3553626400</v>
      </c>
      <c r="N55" s="60" t="str">
        <f>[1]!s_div_ifdiv(A55,"2017/06/30")</f>
        <v>否</v>
      </c>
      <c r="O55" s="56">
        <f>[1]!s_div_recorddate(A55,"2017/06/30")</f>
        <v>0</v>
      </c>
      <c r="P55" s="58">
        <f>[1]!s_div_cashbeforetax(A55,"2017/06/30")</f>
        <v>0</v>
      </c>
      <c r="Q55" s="58">
        <f>[1]!s_dq_close(A55,O55,3)</f>
        <v>13.574401161156532</v>
      </c>
      <c r="R55" s="54">
        <f>P55/Q55</f>
        <v>0</v>
      </c>
    </row>
    <row r="56" spans="1:18" s="61" customFormat="1" x14ac:dyDescent="0.25">
      <c r="A56" s="53" t="s">
        <v>260</v>
      </c>
      <c r="B56" s="53" t="s">
        <v>255</v>
      </c>
      <c r="C56" s="54">
        <v>1.5679999999999999E-2</v>
      </c>
      <c r="D56" s="55">
        <f>C56*L56*[1]!s_dq_close("000016.SH",I56,1)</f>
        <v>1.4593248790252897</v>
      </c>
      <c r="E56" s="56" t="str">
        <f>[1]!s_div_ifdiv(A56,"2017/12/31")</f>
        <v>是</v>
      </c>
      <c r="F56" s="56" t="str">
        <f>[1]!s_div_progress(A56,"20171231")</f>
        <v>实施</v>
      </c>
      <c r="G56" s="56" t="str">
        <f>[1]!s_div_exdate(A56,"2017/12/31")</f>
        <v>2018-07-10</v>
      </c>
      <c r="H56" s="56">
        <f>[1]!s_div_ifdiv(A56,"2018/06/30")</f>
        <v>0</v>
      </c>
      <c r="I56" s="57" t="str">
        <f>[1]!s_div_recorddate(A56,"2017/12/31")</f>
        <v>2018-07-09</v>
      </c>
      <c r="J56" s="58">
        <v>0.23499999999999999</v>
      </c>
      <c r="K56" s="58">
        <f>[1]!s_dq_close(A56,I56,3)</f>
        <v>6.2400028035992872</v>
      </c>
      <c r="L56" s="54">
        <f t="shared" ref="L56" si="10">J56/K56</f>
        <v>3.7660239489708237E-2</v>
      </c>
      <c r="M56" s="59">
        <f>[1]!s_performanceexpress_perfexnetprofittoshareholder(A56,"2017/12/31",1)</f>
        <v>11875000000</v>
      </c>
      <c r="N56" s="60" t="str">
        <f>[1]!s_div_ifdiv(A56,"2017/06/30")</f>
        <v>否</v>
      </c>
      <c r="O56" s="56">
        <f>[1]!s_div_recorddate(A56,"2017/06/30")</f>
        <v>0</v>
      </c>
      <c r="P56" s="58">
        <f>[1]!s_div_cashbeforetax(A56,"2017/06/30")</f>
        <v>0</v>
      </c>
      <c r="Q56" s="58">
        <f>[1]!s_dq_close(A56,O56,3)</f>
        <v>8.6110549543604549</v>
      </c>
      <c r="R56" s="54">
        <f t="shared" ref="R56" si="11">P56/Q56</f>
        <v>0</v>
      </c>
    </row>
    <row r="57" spans="1:18" s="61" customFormat="1" x14ac:dyDescent="0.25">
      <c r="A57" s="53" t="s">
        <v>146</v>
      </c>
      <c r="B57" s="53" t="s">
        <v>147</v>
      </c>
      <c r="C57" s="54">
        <v>5.6000000000000008E-3</v>
      </c>
      <c r="D57" s="55">
        <f>C57*L57*[1]!s_dq_close("000016.SH",I57,1)</f>
        <v>0.56658733651963133</v>
      </c>
      <c r="E57" s="56" t="str">
        <f>[1]!s_div_ifdiv(A57,"2017/12/31")</f>
        <v>是</v>
      </c>
      <c r="F57" s="56" t="str">
        <f>[1]!s_div_progress(A57,"20171231")</f>
        <v>实施</v>
      </c>
      <c r="G57" s="56" t="str">
        <f>[1]!s_div_exdate(A57,"2017/12/31")</f>
        <v>2018-07-12</v>
      </c>
      <c r="H57" s="56">
        <f>[1]!s_div_ifdiv(A57,"2018/06/30")</f>
        <v>0</v>
      </c>
      <c r="I57" s="57" t="str">
        <f>[1]!s_div_recorddate(A57,"2017/12/31")</f>
        <v>2018-07-11</v>
      </c>
      <c r="J57" s="58">
        <v>0.25</v>
      </c>
      <c r="K57" s="58">
        <f>[1]!s_dq_close(A57,I57,3)</f>
        <v>6.0100000132671791</v>
      </c>
      <c r="L57" s="54">
        <f t="shared" ref="L57" si="12">J57/K57</f>
        <v>4.1597337678555849E-2</v>
      </c>
      <c r="M57" s="59">
        <f>[1]!s_performanceexpress_perfexnetprofittoshareholder(A57,"2017/12/31",1)</f>
        <v>8961913800</v>
      </c>
      <c r="N57" s="60" t="str">
        <f>[1]!s_div_ifdiv(A57,"2017/06/30")</f>
        <v>否</v>
      </c>
      <c r="O57" s="56">
        <f>[1]!s_div_recorddate(A57,"2017/06/30")</f>
        <v>0</v>
      </c>
      <c r="P57" s="58">
        <f>[1]!s_div_cashbeforetax(A57,"2017/06/30")</f>
        <v>0</v>
      </c>
      <c r="Q57" s="58">
        <f>[1]!s_dq_close(A57,O57,3)</f>
        <v>0.28383723595729543</v>
      </c>
      <c r="R57" s="54">
        <f t="shared" ref="R57" si="13">P57/Q57</f>
        <v>0</v>
      </c>
    </row>
    <row r="58" spans="1:18" s="61" customFormat="1" x14ac:dyDescent="0.25">
      <c r="A58" s="53" t="s">
        <v>15</v>
      </c>
      <c r="B58" s="53" t="s">
        <v>16</v>
      </c>
      <c r="C58" s="54">
        <v>6.2590000000000007E-2</v>
      </c>
      <c r="D58" s="55">
        <f>C58*L58*[1]!s_dq_close("000016.SH",I58,1)</f>
        <v>4.964228050892415</v>
      </c>
      <c r="E58" s="56" t="str">
        <f>[1]!s_div_ifdiv(A58,"2017/12/31")</f>
        <v>是</v>
      </c>
      <c r="F58" s="56" t="str">
        <f>[1]!s_div_progress(A58,"20171231")</f>
        <v>实施</v>
      </c>
      <c r="G58" s="56" t="str">
        <f>[1]!s_div_exdate(A58,"2017/12/31")</f>
        <v>2018-07-12</v>
      </c>
      <c r="H58" s="56">
        <f>[1]!s_div_ifdiv(A58,"2018/06/30")</f>
        <v>0</v>
      </c>
      <c r="I58" s="57" t="str">
        <f>[1]!s_div_recorddate(A58,"2017/12/31")</f>
        <v>2018-07-11</v>
      </c>
      <c r="J58" s="58">
        <v>0.84</v>
      </c>
      <c r="K58" s="58">
        <f>[1]!s_dq_close(A58,I58,3)</f>
        <v>25.759997363862318</v>
      </c>
      <c r="L58" s="54">
        <f>J58/K58</f>
        <v>3.2608698989170036E-2</v>
      </c>
      <c r="M58" s="59">
        <f>[1]!s_performanceexpress_perfexnetprofittoshareholder(A58,"2017/12/31",1)</f>
        <v>70150000000</v>
      </c>
      <c r="N58" s="60" t="str">
        <f>[1]!s_div_ifdiv(A58,"2017/06/30")</f>
        <v>否</v>
      </c>
      <c r="O58" s="56">
        <f>[1]!s_div_recorddate(A58,"2017/06/30")</f>
        <v>0</v>
      </c>
      <c r="P58" s="58">
        <f>[1]!s_div_cashbeforetax(A58,"2017/06/30")</f>
        <v>0</v>
      </c>
      <c r="Q58" s="58">
        <f>[1]!s_dq_close(A58,O58,3)</f>
        <v>2.2302561656331332</v>
      </c>
      <c r="R58" s="54">
        <f>P58/Q58</f>
        <v>0</v>
      </c>
    </row>
    <row r="59" spans="1:18" s="61" customFormat="1" x14ac:dyDescent="0.25">
      <c r="A59" s="53" t="s">
        <v>42</v>
      </c>
      <c r="B59" s="53" t="s">
        <v>43</v>
      </c>
      <c r="C59" s="54">
        <v>2.1669999999999998E-2</v>
      </c>
      <c r="D59" s="55">
        <f>C59*L59*[1]!s_dq_close("000016.SH",I59,1)</f>
        <v>2.4305519254820855</v>
      </c>
      <c r="E59" s="56" t="str">
        <f>[1]!s_div_ifdiv(A59,"2017/12/31")</f>
        <v>是</v>
      </c>
      <c r="F59" s="56" t="str">
        <f>[1]!s_div_progress(A59,"20171231")</f>
        <v>实施</v>
      </c>
      <c r="G59" s="56" t="str">
        <f>[1]!s_div_exdate(A59,"2017/12/31")</f>
        <v>2018-07-12</v>
      </c>
      <c r="H59" s="56">
        <f>[1]!s_div_ifdiv(A59,"2018/06/30")</f>
        <v>0</v>
      </c>
      <c r="I59" s="57" t="str">
        <f>[1]!s_div_recorddate(A59,"2017/12/31")</f>
        <v>2018-07-11</v>
      </c>
      <c r="J59" s="58">
        <v>0.26700000000000002</v>
      </c>
      <c r="K59" s="58">
        <f>[1]!s_dq_close(A59,I59,3)</f>
        <v>5.7900000830361709</v>
      </c>
      <c r="L59" s="54">
        <f>J59/K59</f>
        <v>4.6113988975970806E-2</v>
      </c>
      <c r="M59" s="59">
        <f>[1]!s_performanceexpress_perfexnetprofittoshareholder(A59,"2017/12/31",1)</f>
        <v>0</v>
      </c>
      <c r="N59" s="60" t="str">
        <f>[1]!s_div_ifdiv(A59,"2017/06/30")</f>
        <v>否</v>
      </c>
      <c r="O59" s="56">
        <f>[1]!s_div_recorddate(A59,"2017/06/30")</f>
        <v>0</v>
      </c>
      <c r="P59" s="58">
        <f>[1]!s_div_cashbeforetax(A59,"2017/06/30")</f>
        <v>0</v>
      </c>
      <c r="Q59" s="58">
        <f>[1]!s_dq_close(A59,O59,3)</f>
        <v>6.9750384042293092</v>
      </c>
      <c r="R59" s="54">
        <f>P59/Q59</f>
        <v>0</v>
      </c>
    </row>
    <row r="60" spans="1:18" s="61" customFormat="1" x14ac:dyDescent="0.25">
      <c r="A60" s="53" t="s">
        <v>238</v>
      </c>
      <c r="B60" s="53" t="s">
        <v>8</v>
      </c>
      <c r="C60" s="54">
        <v>2.9300000000000003E-2</v>
      </c>
      <c r="D60" s="55">
        <f>C60*L60*[1]!s_dq_close("000016.SH",I60,1)</f>
        <v>0.76564416551550563</v>
      </c>
      <c r="E60" s="56" t="str">
        <f>[1]!s_div_ifdiv(A60,"2017/12/31")</f>
        <v>是</v>
      </c>
      <c r="F60" s="56" t="str">
        <f>[1]!s_div_progress(A60,"20171231")</f>
        <v>实施</v>
      </c>
      <c r="G60" s="56" t="str">
        <f>[1]!s_div_exdate(A60,"2017/12/31")</f>
        <v>2018-07-13</v>
      </c>
      <c r="H60" s="56">
        <f>[1]!s_div_ifdiv(A60,"2018/06/30")</f>
        <v>0</v>
      </c>
      <c r="I60" s="57" t="str">
        <f>[1]!s_div_recorddate(A60,"2017/12/31")</f>
        <v>2018-07-12</v>
      </c>
      <c r="J60" s="58">
        <v>0.1</v>
      </c>
      <c r="K60" s="58">
        <f>[1]!s_dq_close(A60,I60,3)</f>
        <v>9.4700001613911109</v>
      </c>
      <c r="L60" s="54">
        <f>J60/K60</f>
        <v>1.0559661910851578E-2</v>
      </c>
      <c r="M60" s="59">
        <f>[1]!s_performanceexpress_perfexnetprofittoshareholder(A60,"2017/12/31",1)</f>
        <v>54240000000</v>
      </c>
      <c r="N60" s="60" t="str">
        <f>[1]!s_div_ifdiv(A60,"2017/06/30")</f>
        <v>否</v>
      </c>
      <c r="O60" s="56">
        <f>[1]!s_div_recorddate(A60,"2017/06/30")</f>
        <v>0</v>
      </c>
      <c r="P60" s="58">
        <f>[1]!s_div_cashbeforetax(A60,"2017/06/30")</f>
        <v>0</v>
      </c>
      <c r="Q60" s="58">
        <f>[1]!s_dq_close(A60,O60,3)</f>
        <v>2.250554427124412</v>
      </c>
      <c r="R60" s="54">
        <f>P60/Q60</f>
        <v>0</v>
      </c>
    </row>
    <row r="61" spans="1:18" s="61" customFormat="1" x14ac:dyDescent="0.25">
      <c r="A61" s="53" t="s">
        <v>11</v>
      </c>
      <c r="B61" s="53" t="s">
        <v>12</v>
      </c>
      <c r="C61" s="54">
        <v>8.3000000000000001E-3</v>
      </c>
      <c r="D61" s="55">
        <f>C61*L61*[1]!s_dq_close("000016.SH",I61,1)</f>
        <v>0.27280961335840187</v>
      </c>
      <c r="E61" s="56" t="str">
        <f>[1]!s_div_ifdiv(A61,"2017/12/31")</f>
        <v>是</v>
      </c>
      <c r="F61" s="56" t="str">
        <f>[1]!s_div_progress(A61,"20171231")</f>
        <v>实施</v>
      </c>
      <c r="G61" s="56" t="str">
        <f>[1]!s_div_exdate(A61,"2017/12/31")</f>
        <v>2018-07-12</v>
      </c>
      <c r="H61" s="56">
        <f>[1]!s_div_ifdiv(A61,"2018/06/30")</f>
        <v>0</v>
      </c>
      <c r="I61" s="57" t="str">
        <f>[1]!s_div_recorddate(A61,"2017/12/31")</f>
        <v>2018-07-11</v>
      </c>
      <c r="J61" s="58">
        <v>0.1</v>
      </c>
      <c r="K61" s="58">
        <f>[1]!s_dq_close(A61,I61,3)</f>
        <v>7.4000000591908259</v>
      </c>
      <c r="L61" s="54">
        <f t="shared" ref="L61" si="14">J61/K61</f>
        <v>1.3513513405422161E-2</v>
      </c>
      <c r="M61" s="59">
        <f>[1]!s_performanceexpress_perfexnetprofittoshareholder(A61,"2017/12/31",1)</f>
        <v>0</v>
      </c>
      <c r="N61" s="60" t="str">
        <f>[1]!s_div_ifdiv(A61,"2017/06/30")</f>
        <v>否</v>
      </c>
      <c r="O61" s="56">
        <f>[1]!s_div_recorddate(A61,"2017/06/30")</f>
        <v>0</v>
      </c>
      <c r="P61" s="58">
        <f>[1]!s_div_cashbeforetax(A61,"2017/06/30")</f>
        <v>0</v>
      </c>
      <c r="Q61" s="58">
        <f>[1]!s_dq_close(A61,O61,3)</f>
        <v>2.2966040447458966</v>
      </c>
      <c r="R61" s="54">
        <f t="shared" ref="R61" si="15">P61/Q61</f>
        <v>0</v>
      </c>
    </row>
    <row r="62" spans="1:18" s="61" customFormat="1" x14ac:dyDescent="0.25">
      <c r="A62" s="53" t="s">
        <v>54</v>
      </c>
      <c r="B62" s="53" t="s">
        <v>55</v>
      </c>
      <c r="C62" s="54">
        <v>2.8809999999999999E-2</v>
      </c>
      <c r="D62" s="55">
        <f>C62*L62*[1]!s_dq_close("000016.SH",I62,1)</f>
        <v>3.1674495025299283</v>
      </c>
      <c r="E62" s="56" t="str">
        <f>[1]!s_div_ifdiv(A62,"2017/12/31")</f>
        <v>是</v>
      </c>
      <c r="F62" s="56" t="str">
        <f>[1]!s_div_progress(A62,"20171231")</f>
        <v>实施</v>
      </c>
      <c r="G62" s="56" t="str">
        <f>[1]!s_div_exdate(A62,"2017/12/31")</f>
        <v>2018-07-13</v>
      </c>
      <c r="H62" s="56">
        <f>[1]!s_div_ifdiv(A62,"2018/06/30")</f>
        <v>0</v>
      </c>
      <c r="I62" s="57" t="str">
        <f>[1]!s_div_recorddate(A62,"2017/12/31")</f>
        <v>2018-07-12</v>
      </c>
      <c r="J62" s="58">
        <v>0.24079999999999999</v>
      </c>
      <c r="K62" s="58">
        <f>[1]!s_dq_close(A62,I62,3)</f>
        <v>5.4200012224514973</v>
      </c>
      <c r="L62" s="54">
        <f t="shared" ref="L62:L70" si="16">J62/K62</f>
        <v>4.4428034259941511E-2</v>
      </c>
      <c r="M62" s="59">
        <f>[1]!s_performanceexpress_perfexnetprofittoshareholder(A62,"2017/12/31",1)</f>
        <v>0</v>
      </c>
      <c r="N62" s="60" t="str">
        <f>[1]!s_div_ifdiv(A62,"2017/06/30")</f>
        <v>否</v>
      </c>
      <c r="O62" s="56">
        <f>[1]!s_div_recorddate(A62,"2017/06/30")</f>
        <v>0</v>
      </c>
      <c r="P62" s="58">
        <f>[1]!s_div_cashbeforetax(A62,"2017/06/30")</f>
        <v>0</v>
      </c>
      <c r="Q62" s="58">
        <f>[1]!s_dq_close(A62,O62,3)</f>
        <v>1.9277119763220545</v>
      </c>
      <c r="R62" s="54">
        <f t="shared" ref="R62:R70" si="17">P62/Q62</f>
        <v>0</v>
      </c>
    </row>
    <row r="63" spans="1:18" s="61" customFormat="1" x14ac:dyDescent="0.25">
      <c r="A63" s="53" t="s">
        <v>70</v>
      </c>
      <c r="B63" s="53" t="s">
        <v>71</v>
      </c>
      <c r="C63" s="54">
        <v>1.7849999999999998E-2</v>
      </c>
      <c r="D63" s="55">
        <f>C63*L63*[1]!s_dq_close("000016.SH",I63,1)</f>
        <v>2.1535409266865124</v>
      </c>
      <c r="E63" s="56" t="str">
        <f>[1]!s_div_ifdiv(A63,"2017/12/31")</f>
        <v>是</v>
      </c>
      <c r="F63" s="56" t="str">
        <f>[1]!s_div_progress(A63,"20171231")</f>
        <v>实施</v>
      </c>
      <c r="G63" s="56" t="str">
        <f>[1]!s_div_exdate(A63,"2017/12/31")</f>
        <v>2018-07-13</v>
      </c>
      <c r="H63" s="56">
        <f>[1]!s_div_ifdiv(A63,"2018/06/30")</f>
        <v>0</v>
      </c>
      <c r="I63" s="57" t="str">
        <f>[1]!s_div_recorddate(A63,"2017/12/31")</f>
        <v>2018-07-12</v>
      </c>
      <c r="J63" s="58">
        <v>0.17599999999999999</v>
      </c>
      <c r="K63" s="58">
        <f>[1]!s_dq_close(A63,I63,3)</f>
        <v>3.6099991698238516</v>
      </c>
      <c r="L63" s="54">
        <f t="shared" si="16"/>
        <v>4.8753473815504461E-2</v>
      </c>
      <c r="M63" s="59">
        <f>[1]!s_performanceexpress_perfexnetprofittoshareholder(A63,"2017/12/31",1)</f>
        <v>0</v>
      </c>
      <c r="N63" s="60" t="str">
        <f>[1]!s_div_ifdiv(A63,"2017/06/30")</f>
        <v>否</v>
      </c>
      <c r="O63" s="56">
        <f>[1]!s_div_recorddate(A63,"2017/06/30")</f>
        <v>0</v>
      </c>
      <c r="P63" s="58">
        <f>[1]!s_div_cashbeforetax(A63,"2017/06/30")</f>
        <v>0</v>
      </c>
      <c r="Q63" s="58">
        <f>[1]!s_dq_close(A63,O63,3)</f>
        <v>2.200257064334588</v>
      </c>
      <c r="R63" s="54">
        <f t="shared" si="17"/>
        <v>0</v>
      </c>
    </row>
    <row r="64" spans="1:18" s="61" customFormat="1" x14ac:dyDescent="0.25">
      <c r="A64" s="53" t="s">
        <v>258</v>
      </c>
      <c r="B64" s="53" t="s">
        <v>253</v>
      </c>
      <c r="C64" s="54">
        <v>3.7249999999999998E-2</v>
      </c>
      <c r="D64" s="55">
        <f>C64*L64*[1]!s_dq_close("000016.SH",I64,1)</f>
        <v>0.73515103130015391</v>
      </c>
      <c r="E64" s="56" t="str">
        <f>[1]!s_div_ifdiv(A64,"2017/12/31")</f>
        <v>是</v>
      </c>
      <c r="F64" s="56" t="str">
        <f>[1]!s_div_progress(A64,"20171231")</f>
        <v>实施</v>
      </c>
      <c r="G64" s="56" t="str">
        <f>[1]!s_div_exdate(A64,"2017/12/31")</f>
        <v>2018-07-13</v>
      </c>
      <c r="H64" s="56">
        <f>[1]!s_div_ifdiv(A64,"2018/06/30")</f>
        <v>0</v>
      </c>
      <c r="I64" s="57" t="str">
        <f>[1]!s_div_recorddate(A64,"2017/12/31")</f>
        <v>2018-07-12</v>
      </c>
      <c r="J64" s="58">
        <v>0.18</v>
      </c>
      <c r="K64" s="58">
        <f>[1]!s_dq_close(A64,I64,3)</f>
        <v>22.569999778352379</v>
      </c>
      <c r="L64" s="54">
        <f>J64/K64</f>
        <v>7.9751883813771168E-3</v>
      </c>
      <c r="M64" s="59">
        <f>[1]!s_performanceexpress_perfexnetprofittoshareholder(A64,"2017/12/31",1)</f>
        <v>0</v>
      </c>
      <c r="N64" s="60" t="str">
        <f>[1]!s_div_ifdiv(A64,"2017/06/30")</f>
        <v>否</v>
      </c>
      <c r="O64" s="56">
        <f>[1]!s_div_recorddate(A64,"2017/06/30")</f>
        <v>0</v>
      </c>
      <c r="P64" s="58">
        <f>[1]!s_div_cashbeforetax(A64,"2017/06/30")</f>
        <v>0</v>
      </c>
      <c r="Q64" s="58">
        <f>[1]!s_dq_close(A64,O64,3)</f>
        <v>0.81129712309183954</v>
      </c>
      <c r="R64" s="54">
        <f>P64/Q64</f>
        <v>0</v>
      </c>
    </row>
    <row r="65" spans="1:18" s="61" customFormat="1" x14ac:dyDescent="0.25">
      <c r="A65" s="53" t="s">
        <v>154</v>
      </c>
      <c r="B65" s="53" t="s">
        <v>155</v>
      </c>
      <c r="C65" s="54">
        <v>3.5769999999999996E-2</v>
      </c>
      <c r="D65" s="55">
        <f>C65*L65*[1]!s_dq_close("000016.SH",I65,1)</f>
        <v>4.4236761468312542</v>
      </c>
      <c r="E65" s="56" t="str">
        <f>[1]!s_div_ifdiv(A65,"2017/12/31")</f>
        <v>是</v>
      </c>
      <c r="F65" s="56" t="str">
        <f>[1]!s_div_progress(A65,"20171231")</f>
        <v>实施</v>
      </c>
      <c r="G65" s="56" t="str">
        <f>[1]!s_div_exdate(A65,"2017/12/31")</f>
        <v>2018-07-16</v>
      </c>
      <c r="H65" s="56">
        <f>[1]!s_div_ifdiv(A65,"2018/06/30")</f>
        <v>0</v>
      </c>
      <c r="I65" s="57" t="str">
        <f>[1]!s_div_recorddate(A65,"2017/12/31")</f>
        <v>2018-07-13</v>
      </c>
      <c r="J65" s="58">
        <v>0.28560000000000002</v>
      </c>
      <c r="K65" s="58">
        <f>[1]!s_dq_close(A65,I65,3)</f>
        <v>5.719999806332031</v>
      </c>
      <c r="L65" s="54">
        <f t="shared" si="16"/>
        <v>4.9930071620604123E-2</v>
      </c>
      <c r="M65" s="59">
        <f>[1]!s_performanceexpress_perfexnetprofittoshareholder(A65,"2017/12/31",1)</f>
        <v>0</v>
      </c>
      <c r="N65" s="60" t="str">
        <f>[1]!s_div_ifdiv(A65,"2017/06/30")</f>
        <v>否</v>
      </c>
      <c r="O65" s="56">
        <f>[1]!s_div_recorddate(A65,"2017/06/30")</f>
        <v>0</v>
      </c>
      <c r="P65" s="58">
        <f>[1]!s_div_cashbeforetax(A65,"2017/06/30")</f>
        <v>0</v>
      </c>
      <c r="Q65" s="58">
        <f>[1]!s_dq_close(A65,O65,3)</f>
        <v>7.7125420515817549</v>
      </c>
      <c r="R65" s="54">
        <f t="shared" si="17"/>
        <v>0</v>
      </c>
    </row>
    <row r="66" spans="1:18" s="61" customFormat="1" x14ac:dyDescent="0.25">
      <c r="A66" s="53" t="s">
        <v>64</v>
      </c>
      <c r="B66" s="53" t="s">
        <v>65</v>
      </c>
      <c r="C66" s="54">
        <v>1.5269999999999999E-2</v>
      </c>
      <c r="D66" s="55">
        <f>C66*L66*[1]!s_dq_close("000016.SH",I66,1)</f>
        <v>0.76253489894508752</v>
      </c>
      <c r="E66" s="56" t="str">
        <f>[1]!s_div_ifdiv(A66,"2017/12/31")</f>
        <v>是</v>
      </c>
      <c r="F66" s="56" t="str">
        <f>[1]!s_div_progress(A66,"20171231")</f>
        <v>实施</v>
      </c>
      <c r="G66" s="56" t="str">
        <f>[1]!s_div_exdate(A66,"2017/12/31")</f>
        <v>2018-07-16</v>
      </c>
      <c r="H66" s="56">
        <f>[1]!s_div_ifdiv(A66,"2018/06/30")</f>
        <v>0</v>
      </c>
      <c r="I66" s="57" t="str">
        <f>[1]!s_div_recorddate(A66,"2017/12/31")</f>
        <v>2018-07-13</v>
      </c>
      <c r="J66" s="58">
        <v>0.15</v>
      </c>
      <c r="K66" s="58">
        <f>[1]!s_dq_close(A66,I66,3)</f>
        <v>7.4399971174415027</v>
      </c>
      <c r="L66" s="54">
        <f t="shared" si="16"/>
        <v>2.0161298133887263E-2</v>
      </c>
      <c r="M66" s="59">
        <f>[1]!s_performanceexpress_perfexnetprofittoshareholder(A66,"2017/12/31",1)</f>
        <v>0</v>
      </c>
      <c r="N66" s="60" t="str">
        <f>[1]!s_div_ifdiv(A66,"2017/06/30")</f>
        <v>否</v>
      </c>
      <c r="O66" s="56">
        <f>[1]!s_div_recorddate(A66,"2017/06/30")</f>
        <v>0</v>
      </c>
      <c r="P66" s="58">
        <f>[1]!s_div_cashbeforetax(A66,"2017/06/30")</f>
        <v>0</v>
      </c>
      <c r="Q66" s="58">
        <f>[1]!s_dq_close(A66,O66,3)</f>
        <v>2.9078440990993273</v>
      </c>
      <c r="R66" s="54">
        <f t="shared" si="17"/>
        <v>0</v>
      </c>
    </row>
    <row r="67" spans="1:18" s="61" customFormat="1" x14ac:dyDescent="0.25">
      <c r="A67" s="53" t="s">
        <v>21</v>
      </c>
      <c r="B67" s="53" t="s">
        <v>22</v>
      </c>
      <c r="C67" s="54">
        <v>2.3610000000000003E-2</v>
      </c>
      <c r="D67" s="55">
        <f>C67*L67*[1]!s_dq_close("000016.SH",I67,1)</f>
        <v>3.1848909656813005</v>
      </c>
      <c r="E67" s="56" t="str">
        <f>[1]!s_div_ifdiv(A67,"2017/12/31")</f>
        <v>是</v>
      </c>
      <c r="F67" s="56" t="str">
        <f>[1]!s_div_progress(A67,"20171231")</f>
        <v>实施</v>
      </c>
      <c r="G67" s="56" t="str">
        <f>[1]!s_div_exdate(A67,"2017/12/31")</f>
        <v>2018-07-17</v>
      </c>
      <c r="H67" s="56">
        <f>[1]!s_div_ifdiv(A67,"2018/06/30")</f>
        <v>0</v>
      </c>
      <c r="I67" s="57" t="str">
        <f>[1]!s_div_recorddate(A67,"2017/12/31")</f>
        <v>2018-07-16</v>
      </c>
      <c r="J67" s="58">
        <v>1.83</v>
      </c>
      <c r="K67" s="58">
        <f>[1]!s_dq_close(A67,I67,3)</f>
        <v>33.219999164670682</v>
      </c>
      <c r="L67" s="54">
        <f t="shared" si="16"/>
        <v>5.508729819434182E-2</v>
      </c>
      <c r="M67" s="59">
        <f>[1]!s_performanceexpress_perfexnetprofittoshareholder(A67,"2017/12/31",1)</f>
        <v>0</v>
      </c>
      <c r="N67" s="60" t="str">
        <f>[1]!s_div_ifdiv(A67,"2017/06/30")</f>
        <v>否</v>
      </c>
      <c r="O67" s="56">
        <f>[1]!s_div_recorddate(A67,"2017/06/30")</f>
        <v>0</v>
      </c>
      <c r="P67" s="58">
        <f>[1]!s_div_cashbeforetax(A67,"2017/06/30")</f>
        <v>0</v>
      </c>
      <c r="Q67" s="58">
        <f>[1]!s_dq_close(A67,O67,3)</f>
        <v>1.4660881869091962</v>
      </c>
      <c r="R67" s="54">
        <f t="shared" si="17"/>
        <v>0</v>
      </c>
    </row>
    <row r="68" spans="1:18" s="61" customFormat="1" x14ac:dyDescent="0.25">
      <c r="A68" s="53" t="s">
        <v>152</v>
      </c>
      <c r="B68" s="53" t="s">
        <v>153</v>
      </c>
      <c r="C68" s="54">
        <v>2.6199999999999999E-3</v>
      </c>
      <c r="D68" s="55">
        <f>C68*L68*[1]!s_dq_close("000016.SH",I68,1)</f>
        <v>0.30008249334155918</v>
      </c>
      <c r="E68" s="56" t="str">
        <f>[1]!s_div_ifdiv(A68,"2017/12/31")</f>
        <v>是</v>
      </c>
      <c r="F68" s="56" t="str">
        <f>[1]!s_div_progress(A68,"20171231")</f>
        <v>实施</v>
      </c>
      <c r="G68" s="56" t="str">
        <f>[1]!s_div_exdate(A68,"2017/12/31")</f>
        <v>2018-07-17</v>
      </c>
      <c r="H68" s="56">
        <f>[1]!s_div_ifdiv(A68,"2018/06/30")</f>
        <v>0</v>
      </c>
      <c r="I68" s="57" t="str">
        <f>[1]!s_div_recorddate(A68,"2017/12/31")</f>
        <v>2018-07-16</v>
      </c>
      <c r="J68" s="58">
        <v>0.5</v>
      </c>
      <c r="K68" s="58">
        <f>[1]!s_dq_close(A68,I68,3)</f>
        <v>10.690000986991041</v>
      </c>
      <c r="L68" s="54">
        <f t="shared" si="16"/>
        <v>4.6772680433656073E-2</v>
      </c>
      <c r="M68" s="59">
        <f>[1]!s_performanceexpress_perfexnetprofittoshareholder(A68,"2017/12/31",1)</f>
        <v>15328000000</v>
      </c>
      <c r="N68" s="60" t="str">
        <f>[1]!s_div_ifdiv(A68,"2017/06/30")</f>
        <v>否</v>
      </c>
      <c r="O68" s="56">
        <f>[1]!s_div_recorddate(A68,"2017/06/30")</f>
        <v>0</v>
      </c>
      <c r="P68" s="58">
        <f>[1]!s_div_cashbeforetax(A68,"2017/06/30")</f>
        <v>0</v>
      </c>
      <c r="Q68" s="58">
        <f>[1]!s_dq_close(A68,O68,3)</f>
        <v>13.363545355371606</v>
      </c>
      <c r="R68" s="54">
        <f t="shared" si="17"/>
        <v>0</v>
      </c>
    </row>
    <row r="69" spans="1:18" s="61" customFormat="1" x14ac:dyDescent="0.25">
      <c r="A69" s="53" t="s">
        <v>52</v>
      </c>
      <c r="B69" s="53" t="s">
        <v>53</v>
      </c>
      <c r="C69" s="54">
        <v>8.5299999999999994E-3</v>
      </c>
      <c r="D69" s="55">
        <f>C69*L69*[1]!s_dq_close("000016.SH",I69,1)</f>
        <v>0.31829907334787205</v>
      </c>
      <c r="E69" s="56" t="str">
        <f>[1]!s_div_ifdiv(A69,"2017/12/31")</f>
        <v>是</v>
      </c>
      <c r="F69" s="56" t="str">
        <f>[1]!s_div_progress(A69,"20171231")</f>
        <v>实施</v>
      </c>
      <c r="G69" s="56" t="str">
        <f>[1]!s_div_exdate(A69,"2017/12/31")</f>
        <v>2018-07-18</v>
      </c>
      <c r="H69" s="56">
        <f>[1]!s_div_ifdiv(A69,"2018/06/30")</f>
        <v>0</v>
      </c>
      <c r="I69" s="57" t="str">
        <f>[1]!s_div_recorddate(A69,"2017/12/31")</f>
        <v>2018-07-17</v>
      </c>
      <c r="J69" s="58">
        <v>0.113</v>
      </c>
      <c r="K69" s="58">
        <f>[1]!s_dq_close(A69,I69,3)</f>
        <v>7.3599999034388075</v>
      </c>
      <c r="L69" s="54">
        <f>J69/K69</f>
        <v>1.5353261070995815E-2</v>
      </c>
      <c r="M69" s="59">
        <f>[1]!s_performanceexpress_perfexnetprofittoshareholder(A69,"2017/12/31",1)</f>
        <v>0</v>
      </c>
      <c r="N69" s="60" t="str">
        <f>[1]!s_div_ifdiv(A69,"2017/06/30")</f>
        <v>否</v>
      </c>
      <c r="O69" s="56">
        <f>[1]!s_div_recorddate(A69,"2017/06/30")</f>
        <v>0</v>
      </c>
      <c r="P69" s="58">
        <f>[1]!s_div_cashbeforetax(A69,"2017/06/30")</f>
        <v>0</v>
      </c>
      <c r="Q69" s="58">
        <f>[1]!s_dq_close(A69,O69,3)</f>
        <v>7.1016367999971912</v>
      </c>
      <c r="R69" s="54">
        <f>P69/Q69</f>
        <v>0</v>
      </c>
    </row>
    <row r="70" spans="1:18" s="61" customFormat="1" x14ac:dyDescent="0.25">
      <c r="A70" s="53" t="s">
        <v>44</v>
      </c>
      <c r="B70" s="53" t="s">
        <v>45</v>
      </c>
      <c r="C70" s="54">
        <v>9.689999999999999E-3</v>
      </c>
      <c r="D70" s="55">
        <f>C70*L70*[1]!s_dq_close("000016.SH",I70,1)</f>
        <v>0.5107447438497007</v>
      </c>
      <c r="E70" s="56" t="str">
        <f>[1]!s_div_ifdiv(A70,"2017/12/31")</f>
        <v>是</v>
      </c>
      <c r="F70" s="56" t="str">
        <f>[1]!s_div_progress(A70,"20171231")</f>
        <v>实施</v>
      </c>
      <c r="G70" s="56" t="str">
        <f>[1]!s_div_exdate(A70,"2017/12/31")</f>
        <v>2018-07-18</v>
      </c>
      <c r="H70" s="56">
        <f>[1]!s_div_ifdiv(A70,"2018/06/30")</f>
        <v>0</v>
      </c>
      <c r="I70" s="57" t="str">
        <f>[1]!s_div_recorddate(A70,"2017/12/31")</f>
        <v>2018-07-17</v>
      </c>
      <c r="J70" s="58">
        <v>0.18</v>
      </c>
      <c r="K70" s="58">
        <f>[1]!s_dq_close(A70,I70,3)</f>
        <v>8.2999998491369382</v>
      </c>
      <c r="L70" s="54">
        <f t="shared" si="16"/>
        <v>2.1686747382136037E-2</v>
      </c>
      <c r="M70" s="59">
        <f>[1]!s_performanceexpress_perfexnetprofittoshareholder(A70,"2017/12/31",1)</f>
        <v>0</v>
      </c>
      <c r="N70" s="60" t="str">
        <f>[1]!s_div_ifdiv(A70,"2017/06/30")</f>
        <v>否</v>
      </c>
      <c r="O70" s="56">
        <f>[1]!s_div_recorddate(A70,"2017/06/30")</f>
        <v>0</v>
      </c>
      <c r="P70" s="58">
        <f>[1]!s_div_cashbeforetax(A70,"2017/06/30")</f>
        <v>0</v>
      </c>
      <c r="Q70" s="58">
        <f>[1]!s_dq_close(A70,O70,3)</f>
        <v>9.7558113708842669</v>
      </c>
      <c r="R70" s="54">
        <f t="shared" si="17"/>
        <v>0</v>
      </c>
    </row>
    <row r="71" spans="1:18" s="61" customFormat="1" x14ac:dyDescent="0.25">
      <c r="A71" s="53"/>
      <c r="B71" s="53"/>
      <c r="C71" s="54"/>
      <c r="D71" s="55"/>
      <c r="E71" s="56"/>
      <c r="F71" s="56"/>
      <c r="G71" s="56"/>
      <c r="H71" s="56"/>
      <c r="I71" s="57"/>
      <c r="J71" s="58"/>
      <c r="K71" s="58"/>
      <c r="L71" s="54"/>
      <c r="M71" s="59"/>
      <c r="N71" s="60"/>
      <c r="O71" s="56"/>
      <c r="P71" s="58"/>
      <c r="Q71" s="58"/>
      <c r="R71" s="54"/>
    </row>
    <row r="77" spans="1:18" x14ac:dyDescent="0.25">
      <c r="A77" s="35" t="s">
        <v>223</v>
      </c>
      <c r="B77" s="4"/>
      <c r="C77" s="4"/>
      <c r="D77" s="36">
        <f>SUM(D41:D70)</f>
        <v>35.169333445055727</v>
      </c>
      <c r="F77" s="16" t="s">
        <v>240</v>
      </c>
      <c r="G77" s="30">
        <f>SUM(D41:D70)</f>
        <v>35.169333445055727</v>
      </c>
    </row>
    <row r="79" spans="1:18" x14ac:dyDescent="0.25">
      <c r="A79" s="15" t="s">
        <v>222</v>
      </c>
      <c r="B79" s="9"/>
      <c r="C79" s="4"/>
      <c r="D79" s="27"/>
      <c r="E79" s="4"/>
      <c r="F79" s="28"/>
      <c r="G79" s="28"/>
      <c r="H79" s="29"/>
      <c r="I79" s="18"/>
      <c r="J79" s="4"/>
      <c r="K79" s="18"/>
      <c r="L79" s="18"/>
      <c r="M79" s="18"/>
      <c r="N79" s="29"/>
      <c r="O79" s="18"/>
      <c r="P79" s="18"/>
      <c r="Q79" s="18"/>
      <c r="R79" s="18"/>
    </row>
    <row r="80" spans="1:18" x14ac:dyDescent="0.25">
      <c r="A80" s="16" t="s">
        <v>204</v>
      </c>
      <c r="B80" s="16" t="s">
        <v>205</v>
      </c>
      <c r="C80" s="16" t="s">
        <v>206</v>
      </c>
      <c r="D80" s="30" t="s">
        <v>207</v>
      </c>
      <c r="E80" s="16" t="s">
        <v>208</v>
      </c>
      <c r="F80" s="16" t="s">
        <v>209</v>
      </c>
      <c r="G80" s="16" t="s">
        <v>210</v>
      </c>
      <c r="H80" s="16" t="s">
        <v>211</v>
      </c>
      <c r="I80" s="16" t="s">
        <v>212</v>
      </c>
      <c r="J80" s="31" t="s">
        <v>213</v>
      </c>
      <c r="K80" s="31" t="s">
        <v>214</v>
      </c>
      <c r="L80" s="32" t="s">
        <v>215</v>
      </c>
      <c r="M80" s="16" t="s">
        <v>216</v>
      </c>
      <c r="N80" s="16" t="s">
        <v>217</v>
      </c>
      <c r="O80" s="16" t="s">
        <v>218</v>
      </c>
      <c r="P80" s="16" t="s">
        <v>219</v>
      </c>
      <c r="Q80" s="16" t="s">
        <v>220</v>
      </c>
      <c r="R80" s="32" t="s">
        <v>221</v>
      </c>
    </row>
    <row r="81" spans="1:18" s="61" customFormat="1" x14ac:dyDescent="0.25">
      <c r="A81" s="53" t="s">
        <v>158</v>
      </c>
      <c r="B81" s="53" t="s">
        <v>159</v>
      </c>
      <c r="C81" s="54">
        <v>1.375E-2</v>
      </c>
      <c r="D81" s="55">
        <f>C81*L81*[1]!s_dq_close("000016.SH",I81,1)</f>
        <v>1.7448771486032253</v>
      </c>
      <c r="E81" s="56" t="str">
        <f>[1]!s_div_ifdiv(A81,"2017/12/31")</f>
        <v>是</v>
      </c>
      <c r="F81" s="56" t="str">
        <f>[1]!s_div_progress(A81,"20171231")</f>
        <v>实施</v>
      </c>
      <c r="G81" s="56" t="str">
        <f>[1]!s_div_exdate(A81,"2017/12/31")</f>
        <v>2018-07-27</v>
      </c>
      <c r="H81" s="56">
        <f>[1]!s_div_ifdiv(A81,"2018/06/30")</f>
        <v>0</v>
      </c>
      <c r="I81" s="57" t="str">
        <f>[1]!s_div_recorddate(A81,"2017/12/31")</f>
        <v>2018-07-26</v>
      </c>
      <c r="J81" s="58">
        <v>0.18099999999999999</v>
      </c>
      <c r="K81" s="58">
        <f>[1]!s_dq_close(A81,I81,3)</f>
        <v>3.6099989061793578</v>
      </c>
      <c r="L81" s="54">
        <f>J81/K81</f>
        <v>5.0138519346966046E-2</v>
      </c>
      <c r="M81" s="59">
        <f>[1]!s_performanceexpress_perfexnetprofittoshareholder(A81,"2017/12/31",1)</f>
        <v>0</v>
      </c>
      <c r="N81" s="60" t="str">
        <f>[1]!s_div_ifdiv(A81,"2017/06/30")</f>
        <v>否</v>
      </c>
      <c r="O81" s="56">
        <f>[1]!s_div_recorddate(A81,"2017/06/30")</f>
        <v>0</v>
      </c>
      <c r="P81" s="58">
        <f>[1]!s_div_cashbeforetax(A81,"2017/06/30")</f>
        <v>0</v>
      </c>
      <c r="Q81" s="58">
        <f>[1]!s_dq_close(A81,O81,3)</f>
        <v>2.668922367902927</v>
      </c>
      <c r="R81" s="54">
        <f>P81/Q81</f>
        <v>0</v>
      </c>
    </row>
    <row r="82" spans="1:18" s="61" customFormat="1" ht="12.75" customHeight="1" x14ac:dyDescent="0.25">
      <c r="A82" s="53" t="s">
        <v>259</v>
      </c>
      <c r="B82" s="53" t="s">
        <v>254</v>
      </c>
      <c r="C82" s="54">
        <v>1.49E-2</v>
      </c>
      <c r="D82" s="55">
        <f>C82*L82*[1]!s_dq_close("000016.SH",I82,1)</f>
        <v>0.36633761682894739</v>
      </c>
      <c r="E82" s="56" t="str">
        <f>[1]!s_div_ifdiv(A82,"2017/12/31")</f>
        <v>是</v>
      </c>
      <c r="F82" s="56" t="str">
        <f>[1]!s_div_progress(A82,"20171231")</f>
        <v>实施</v>
      </c>
      <c r="G82" s="56" t="str">
        <f>[1]!s_div_exdate(A82,"2017/12/31")</f>
        <v>2018-08-01</v>
      </c>
      <c r="H82" s="56">
        <f>[1]!s_div_ifdiv(A82,"2018/06/30")</f>
        <v>0</v>
      </c>
      <c r="I82" s="57" t="str">
        <f>[1]!s_div_recorddate(A82,"2017/12/31")</f>
        <v>2018-07-31</v>
      </c>
      <c r="J82" s="58">
        <v>9.2499999999999999E-2</v>
      </c>
      <c r="K82" s="58">
        <f>[1]!s_dq_close(A82,I82,3)</f>
        <v>9.5</v>
      </c>
      <c r="L82" s="54">
        <f>J82/K82</f>
        <v>9.7368421052631583E-3</v>
      </c>
      <c r="M82" s="59">
        <f>[1]!s_performanceexpress_perfexnetprofittoshareholder(A82,"2017/12/31",1)</f>
        <v>8609347900</v>
      </c>
      <c r="N82" s="60" t="str">
        <f>[1]!s_div_ifdiv(A82,"2017/06/30")</f>
        <v>否</v>
      </c>
      <c r="O82" s="56">
        <f>[1]!s_div_recorddate(A82,"2017/06/30")</f>
        <v>0</v>
      </c>
      <c r="P82" s="58">
        <f>[1]!s_div_cashbeforetax(A82,"2017/06/30")</f>
        <v>0</v>
      </c>
      <c r="Q82" s="58">
        <f>[1]!s_dq_close(A82,O82,3)</f>
        <v>0.69953405969206972</v>
      </c>
      <c r="R82" s="54">
        <f>P82/Q82</f>
        <v>0</v>
      </c>
    </row>
    <row r="83" spans="1:18" s="44" customFormat="1" x14ac:dyDescent="0.25">
      <c r="A83" s="37" t="s">
        <v>56</v>
      </c>
      <c r="B83" s="37" t="s">
        <v>57</v>
      </c>
      <c r="C83" s="38">
        <v>2.52E-2</v>
      </c>
      <c r="D83" s="39">
        <f>C83*L83*[1]!s_dq_close("000016.SH",I83,1)</f>
        <v>1.6174065570291778</v>
      </c>
      <c r="E83" s="40" t="str">
        <f>[1]!s_div_ifdiv(A83,"2017/12/31")</f>
        <v>是</v>
      </c>
      <c r="F83" s="40" t="str">
        <f>[1]!s_div_progress(A83,"20171231")</f>
        <v>股东大会通过</v>
      </c>
      <c r="G83" s="40">
        <f>[1]!s_div_exdate(A83,"2017/12/31")</f>
        <v>0</v>
      </c>
      <c r="H83" s="40">
        <f>[1]!s_div_ifdiv(A83,"2018/06/30")</f>
        <v>0</v>
      </c>
      <c r="I83" s="50">
        <v>43189</v>
      </c>
      <c r="J83" s="41">
        <v>0.8</v>
      </c>
      <c r="K83" s="41">
        <f>[1]!s_dq_close(A83,I83,3)</f>
        <v>33.93</v>
      </c>
      <c r="L83" s="38">
        <f t="shared" ref="L83:L89" si="18">J83/K83</f>
        <v>2.3577954612437373E-2</v>
      </c>
      <c r="M83" s="42">
        <f>[1]!s_performanceexpress_perfexnetprofittoshareholder(A83,"2017/12/31",1)</f>
        <v>0</v>
      </c>
      <c r="N83" s="43" t="str">
        <f>[1]!s_div_ifdiv(A83,"2017/06/30")</f>
        <v>否</v>
      </c>
      <c r="O83" s="40">
        <f>[1]!s_div_recorddate(A83,"2017/06/30")</f>
        <v>0</v>
      </c>
      <c r="P83" s="41">
        <f>[1]!s_div_cashbeforetax(A83,"2017/06/30")</f>
        <v>0</v>
      </c>
      <c r="Q83" s="41">
        <f>[1]!s_dq_close(A83,O83,3)</f>
        <v>39.624077158780104</v>
      </c>
      <c r="R83" s="38">
        <f t="shared" ref="R83:R89" si="19">P83/Q83</f>
        <v>0</v>
      </c>
    </row>
    <row r="84" spans="1:18" s="61" customFormat="1" x14ac:dyDescent="0.25">
      <c r="A84" s="53" t="s">
        <v>62</v>
      </c>
      <c r="B84" s="53" t="s">
        <v>63</v>
      </c>
      <c r="C84" s="54">
        <v>1.1310000000000001E-2</v>
      </c>
      <c r="D84" s="55">
        <f>C84*L84*[1]!s_dq_close("000016.SH",I84,1)</f>
        <v>0</v>
      </c>
      <c r="E84" s="56" t="str">
        <f>[1]!s_div_ifdiv(A84,"2017/12/31")</f>
        <v>否</v>
      </c>
      <c r="F84" s="56" t="str">
        <f>[1]!s_div_progress(A84,"20171231")</f>
        <v>股东大会通过</v>
      </c>
      <c r="G84" s="56">
        <f>[1]!s_div_exdate(A84,"2017/12/31")</f>
        <v>0</v>
      </c>
      <c r="H84" s="56">
        <f>[1]!s_div_ifdiv(A84,"2018/06/30")</f>
        <v>0</v>
      </c>
      <c r="I84" s="57">
        <v>43189</v>
      </c>
      <c r="J84" s="58">
        <v>0</v>
      </c>
      <c r="K84" s="58">
        <f>[1]!s_dq_close(A84,I84,3)</f>
        <v>17.239999999999998</v>
      </c>
      <c r="L84" s="54">
        <f t="shared" si="18"/>
        <v>0</v>
      </c>
      <c r="M84" s="59">
        <f>[1]!s_performanceexpress_perfexnetprofittoshareholder(A84,"2017/12/31",1)</f>
        <v>9353805700</v>
      </c>
      <c r="N84" s="60" t="str">
        <f>[1]!s_div_ifdiv(A84,"2017/06/30")</f>
        <v>否</v>
      </c>
      <c r="O84" s="56">
        <f>[1]!s_div_recorddate(A84,"2017/06/30")</f>
        <v>0</v>
      </c>
      <c r="P84" s="58">
        <f>[1]!s_div_cashbeforetax(A84,"2017/06/30")</f>
        <v>0</v>
      </c>
      <c r="Q84" s="58">
        <f>[1]!s_dq_close(A84,O84,3)</f>
        <v>18.497844992274995</v>
      </c>
      <c r="R84" s="54">
        <f t="shared" si="19"/>
        <v>0</v>
      </c>
    </row>
    <row r="85" spans="1:18" s="44" customFormat="1" x14ac:dyDescent="0.25">
      <c r="A85" s="37" t="s">
        <v>160</v>
      </c>
      <c r="B85" s="37" t="s">
        <v>120</v>
      </c>
      <c r="C85" s="38">
        <v>9.8999999999999999E-4</v>
      </c>
      <c r="D85" s="39">
        <f>C85*L85*[1]!s_dq_close("000016.SH",I85,1)</f>
        <v>2.0820884967177242E-2</v>
      </c>
      <c r="E85" s="40" t="str">
        <f>[1]!s_div_ifdiv(A85,"2017/12/31")</f>
        <v>是</v>
      </c>
      <c r="F85" s="40" t="str">
        <f>[1]!s_div_progress(A85,"20171231")</f>
        <v>股东大会通过</v>
      </c>
      <c r="G85" s="40">
        <f>[1]!s_div_exdate(A85,"2017/12/31")</f>
        <v>0</v>
      </c>
      <c r="H85" s="40">
        <f>[1]!s_div_ifdiv(A85,"2018/06/30")</f>
        <v>0</v>
      </c>
      <c r="I85" s="50">
        <v>43172</v>
      </c>
      <c r="J85" s="41">
        <v>0.1</v>
      </c>
      <c r="K85" s="41">
        <f>[1]!s_dq_close(A85,I85,3)</f>
        <v>13.71</v>
      </c>
      <c r="L85" s="38">
        <f t="shared" ref="L85:L86" si="20">J85/K85</f>
        <v>7.2939460247994168E-3</v>
      </c>
      <c r="M85" s="42">
        <f>[1]!s_performanceexpress_perfexnetprofittoshareholder(A85,"2017/12/31",1)</f>
        <v>1062697700</v>
      </c>
      <c r="N85" s="43" t="str">
        <f>[1]!s_div_ifdiv(A85,"2017/06/30")</f>
        <v>否</v>
      </c>
      <c r="O85" s="40">
        <f>[1]!s_div_recorddate(A85,"2017/06/30")</f>
        <v>0</v>
      </c>
      <c r="P85" s="41">
        <f>[1]!s_div_cashbeforetax(A85,"2017/06/30")</f>
        <v>0</v>
      </c>
      <c r="Q85" s="41">
        <f>[1]!s_dq_close(A85,O85,3)</f>
        <v>12.17</v>
      </c>
      <c r="R85" s="38">
        <f t="shared" ref="R85:R86" si="21">P85/Q85</f>
        <v>0</v>
      </c>
    </row>
    <row r="86" spans="1:18" s="44" customFormat="1" x14ac:dyDescent="0.25">
      <c r="A86" s="37" t="s">
        <v>163</v>
      </c>
      <c r="B86" s="37" t="s">
        <v>164</v>
      </c>
      <c r="C86" s="38">
        <v>1.095E-2</v>
      </c>
      <c r="D86" s="39">
        <f>C86*L86*[1]!s_dq_close("000016.SH",I86,1)</f>
        <v>6.2670456200000002E-2</v>
      </c>
      <c r="E86" s="40" t="str">
        <f>[1]!s_div_ifdiv(A86,"2017/12/31")</f>
        <v>是</v>
      </c>
      <c r="F86" s="40" t="str">
        <f>[1]!s_div_progress(A86,"20171231")</f>
        <v>股东大会通过</v>
      </c>
      <c r="G86" s="40">
        <f>[1]!s_div_exdate(A86,"2017/12/31")</f>
        <v>0</v>
      </c>
      <c r="H86" s="40">
        <f>[1]!s_div_ifdiv(A86,"2018/06/30")</f>
        <v>0</v>
      </c>
      <c r="I86" s="50">
        <v>43217</v>
      </c>
      <c r="J86" s="41">
        <v>1.0999999999999999E-2</v>
      </c>
      <c r="K86" s="41">
        <f>[1]!s_dq_close(A86,I86,3)</f>
        <v>5.0999999999999996</v>
      </c>
      <c r="L86" s="38">
        <f t="shared" si="20"/>
        <v>2.1568627450980391E-3</v>
      </c>
      <c r="M86" s="42">
        <f>[1]!s_performanceexpress_perfexnetprofittoshareholder(A86,"2017/12/31",1)</f>
        <v>0</v>
      </c>
      <c r="N86" s="43" t="str">
        <f>[1]!s_div_ifdiv(A86,"2017/06/30")</f>
        <v>否</v>
      </c>
      <c r="O86" s="40">
        <f>[1]!s_div_recorddate(A86,"2017/06/30")</f>
        <v>0</v>
      </c>
      <c r="P86" s="41">
        <f>[1]!s_div_cashbeforetax(A86,"2017/06/30")</f>
        <v>0</v>
      </c>
      <c r="Q86" s="41">
        <f>[1]!s_dq_close(A86,O86,3)</f>
        <v>4.9459373296109694</v>
      </c>
      <c r="R86" s="38">
        <f t="shared" si="21"/>
        <v>0</v>
      </c>
    </row>
    <row r="87" spans="1:18" s="44" customFormat="1" x14ac:dyDescent="0.25">
      <c r="A87" s="37" t="s">
        <v>36</v>
      </c>
      <c r="B87" s="37" t="s">
        <v>37</v>
      </c>
      <c r="C87" s="38">
        <v>7.8300000000000002E-3</v>
      </c>
      <c r="D87" s="39">
        <f>C87*L87*[1]!s_dq_close("000016.SH",I87,1)</f>
        <v>0.43123263034624926</v>
      </c>
      <c r="E87" s="40" t="str">
        <f>[1]!s_div_ifdiv(A87,"2017/12/31")</f>
        <v>是</v>
      </c>
      <c r="F87" s="40" t="str">
        <f>[1]!s_div_progress(A87,"20171231")</f>
        <v>股东大会通过</v>
      </c>
      <c r="G87" s="40">
        <f>[1]!s_div_exdate(A87,"2017/12/31")</f>
        <v>0</v>
      </c>
      <c r="H87" s="40">
        <f>[1]!s_div_ifdiv(A87,"2018/06/30")</f>
        <v>0</v>
      </c>
      <c r="I87" s="50">
        <v>43187</v>
      </c>
      <c r="J87" s="41">
        <v>0.34599999999999997</v>
      </c>
      <c r="K87" s="41">
        <f>[1]!s_dq_close(A87,I87,3)</f>
        <v>16.93</v>
      </c>
      <c r="L87" s="38">
        <f>J87/K87</f>
        <v>2.0437093916125221E-2</v>
      </c>
      <c r="M87" s="42">
        <f>[1]!s_performanceexpress_perfexnetprofittoshareholder(A87,"2017/12/31",1)</f>
        <v>0</v>
      </c>
      <c r="N87" s="43" t="str">
        <f>[1]!s_div_ifdiv(A87,"2017/06/30")</f>
        <v>否</v>
      </c>
      <c r="O87" s="40">
        <f>[1]!s_div_recorddate(A87,"2017/06/30")</f>
        <v>0</v>
      </c>
      <c r="P87" s="41">
        <f>[1]!s_div_cashbeforetax(A87,"2017/06/30")</f>
        <v>0</v>
      </c>
      <c r="Q87" s="41">
        <f>[1]!s_dq_close(A87,O87,3)</f>
        <v>22.222486696922573</v>
      </c>
      <c r="R87" s="38">
        <f>P87/Q87</f>
        <v>0</v>
      </c>
    </row>
    <row r="88" spans="1:18" s="44" customFormat="1" x14ac:dyDescent="0.25">
      <c r="A88" s="37" t="s">
        <v>50</v>
      </c>
      <c r="B88" s="37" t="s">
        <v>51</v>
      </c>
      <c r="C88" s="38">
        <v>8.8100000000000001E-3</v>
      </c>
      <c r="D88" s="39">
        <f>C88*L88*[1]!s_dq_close("000016.SH",I88,1)</f>
        <v>0.2678011199798021</v>
      </c>
      <c r="E88" s="40" t="str">
        <f>[1]!s_div_ifdiv(A88,"2017/12/31")</f>
        <v>是</v>
      </c>
      <c r="F88" s="40" t="str">
        <f>[1]!s_div_progress(A88,"20171231")</f>
        <v>股东大会通过</v>
      </c>
      <c r="G88" s="40">
        <f>[1]!s_div_exdate(A88,"2017/12/31")</f>
        <v>0</v>
      </c>
      <c r="H88" s="40">
        <f>[1]!s_div_ifdiv(A88,"2018/06/30")</f>
        <v>0</v>
      </c>
      <c r="I88" s="50">
        <v>43180</v>
      </c>
      <c r="J88" s="41">
        <v>0.52</v>
      </c>
      <c r="K88" s="41">
        <f>[1]!s_dq_close(A88,I88,3)</f>
        <v>49.51</v>
      </c>
      <c r="L88" s="38">
        <f t="shared" si="18"/>
        <v>1.0502928701272471E-2</v>
      </c>
      <c r="M88" s="42">
        <f>[1]!s_performanceexpress_perfexnetprofittoshareholder(A88,"2017/12/31",1)</f>
        <v>0</v>
      </c>
      <c r="N88" s="43" t="str">
        <f>[1]!s_div_ifdiv(A88,"2017/06/30")</f>
        <v>否</v>
      </c>
      <c r="O88" s="40">
        <f>[1]!s_div_recorddate(A88,"2017/06/30")</f>
        <v>0</v>
      </c>
      <c r="P88" s="41">
        <f>[1]!s_div_cashbeforetax(A88,"2017/06/30")</f>
        <v>0</v>
      </c>
      <c r="Q88" s="41">
        <f>[1]!s_dq_close(A88,O88,3)</f>
        <v>25.37092016604327</v>
      </c>
      <c r="R88" s="38">
        <f t="shared" si="19"/>
        <v>0</v>
      </c>
    </row>
    <row r="89" spans="1:18" s="44" customFormat="1" x14ac:dyDescent="0.25">
      <c r="A89" s="37" t="s">
        <v>13</v>
      </c>
      <c r="B89" s="37" t="s">
        <v>14</v>
      </c>
      <c r="C89" s="38">
        <v>2.8549999999999999E-2</v>
      </c>
      <c r="D89" s="39">
        <f>C89*L89*[1]!s_dq_close("000016.SH",I89,1)</f>
        <v>1.8010484580790964</v>
      </c>
      <c r="E89" s="40" t="str">
        <f>[1]!s_div_ifdiv(A89,"2017/12/31")</f>
        <v>是</v>
      </c>
      <c r="F89" s="40" t="str">
        <f>[1]!s_div_progress(A89,"20171231")</f>
        <v>股东大会通过</v>
      </c>
      <c r="G89" s="40">
        <f>[1]!s_div_exdate(A89,"2017/12/31")</f>
        <v>0</v>
      </c>
      <c r="H89" s="40">
        <f>[1]!s_div_ifdiv(A89,"2018/06/30")</f>
        <v>0</v>
      </c>
      <c r="I89" s="50">
        <v>43182</v>
      </c>
      <c r="J89" s="41">
        <v>0.4</v>
      </c>
      <c r="K89" s="41">
        <f>[1]!s_dq_close(A89,I89,3)</f>
        <v>17.7</v>
      </c>
      <c r="L89" s="38">
        <f t="shared" si="18"/>
        <v>2.2598870056497179E-2</v>
      </c>
      <c r="M89" s="42">
        <f>[1]!s_performanceexpress_perfexnetprofittoshareholder(A89,"2017/12/31",1)</f>
        <v>11461000000</v>
      </c>
      <c r="N89" s="43" t="str">
        <f>[1]!s_div_ifdiv(A89,"2017/06/30")</f>
        <v>否</v>
      </c>
      <c r="O89" s="40">
        <f>[1]!s_div_recorddate(A89,"2017/06/30")</f>
        <v>0</v>
      </c>
      <c r="P89" s="41">
        <f>[1]!s_div_cashbeforetax(A89,"2017/06/30")</f>
        <v>0</v>
      </c>
      <c r="Q89" s="41">
        <f>[1]!s_dq_close(A89,O89,3)</f>
        <v>0.95152177009638661</v>
      </c>
      <c r="R89" s="38">
        <f t="shared" si="19"/>
        <v>0</v>
      </c>
    </row>
    <row r="92" spans="1:18" x14ac:dyDescent="0.25">
      <c r="A92" s="35" t="s">
        <v>223</v>
      </c>
      <c r="B92" s="4"/>
      <c r="C92" s="4"/>
      <c r="D92" s="36">
        <f>SUM(D82:D89)</f>
        <v>4.5673177234304507</v>
      </c>
      <c r="F92" s="16" t="s">
        <v>263</v>
      </c>
      <c r="G92" s="52">
        <f>D81</f>
        <v>1.7448771486032253</v>
      </c>
    </row>
    <row r="95" spans="1:18" x14ac:dyDescent="0.25">
      <c r="A95" s="45" t="s">
        <v>224</v>
      </c>
    </row>
    <row r="98" spans="1:9" x14ac:dyDescent="0.25">
      <c r="A98" s="15" t="s">
        <v>225</v>
      </c>
      <c r="B98" s="4"/>
      <c r="C98" s="4"/>
      <c r="D98" s="27"/>
      <c r="E98" s="18"/>
      <c r="F98" s="46"/>
      <c r="G98" s="28"/>
      <c r="H98" s="29"/>
      <c r="I98" s="18"/>
    </row>
    <row r="99" spans="1:9" x14ac:dyDescent="0.25">
      <c r="A99" s="16" t="s">
        <v>167</v>
      </c>
      <c r="B99" s="16" t="s">
        <v>168</v>
      </c>
      <c r="C99" s="16" t="s">
        <v>169</v>
      </c>
      <c r="D99" s="30" t="s">
        <v>226</v>
      </c>
      <c r="E99" s="16" t="s">
        <v>179</v>
      </c>
      <c r="F99" s="16" t="s">
        <v>112</v>
      </c>
      <c r="G99" s="16" t="s">
        <v>180</v>
      </c>
      <c r="H99" s="16" t="s">
        <v>181</v>
      </c>
      <c r="I99" s="32" t="s">
        <v>182</v>
      </c>
    </row>
    <row r="100" spans="1:9" x14ac:dyDescent="0.25">
      <c r="A100" s="47" t="s">
        <v>48</v>
      </c>
      <c r="B100" s="47" t="s">
        <v>49</v>
      </c>
      <c r="C100" s="29">
        <v>0.14699999999999999</v>
      </c>
      <c r="D100" s="27">
        <f>C100*I100*[1]!s_dq_close("000016.SH",F100,1)</f>
        <v>3.6466951203580726</v>
      </c>
      <c r="E100" s="34" t="str">
        <f>[1]!s_div_ifdiv(A100,"2017/06/30")</f>
        <v>是</v>
      </c>
      <c r="F100" s="9" t="str">
        <f>[1]!s_div_recorddate(A100,"2017/06/30")</f>
        <v>2017-09-01</v>
      </c>
      <c r="G100" s="33">
        <f>[1]!s_div_cashbeforetax(A100,"2017/06/30")</f>
        <v>0.5</v>
      </c>
      <c r="H100" s="28">
        <f>[1]!s_dq_close(A100,F100,3)</f>
        <v>54.6230793981047</v>
      </c>
      <c r="I100" s="29">
        <f t="shared" ref="I100" si="22">G100/H100</f>
        <v>9.15363991758672E-3</v>
      </c>
    </row>
    <row r="101" spans="1:9" x14ac:dyDescent="0.25">
      <c r="A101" s="47" t="s">
        <v>66</v>
      </c>
      <c r="B101" s="47" t="s">
        <v>67</v>
      </c>
      <c r="C101" s="29">
        <v>1.038E-2</v>
      </c>
      <c r="D101" s="27">
        <f>C101*I101*[1]!s_dq_close("000016.SH",F101,1)</f>
        <v>0.24336915726476799</v>
      </c>
      <c r="E101" s="34" t="str">
        <f>[1]!s_div_ifdiv(A101,"2017/06/30")</f>
        <v>是</v>
      </c>
      <c r="F101" s="9" t="str">
        <f>[1]!s_div_recorddate(A101,"2017/06/30")</f>
        <v>2017-09-14</v>
      </c>
      <c r="G101" s="33">
        <f>[1]!s_div_cashbeforetax(A101,"2017/06/30")</f>
        <v>6.9260000000000002E-2</v>
      </c>
      <c r="H101" s="28">
        <f>[1]!s_dq_close(A101,F101,3)</f>
        <v>7.8956280199212365</v>
      </c>
      <c r="I101" s="29">
        <f t="shared" ref="I101:I102" si="23">G101/H101</f>
        <v>8.7719431342575972E-3</v>
      </c>
    </row>
    <row r="102" spans="1:9" x14ac:dyDescent="0.25">
      <c r="A102" s="47" t="s">
        <v>9</v>
      </c>
      <c r="B102" s="47" t="s">
        <v>10</v>
      </c>
      <c r="C102" s="29">
        <v>1.349E-2</v>
      </c>
      <c r="D102" s="27">
        <f>C102*I102*[1]!s_dq_close("000016.SH",F102,1)</f>
        <v>0.65290094698802748</v>
      </c>
      <c r="E102" s="34" t="str">
        <f>[1]!s_div_ifdiv(A102,"2017/06/30")</f>
        <v>是</v>
      </c>
      <c r="F102" s="9" t="str">
        <f>[1]!s_div_recorddate(A102,"2017/06/30")</f>
        <v>2017-09-19</v>
      </c>
      <c r="G102" s="33">
        <f>[1]!s_div_cashbeforetax(A102,"2017/06/30")</f>
        <v>0.1</v>
      </c>
      <c r="H102" s="28">
        <f>[1]!s_dq_close(A102,F102,3)</f>
        <v>5.5180846577422189</v>
      </c>
      <c r="I102" s="29">
        <f t="shared" si="23"/>
        <v>1.8122230121948878E-2</v>
      </c>
    </row>
    <row r="103" spans="1:9" s="18" customFormat="1" x14ac:dyDescent="0.25">
      <c r="A103" s="47"/>
      <c r="B103" s="47"/>
      <c r="C103" s="29"/>
    </row>
    <row r="104" spans="1:9" s="18" customFormat="1" x14ac:dyDescent="0.25">
      <c r="A104" s="35" t="s">
        <v>223</v>
      </c>
      <c r="B104" s="4"/>
      <c r="C104" s="4"/>
      <c r="D104" s="36">
        <f>SUM(D100:D102)</f>
        <v>4.5429652246108683</v>
      </c>
    </row>
    <row r="105" spans="1:9" s="18" customFormat="1" x14ac:dyDescent="0.25">
      <c r="A105" s="47"/>
      <c r="B105" s="47"/>
      <c r="C105" s="29"/>
    </row>
    <row r="106" spans="1:9" s="18" customFormat="1" x14ac:dyDescent="0.25">
      <c r="A106" s="47"/>
      <c r="B106" s="47"/>
      <c r="C106" s="29"/>
    </row>
    <row r="109" spans="1:9" x14ac:dyDescent="0.25">
      <c r="A109" s="15" t="s">
        <v>115</v>
      </c>
      <c r="B109" s="4"/>
      <c r="C109" s="4"/>
      <c r="D109" s="27"/>
      <c r="E109" s="18"/>
      <c r="F109" s="46"/>
      <c r="G109" s="28"/>
      <c r="H109" s="29"/>
      <c r="I109" s="18"/>
    </row>
    <row r="110" spans="1:9" x14ac:dyDescent="0.25">
      <c r="A110" s="16" t="s">
        <v>167</v>
      </c>
      <c r="B110" s="16" t="s">
        <v>168</v>
      </c>
      <c r="C110" s="16" t="s">
        <v>169</v>
      </c>
      <c r="D110" s="30" t="s">
        <v>226</v>
      </c>
      <c r="E110" s="16" t="s">
        <v>179</v>
      </c>
      <c r="F110" s="16" t="s">
        <v>112</v>
      </c>
      <c r="G110" s="16" t="s">
        <v>180</v>
      </c>
      <c r="H110" s="16" t="s">
        <v>181</v>
      </c>
      <c r="I110" s="32" t="s">
        <v>182</v>
      </c>
    </row>
    <row r="111" spans="1:9" x14ac:dyDescent="0.25">
      <c r="A111" s="47" t="s">
        <v>138</v>
      </c>
      <c r="B111" s="47" t="s">
        <v>139</v>
      </c>
      <c r="C111" s="29">
        <v>4.0199999999999993E-2</v>
      </c>
      <c r="D111" s="27">
        <f>C111*I111*[1]!s_dq_close("000016.SH",F111,1)</f>
        <v>1.9565399515162971</v>
      </c>
      <c r="E111" s="34" t="str">
        <f>[1]!s_div_ifdiv(A111,"2017/06/30")</f>
        <v>是</v>
      </c>
      <c r="F111" s="9" t="str">
        <f>[1]!s_div_recorddate(A111,"2017/06/30")</f>
        <v>2017-09-25</v>
      </c>
      <c r="G111" s="33">
        <f>[1]!s_div_cashbeforetax(A111,"2017/06/30")</f>
        <v>0.12</v>
      </c>
      <c r="H111" s="28">
        <f>[1]!s_dq_close(A111,F111,3)</f>
        <v>6.6093530614482248</v>
      </c>
      <c r="I111" s="29">
        <f t="shared" ref="I111" si="24">G111/H111</f>
        <v>1.8156088634445851E-2</v>
      </c>
    </row>
    <row r="113" spans="1:6" x14ac:dyDescent="0.25">
      <c r="A113" s="35" t="s">
        <v>223</v>
      </c>
      <c r="B113" s="4"/>
      <c r="C113" s="4"/>
      <c r="D113" s="36">
        <f>SUM(D111)</f>
        <v>1.9565399515162971</v>
      </c>
    </row>
    <row r="118" spans="1:6" x14ac:dyDescent="0.25">
      <c r="A118" s="4"/>
      <c r="B118" s="48" t="s">
        <v>227</v>
      </c>
      <c r="C118" s="48" t="s">
        <v>228</v>
      </c>
      <c r="D118" s="48" t="s">
        <v>229</v>
      </c>
      <c r="E118" s="48" t="s">
        <v>230</v>
      </c>
      <c r="F118" s="48" t="s">
        <v>239</v>
      </c>
    </row>
    <row r="119" spans="1:6" x14ac:dyDescent="0.25">
      <c r="A119" s="49" t="s">
        <v>231</v>
      </c>
      <c r="B119" s="30">
        <f>D10</f>
        <v>0</v>
      </c>
      <c r="C119" s="30">
        <v>0</v>
      </c>
      <c r="D119" s="30">
        <f t="shared" ref="D119:D125" si="25">B119+C119</f>
        <v>0</v>
      </c>
      <c r="E119" s="30"/>
    </row>
    <row r="120" spans="1:6" x14ac:dyDescent="0.25">
      <c r="A120" s="49" t="s">
        <v>232</v>
      </c>
      <c r="B120" s="30">
        <f>D18</f>
        <v>0</v>
      </c>
      <c r="C120" s="30">
        <v>0</v>
      </c>
      <c r="D120" s="30">
        <f t="shared" si="25"/>
        <v>0</v>
      </c>
      <c r="E120" s="30"/>
      <c r="F120" s="52">
        <f>SUM(D119:D120)</f>
        <v>0</v>
      </c>
    </row>
    <row r="121" spans="1:6" x14ac:dyDescent="0.25">
      <c r="A121" s="49" t="s">
        <v>233</v>
      </c>
      <c r="B121" s="30">
        <f>D35</f>
        <v>24.974954210353594</v>
      </c>
      <c r="C121" s="30">
        <v>0</v>
      </c>
      <c r="D121" s="30">
        <f>B121+C121</f>
        <v>24.974954210353594</v>
      </c>
      <c r="E121" s="30">
        <f>G35</f>
        <v>24.974954210353594</v>
      </c>
      <c r="F121" s="52">
        <f>SUM(D119:D121)-E121</f>
        <v>0</v>
      </c>
    </row>
    <row r="122" spans="1:6" x14ac:dyDescent="0.25">
      <c r="A122" s="49" t="s">
        <v>234</v>
      </c>
      <c r="B122" s="30">
        <f>D77</f>
        <v>35.169333445055727</v>
      </c>
      <c r="C122" s="30">
        <v>0</v>
      </c>
      <c r="D122" s="30">
        <f t="shared" si="25"/>
        <v>35.169333445055727</v>
      </c>
      <c r="E122" s="30">
        <f>G77</f>
        <v>35.169333445055727</v>
      </c>
      <c r="F122" s="52">
        <f>SUM(D119:D122)-SUM($E$119:E122)</f>
        <v>0</v>
      </c>
    </row>
    <row r="123" spans="1:6" x14ac:dyDescent="0.25">
      <c r="A123" s="49" t="s">
        <v>235</v>
      </c>
      <c r="B123" s="30">
        <f>D92</f>
        <v>4.5673177234304507</v>
      </c>
      <c r="C123" s="30">
        <v>0</v>
      </c>
      <c r="D123" s="30">
        <f>B123+C123</f>
        <v>4.5673177234304507</v>
      </c>
      <c r="E123" s="30">
        <f>G92</f>
        <v>1.7448771486032253</v>
      </c>
      <c r="F123" s="52">
        <f>SUM(D119:D123)-SUM($E$119:E123)</f>
        <v>2.8224405748272332</v>
      </c>
    </row>
    <row r="124" spans="1:6" x14ac:dyDescent="0.25">
      <c r="A124" s="49" t="s">
        <v>236</v>
      </c>
      <c r="B124" s="30">
        <v>0</v>
      </c>
      <c r="C124" s="30">
        <f>D104</f>
        <v>4.5429652246108683</v>
      </c>
      <c r="D124" s="30">
        <f t="shared" si="25"/>
        <v>4.5429652246108683</v>
      </c>
      <c r="E124" s="30">
        <v>0</v>
      </c>
      <c r="F124" s="52">
        <f>SUM(D119:D124)-SUM($E$119:E124)</f>
        <v>7.3654057994381006</v>
      </c>
    </row>
    <row r="125" spans="1:6" x14ac:dyDescent="0.25">
      <c r="A125" s="49" t="s">
        <v>237</v>
      </c>
      <c r="B125" s="30">
        <v>0</v>
      </c>
      <c r="C125" s="30">
        <f>D113</f>
        <v>1.9565399515162971</v>
      </c>
      <c r="D125" s="30">
        <f>B125+C125</f>
        <v>1.9565399515162971</v>
      </c>
      <c r="E125" s="30">
        <v>0</v>
      </c>
      <c r="F125" s="52">
        <f>SUM(D119:D125)-SUM($E$119:E125)</f>
        <v>9.3219457509543915</v>
      </c>
    </row>
  </sheetData>
  <sortState ref="A8:Q57">
    <sortCondition ref="I8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7:H61"/>
  <sheetViews>
    <sheetView topLeftCell="A22" workbookViewId="0">
      <selection activeCell="H33" sqref="H33"/>
    </sheetView>
  </sheetViews>
  <sheetFormatPr defaultRowHeight="14.4" x14ac:dyDescent="0.25"/>
  <cols>
    <col min="5" max="5" width="11.6640625" bestFit="1" customWidth="1"/>
    <col min="6" max="6" width="10.5546875" bestFit="1" customWidth="1"/>
    <col min="7" max="7" width="9.5546875" bestFit="1" customWidth="1"/>
    <col min="8" max="8" width="8.77734375" customWidth="1"/>
  </cols>
  <sheetData>
    <row r="7" spans="5:8" x14ac:dyDescent="0.25">
      <c r="E7" t="s">
        <v>127</v>
      </c>
      <c r="F7" s="24" t="s">
        <v>128</v>
      </c>
    </row>
    <row r="8" spans="5:8" x14ac:dyDescent="0.25">
      <c r="E8" t="s">
        <v>129</v>
      </c>
      <c r="F8" s="25" t="s">
        <v>241</v>
      </c>
    </row>
    <row r="9" spans="5:8" x14ac:dyDescent="0.25">
      <c r="E9" t="s">
        <v>130</v>
      </c>
      <c r="F9" s="25" t="s">
        <v>131</v>
      </c>
    </row>
    <row r="10" spans="5:8" x14ac:dyDescent="0.25">
      <c r="E10" t="s">
        <v>132</v>
      </c>
      <c r="F10" s="25" t="s">
        <v>242</v>
      </c>
      <c r="G10" t="s">
        <v>134</v>
      </c>
      <c r="H10" t="s">
        <v>136</v>
      </c>
    </row>
    <row r="11" spans="5:8" x14ac:dyDescent="0.25">
      <c r="E11" t="s">
        <v>129</v>
      </c>
      <c r="F11" t="s">
        <v>133</v>
      </c>
      <c r="G11" t="s">
        <v>135</v>
      </c>
      <c r="H11" t="s">
        <v>137</v>
      </c>
    </row>
    <row r="12" spans="5:8" x14ac:dyDescent="0.25">
      <c r="E12" s="26">
        <f>[1]!wset("indexconstituent","date="&amp;F8,"windcode="&amp;F9,"field=date,wind_code,sec_name,i_weight","cols=4;rows=50")</f>
        <v>43280</v>
      </c>
      <c r="F12" s="25" t="s">
        <v>264</v>
      </c>
      <c r="G12" s="25" t="s">
        <v>265</v>
      </c>
      <c r="H12" s="62">
        <v>2.4980000000000002</v>
      </c>
    </row>
    <row r="13" spans="5:8" x14ac:dyDescent="0.25">
      <c r="E13" s="26">
        <v>43280</v>
      </c>
      <c r="F13" s="25" t="s">
        <v>138</v>
      </c>
      <c r="G13" s="25" t="s">
        <v>139</v>
      </c>
      <c r="H13" s="62">
        <v>3.6829999999999998</v>
      </c>
    </row>
    <row r="14" spans="5:8" x14ac:dyDescent="0.25">
      <c r="E14" s="26">
        <v>43280</v>
      </c>
      <c r="F14" s="25" t="s">
        <v>140</v>
      </c>
      <c r="G14" s="25" t="s">
        <v>94</v>
      </c>
      <c r="H14" s="62">
        <v>1.544</v>
      </c>
    </row>
    <row r="15" spans="5:8" x14ac:dyDescent="0.25">
      <c r="E15" s="26">
        <v>43280</v>
      </c>
      <c r="F15" s="25" t="s">
        <v>9</v>
      </c>
      <c r="G15" s="25" t="s">
        <v>10</v>
      </c>
      <c r="H15" s="62">
        <v>1.518</v>
      </c>
    </row>
    <row r="16" spans="5:8" x14ac:dyDescent="0.25">
      <c r="E16" s="26">
        <v>43280</v>
      </c>
      <c r="F16" s="25" t="s">
        <v>11</v>
      </c>
      <c r="G16" s="25" t="s">
        <v>12</v>
      </c>
      <c r="H16" s="62">
        <v>0.66</v>
      </c>
    </row>
    <row r="17" spans="5:8" x14ac:dyDescent="0.25">
      <c r="E17" s="26">
        <v>43280</v>
      </c>
      <c r="F17" s="25" t="s">
        <v>13</v>
      </c>
      <c r="G17" s="25" t="s">
        <v>14</v>
      </c>
      <c r="H17" s="62">
        <v>2.903</v>
      </c>
    </row>
    <row r="18" spans="5:8" x14ac:dyDescent="0.25">
      <c r="E18" s="26">
        <v>43280</v>
      </c>
      <c r="F18" s="25" t="s">
        <v>15</v>
      </c>
      <c r="G18" s="25" t="s">
        <v>16</v>
      </c>
      <c r="H18" s="62">
        <v>6.07</v>
      </c>
    </row>
    <row r="19" spans="5:8" x14ac:dyDescent="0.25">
      <c r="E19" s="26">
        <v>43280</v>
      </c>
      <c r="F19" s="25" t="s">
        <v>17</v>
      </c>
      <c r="G19" s="25" t="s">
        <v>18</v>
      </c>
      <c r="H19" s="62">
        <v>1.9319999999999999</v>
      </c>
    </row>
    <row r="20" spans="5:8" x14ac:dyDescent="0.25">
      <c r="E20" s="26">
        <v>43280</v>
      </c>
      <c r="F20" s="25" t="s">
        <v>19</v>
      </c>
      <c r="G20" s="25" t="s">
        <v>20</v>
      </c>
      <c r="H20" s="62">
        <v>1.0189999999999999</v>
      </c>
    </row>
    <row r="21" spans="5:8" x14ac:dyDescent="0.25">
      <c r="E21" s="26">
        <v>43280</v>
      </c>
      <c r="F21" s="25" t="s">
        <v>21</v>
      </c>
      <c r="G21" s="25" t="s">
        <v>22</v>
      </c>
      <c r="H21" s="62">
        <v>2.73</v>
      </c>
    </row>
    <row r="22" spans="5:8" x14ac:dyDescent="0.25">
      <c r="E22" s="26">
        <v>43280</v>
      </c>
      <c r="F22" s="25" t="s">
        <v>23</v>
      </c>
      <c r="G22" s="25" t="s">
        <v>24</v>
      </c>
      <c r="H22" s="62">
        <v>0.55200000000000005</v>
      </c>
    </row>
    <row r="23" spans="5:8" x14ac:dyDescent="0.25">
      <c r="E23" s="26">
        <v>43280</v>
      </c>
      <c r="F23" s="25" t="s">
        <v>243</v>
      </c>
      <c r="G23" s="25" t="s">
        <v>244</v>
      </c>
      <c r="H23" s="62">
        <v>3.7250000000000001</v>
      </c>
    </row>
    <row r="24" spans="5:8" x14ac:dyDescent="0.25">
      <c r="E24" s="26">
        <v>43280</v>
      </c>
      <c r="F24" s="25" t="s">
        <v>141</v>
      </c>
      <c r="G24" s="25" t="s">
        <v>95</v>
      </c>
      <c r="H24" s="62">
        <v>1.6579999999999999</v>
      </c>
    </row>
    <row r="25" spans="5:8" x14ac:dyDescent="0.25">
      <c r="E25" s="26">
        <v>43280</v>
      </c>
      <c r="F25" s="25" t="s">
        <v>142</v>
      </c>
      <c r="G25" s="25" t="s">
        <v>143</v>
      </c>
      <c r="H25" s="62">
        <v>0.67700000000000005</v>
      </c>
    </row>
    <row r="26" spans="5:8" x14ac:dyDescent="0.25">
      <c r="E26" s="26">
        <v>43280</v>
      </c>
      <c r="F26" s="25" t="s">
        <v>144</v>
      </c>
      <c r="G26" s="25" t="s">
        <v>145</v>
      </c>
      <c r="H26" s="62">
        <v>8.18</v>
      </c>
    </row>
    <row r="27" spans="5:8" x14ac:dyDescent="0.25">
      <c r="E27" s="26">
        <v>43280</v>
      </c>
      <c r="F27" s="25" t="s">
        <v>26</v>
      </c>
      <c r="G27" s="25" t="s">
        <v>27</v>
      </c>
      <c r="H27" s="62">
        <v>0.39500000000000002</v>
      </c>
    </row>
    <row r="28" spans="5:8" x14ac:dyDescent="0.25">
      <c r="E28" s="26">
        <v>43280</v>
      </c>
      <c r="F28" s="25" t="s">
        <v>245</v>
      </c>
      <c r="G28" s="25" t="s">
        <v>246</v>
      </c>
      <c r="H28" s="62">
        <v>1.49</v>
      </c>
    </row>
    <row r="29" spans="5:8" x14ac:dyDescent="0.25">
      <c r="E29" s="26">
        <v>43280</v>
      </c>
      <c r="F29" s="25" t="s">
        <v>146</v>
      </c>
      <c r="G29" s="25" t="s">
        <v>147</v>
      </c>
      <c r="H29" s="62">
        <v>0.53100000000000003</v>
      </c>
    </row>
    <row r="30" spans="5:8" x14ac:dyDescent="0.25">
      <c r="E30" s="26">
        <v>43280</v>
      </c>
      <c r="F30" s="25" t="s">
        <v>247</v>
      </c>
      <c r="G30" s="25" t="s">
        <v>248</v>
      </c>
      <c r="H30" s="62">
        <v>1.5680000000000001</v>
      </c>
    </row>
    <row r="31" spans="5:8" x14ac:dyDescent="0.25">
      <c r="E31" s="26">
        <v>43280</v>
      </c>
      <c r="F31" s="25" t="s">
        <v>249</v>
      </c>
      <c r="G31" s="25" t="s">
        <v>250</v>
      </c>
      <c r="H31" s="62">
        <v>1.0469999999999999</v>
      </c>
    </row>
    <row r="32" spans="5:8" x14ac:dyDescent="0.25">
      <c r="E32" s="26">
        <v>43280</v>
      </c>
      <c r="F32" s="25" t="s">
        <v>30</v>
      </c>
      <c r="G32" s="25" t="s">
        <v>31</v>
      </c>
      <c r="H32" s="62">
        <v>3.774</v>
      </c>
    </row>
    <row r="33" spans="5:8" x14ac:dyDescent="0.25">
      <c r="E33" s="26">
        <v>43280</v>
      </c>
      <c r="F33" s="25" t="s">
        <v>34</v>
      </c>
      <c r="G33" s="25" t="s">
        <v>35</v>
      </c>
      <c r="H33" s="62">
        <v>0.72699999999999998</v>
      </c>
    </row>
    <row r="34" spans="5:8" x14ac:dyDescent="0.25">
      <c r="E34" s="26">
        <v>43280</v>
      </c>
      <c r="F34" s="25" t="s">
        <v>36</v>
      </c>
      <c r="G34" s="25" t="s">
        <v>37</v>
      </c>
      <c r="H34" s="62">
        <v>0.69599999999999995</v>
      </c>
    </row>
    <row r="35" spans="5:8" x14ac:dyDescent="0.25">
      <c r="E35" s="26">
        <v>43280</v>
      </c>
      <c r="F35" s="25" t="s">
        <v>38</v>
      </c>
      <c r="G35" s="25" t="s">
        <v>39</v>
      </c>
      <c r="H35" s="62">
        <v>1.087</v>
      </c>
    </row>
    <row r="36" spans="5:8" x14ac:dyDescent="0.25">
      <c r="E36" s="26">
        <v>43280</v>
      </c>
      <c r="F36" s="25" t="s">
        <v>148</v>
      </c>
      <c r="G36" s="25" t="s">
        <v>149</v>
      </c>
      <c r="H36" s="62">
        <v>0.878</v>
      </c>
    </row>
    <row r="37" spans="5:8" x14ac:dyDescent="0.25">
      <c r="E37" s="26">
        <v>43280</v>
      </c>
      <c r="F37" s="25" t="s">
        <v>40</v>
      </c>
      <c r="G37" s="25" t="s">
        <v>41</v>
      </c>
      <c r="H37" s="62">
        <v>3.9950000000000001</v>
      </c>
    </row>
    <row r="38" spans="5:8" x14ac:dyDescent="0.25">
      <c r="E38" s="26">
        <v>43280</v>
      </c>
      <c r="F38" s="25" t="s">
        <v>42</v>
      </c>
      <c r="G38" s="25" t="s">
        <v>43</v>
      </c>
      <c r="H38" s="62">
        <v>1.986</v>
      </c>
    </row>
    <row r="39" spans="5:8" x14ac:dyDescent="0.25">
      <c r="E39" s="26">
        <v>43280</v>
      </c>
      <c r="F39" s="25" t="s">
        <v>44</v>
      </c>
      <c r="G39" s="25" t="s">
        <v>45</v>
      </c>
      <c r="H39" s="62">
        <v>0.88300000000000001</v>
      </c>
    </row>
    <row r="40" spans="5:8" x14ac:dyDescent="0.25">
      <c r="E40" s="26">
        <v>43280</v>
      </c>
      <c r="F40" s="25" t="s">
        <v>150</v>
      </c>
      <c r="G40" s="25" t="s">
        <v>151</v>
      </c>
      <c r="H40" s="62">
        <v>1.2330000000000001</v>
      </c>
    </row>
    <row r="41" spans="5:8" x14ac:dyDescent="0.25">
      <c r="E41" s="26">
        <v>43280</v>
      </c>
      <c r="F41" s="25" t="s">
        <v>152</v>
      </c>
      <c r="G41" s="25" t="s">
        <v>153</v>
      </c>
      <c r="H41" s="62">
        <v>1.369</v>
      </c>
    </row>
    <row r="42" spans="5:8" x14ac:dyDescent="0.25">
      <c r="E42" s="26">
        <v>43280</v>
      </c>
      <c r="F42" s="25" t="s">
        <v>46</v>
      </c>
      <c r="G42" s="25" t="s">
        <v>47</v>
      </c>
      <c r="H42" s="62">
        <v>2.927</v>
      </c>
    </row>
    <row r="43" spans="5:8" x14ac:dyDescent="0.25">
      <c r="E43" s="26">
        <v>43280</v>
      </c>
      <c r="F43" s="25" t="s">
        <v>48</v>
      </c>
      <c r="G43" s="25" t="s">
        <v>49</v>
      </c>
      <c r="H43" s="62">
        <v>14.122999999999999</v>
      </c>
    </row>
    <row r="44" spans="5:8" x14ac:dyDescent="0.25">
      <c r="E44" s="26">
        <v>43280</v>
      </c>
      <c r="F44" s="25" t="s">
        <v>154</v>
      </c>
      <c r="G44" s="25" t="s">
        <v>155</v>
      </c>
      <c r="H44" s="62">
        <v>3.51</v>
      </c>
    </row>
    <row r="45" spans="5:8" x14ac:dyDescent="0.25">
      <c r="E45" s="26">
        <v>43280</v>
      </c>
      <c r="F45" s="25" t="s">
        <v>50</v>
      </c>
      <c r="G45" s="25" t="s">
        <v>51</v>
      </c>
      <c r="H45" s="62">
        <v>0.79600000000000004</v>
      </c>
    </row>
    <row r="46" spans="5:8" x14ac:dyDescent="0.25">
      <c r="E46" s="26">
        <v>43280</v>
      </c>
      <c r="F46" s="25" t="s">
        <v>251</v>
      </c>
      <c r="G46" s="25" t="s">
        <v>252</v>
      </c>
      <c r="H46" s="62">
        <v>0.26100000000000001</v>
      </c>
    </row>
    <row r="47" spans="5:8" x14ac:dyDescent="0.25">
      <c r="E47" s="26">
        <v>43280</v>
      </c>
      <c r="F47" s="25" t="s">
        <v>52</v>
      </c>
      <c r="G47" s="25" t="s">
        <v>53</v>
      </c>
      <c r="H47" s="62">
        <v>0.93</v>
      </c>
    </row>
    <row r="48" spans="5:8" x14ac:dyDescent="0.25">
      <c r="E48" s="26">
        <v>43280</v>
      </c>
      <c r="F48" s="25" t="s">
        <v>54</v>
      </c>
      <c r="G48" s="25" t="s">
        <v>55</v>
      </c>
      <c r="H48" s="62">
        <v>2.5539999999999998</v>
      </c>
    </row>
    <row r="49" spans="5:8" x14ac:dyDescent="0.25">
      <c r="E49" s="26">
        <v>43280</v>
      </c>
      <c r="F49" s="25" t="s">
        <v>56</v>
      </c>
      <c r="G49" s="25" t="s">
        <v>57</v>
      </c>
      <c r="H49" s="62">
        <v>2.2280000000000002</v>
      </c>
    </row>
    <row r="50" spans="5:8" x14ac:dyDescent="0.25">
      <c r="E50" s="26">
        <v>43280</v>
      </c>
      <c r="F50" s="25" t="s">
        <v>58</v>
      </c>
      <c r="G50" s="25" t="s">
        <v>59</v>
      </c>
      <c r="H50" s="62">
        <v>0.83499999999999996</v>
      </c>
    </row>
    <row r="51" spans="5:8" x14ac:dyDescent="0.25">
      <c r="E51" s="26">
        <v>43280</v>
      </c>
      <c r="F51" s="25" t="s">
        <v>60</v>
      </c>
      <c r="G51" s="25" t="s">
        <v>61</v>
      </c>
      <c r="H51" s="62">
        <v>2.552</v>
      </c>
    </row>
    <row r="52" spans="5:8" x14ac:dyDescent="0.25">
      <c r="E52" s="26">
        <v>43280</v>
      </c>
      <c r="F52" s="25" t="s">
        <v>62</v>
      </c>
      <c r="G52" s="25" t="s">
        <v>63</v>
      </c>
      <c r="H52" s="62">
        <v>1.0880000000000001</v>
      </c>
    </row>
    <row r="53" spans="5:8" x14ac:dyDescent="0.25">
      <c r="E53" s="26">
        <v>43280</v>
      </c>
      <c r="F53" s="25" t="s">
        <v>64</v>
      </c>
      <c r="G53" s="25" t="s">
        <v>65</v>
      </c>
      <c r="H53" s="62">
        <v>1.2509999999999999</v>
      </c>
    </row>
    <row r="54" spans="5:8" x14ac:dyDescent="0.25">
      <c r="E54" s="26">
        <v>43280</v>
      </c>
      <c r="F54" s="25" t="s">
        <v>156</v>
      </c>
      <c r="G54" s="25" t="s">
        <v>157</v>
      </c>
      <c r="H54" s="62">
        <v>0.38700000000000001</v>
      </c>
    </row>
    <row r="55" spans="5:8" x14ac:dyDescent="0.25">
      <c r="E55" s="26">
        <v>43280</v>
      </c>
      <c r="F55" s="25" t="s">
        <v>158</v>
      </c>
      <c r="G55" s="25" t="s">
        <v>159</v>
      </c>
      <c r="H55" s="62">
        <v>1.2969999999999999</v>
      </c>
    </row>
    <row r="56" spans="5:8" x14ac:dyDescent="0.25">
      <c r="E56" s="26">
        <v>43280</v>
      </c>
      <c r="F56" s="25" t="s">
        <v>66</v>
      </c>
      <c r="G56" s="25" t="s">
        <v>67</v>
      </c>
      <c r="H56" s="62">
        <v>1.111</v>
      </c>
    </row>
    <row r="57" spans="5:8" x14ac:dyDescent="0.25">
      <c r="E57" s="26">
        <v>43280</v>
      </c>
      <c r="F57" s="25" t="s">
        <v>160</v>
      </c>
      <c r="G57" s="25" t="s">
        <v>120</v>
      </c>
      <c r="H57" s="62">
        <v>6.9000000000000006E-2</v>
      </c>
    </row>
    <row r="58" spans="5:8" x14ac:dyDescent="0.25">
      <c r="E58" s="26">
        <v>43280</v>
      </c>
      <c r="F58" s="25" t="s">
        <v>161</v>
      </c>
      <c r="G58" s="25" t="s">
        <v>162</v>
      </c>
      <c r="H58" s="62">
        <v>0.23300000000000001</v>
      </c>
    </row>
    <row r="59" spans="5:8" x14ac:dyDescent="0.25">
      <c r="E59" s="26">
        <v>43280</v>
      </c>
      <c r="F59" s="25" t="s">
        <v>70</v>
      </c>
      <c r="G59" s="25" t="s">
        <v>71</v>
      </c>
      <c r="H59" s="62">
        <v>1.6930000000000001</v>
      </c>
    </row>
    <row r="60" spans="5:8" x14ac:dyDescent="0.25">
      <c r="E60" s="26">
        <v>43280</v>
      </c>
      <c r="F60" s="25" t="s">
        <v>163</v>
      </c>
      <c r="G60" s="25" t="s">
        <v>164</v>
      </c>
      <c r="H60" s="62">
        <v>0.82299999999999995</v>
      </c>
    </row>
    <row r="61" spans="5:8" x14ac:dyDescent="0.25">
      <c r="E61" s="26">
        <v>43280</v>
      </c>
      <c r="F61" s="25" t="s">
        <v>165</v>
      </c>
      <c r="G61" s="25" t="s">
        <v>96</v>
      </c>
      <c r="H61" s="62">
        <v>0.32100000000000001</v>
      </c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2017模板</vt:lpstr>
      <vt:lpstr>2018分红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2017-01-23T23:01:16Z</dcterms:created>
  <dcterms:modified xsi:type="dcterms:W3CDTF">2018-07-29T23:24:22Z</dcterms:modified>
</cp:coreProperties>
</file>