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tulda/Desktop/FCUL/Semester 2/Regression and Analysis of Variance /HA 1/"/>
    </mc:Choice>
  </mc:AlternateContent>
  <xr:revisionPtr revIDLastSave="0" documentId="13_ncr:1_{0D48825E-EE3D-6942-A901-463BBB96187D}" xr6:coauthVersionLast="47" xr6:coauthVersionMax="47" xr10:uidLastSave="{00000000-0000-0000-0000-000000000000}"/>
  <bookViews>
    <workbookView xWindow="0" yWindow="740" windowWidth="29400" windowHeight="17220" activeTab="1" xr2:uid="{00000000-000D-0000-FFFF-FFFF00000000}"/>
  </bookViews>
  <sheets>
    <sheet name="Sheet 1" sheetId="1" r:id="rId1"/>
    <sheet name="Two wa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N24" i="2"/>
  <c r="L25" i="2"/>
  <c r="L26" i="2"/>
  <c r="L24" i="2"/>
  <c r="H27" i="2"/>
  <c r="I26" i="2"/>
  <c r="J24" i="2"/>
  <c r="I27" i="2"/>
  <c r="I25" i="2"/>
  <c r="I24" i="2"/>
  <c r="H26" i="2"/>
  <c r="H25" i="2"/>
  <c r="J25" i="2" s="1"/>
  <c r="H24" i="2"/>
  <c r="H15" i="2"/>
  <c r="H16" i="2"/>
  <c r="I16" i="2"/>
  <c r="H17" i="2"/>
  <c r="I17" i="2"/>
  <c r="I15" i="2"/>
  <c r="I11" i="2"/>
  <c r="I10" i="2"/>
  <c r="H11" i="2"/>
  <c r="H10" i="2"/>
  <c r="I9" i="2"/>
  <c r="H9" i="2"/>
  <c r="D24" i="2"/>
  <c r="J5" i="2"/>
  <c r="I6" i="2" s="1"/>
  <c r="H6" i="2"/>
  <c r="K3" i="2"/>
  <c r="K4" i="2"/>
  <c r="K2" i="2"/>
  <c r="J4" i="2"/>
  <c r="J3" i="2"/>
  <c r="J2" i="2"/>
  <c r="I5" i="2"/>
  <c r="H5" i="2"/>
  <c r="I4" i="2"/>
  <c r="I3" i="2"/>
  <c r="I2" i="2"/>
  <c r="H4" i="2"/>
  <c r="H3" i="2"/>
  <c r="H2" i="2"/>
  <c r="J27" i="2" l="1"/>
  <c r="J26" i="2"/>
  <c r="K26" i="2" l="1"/>
  <c r="K24" i="2"/>
  <c r="K25" i="2"/>
</calcChain>
</file>

<file path=xl/sharedStrings.xml><?xml version="1.0" encoding="utf-8"?>
<sst xmlns="http://schemas.openxmlformats.org/spreadsheetml/2006/main" count="137" uniqueCount="38">
  <si>
    <t>SalePrice</t>
  </si>
  <si>
    <t>CentralAir</t>
  </si>
  <si>
    <t>KitchenQual</t>
  </si>
  <si>
    <t>N</t>
  </si>
  <si>
    <t>Fa</t>
  </si>
  <si>
    <t>Gd</t>
  </si>
  <si>
    <t>TA</t>
  </si>
  <si>
    <t>Y</t>
  </si>
  <si>
    <t>Temperature(ºC) \Type</t>
  </si>
  <si>
    <t>Factor B</t>
  </si>
  <si>
    <t>T1</t>
  </si>
  <si>
    <t>T2</t>
  </si>
  <si>
    <t>T3</t>
  </si>
  <si>
    <t>Factor A</t>
  </si>
  <si>
    <t>Low (-10)</t>
  </si>
  <si>
    <t>Medium (20)</t>
  </si>
  <si>
    <t>High (45)</t>
  </si>
  <si>
    <t>Central airconditioning vs. Kitchen Quality</t>
  </si>
  <si>
    <t>Averages</t>
  </si>
  <si>
    <t>alphas ^</t>
  </si>
  <si>
    <t>Betas ^</t>
  </si>
  <si>
    <t>n</t>
  </si>
  <si>
    <t>KitchenQual (Factor A)</t>
  </si>
  <si>
    <t>CentralAir (Factor B)</t>
  </si>
  <si>
    <t>Dim Factor A</t>
  </si>
  <si>
    <t>Dim Factor B</t>
  </si>
  <si>
    <t>Variability</t>
  </si>
  <si>
    <t>Gammas^</t>
  </si>
  <si>
    <t>ANOVA</t>
  </si>
  <si>
    <t>SS</t>
  </si>
  <si>
    <t>DF</t>
  </si>
  <si>
    <t>MS</t>
  </si>
  <si>
    <t>F-ratios</t>
  </si>
  <si>
    <t>p-value</t>
  </si>
  <si>
    <t>Interaction</t>
  </si>
  <si>
    <t>Error</t>
  </si>
  <si>
    <t>SSTreat</t>
  </si>
  <si>
    <t>SS_FactA+SS_FactB+SSInt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</si>
</sst>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1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2" fillId="0" borderId="4" xfId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7" xfId="1" applyBorder="1" applyAlignment="1">
      <alignment horizontal="center"/>
    </xf>
    <xf numFmtId="0" fontId="3" fillId="0" borderId="8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3" fillId="2" borderId="4" xfId="1" applyFont="1" applyFill="1" applyBorder="1" applyAlignment="1">
      <alignment vertical="center" wrapText="1"/>
    </xf>
    <xf numFmtId="2" fontId="0" fillId="0" borderId="15" xfId="0" applyNumberFormat="1" applyBorder="1"/>
    <xf numFmtId="2" fontId="0" fillId="3" borderId="16" xfId="0" applyNumberFormat="1" applyFill="1" applyBorder="1"/>
    <xf numFmtId="2" fontId="0" fillId="4" borderId="16" xfId="0" applyNumberFormat="1" applyFill="1" applyBorder="1"/>
    <xf numFmtId="0" fontId="3" fillId="0" borderId="8" xfId="1" applyFont="1" applyBorder="1" applyAlignment="1">
      <alignment vertical="center"/>
    </xf>
    <xf numFmtId="2" fontId="0" fillId="0" borderId="11" xfId="0" applyNumberFormat="1" applyBorder="1"/>
    <xf numFmtId="2" fontId="0" fillId="3" borderId="17" xfId="0" applyNumberFormat="1" applyFill="1" applyBorder="1"/>
    <xf numFmtId="2" fontId="0" fillId="0" borderId="7" xfId="0" applyNumberFormat="1" applyBorder="1"/>
    <xf numFmtId="0" fontId="3" fillId="0" borderId="19" xfId="1" applyFont="1" applyBorder="1" applyAlignment="1">
      <alignment vertical="center"/>
    </xf>
    <xf numFmtId="2" fontId="0" fillId="3" borderId="7" xfId="0" applyNumberFormat="1" applyFill="1" applyBorder="1"/>
    <xf numFmtId="2" fontId="0" fillId="3" borderId="18" xfId="0" applyNumberFormat="1" applyFill="1" applyBorder="1"/>
    <xf numFmtId="2" fontId="0" fillId="5" borderId="10" xfId="0" applyNumberFormat="1" applyFill="1" applyBorder="1"/>
    <xf numFmtId="2" fontId="0" fillId="0" borderId="20" xfId="0" applyNumberFormat="1" applyBorder="1"/>
    <xf numFmtId="2" fontId="0" fillId="4" borderId="7" xfId="0" applyNumberFormat="1" applyFill="1" applyBorder="1"/>
    <xf numFmtId="0" fontId="0" fillId="0" borderId="20" xfId="0" applyBorder="1"/>
    <xf numFmtId="2" fontId="0" fillId="4" borderId="12" xfId="0" applyNumberFormat="1" applyFill="1" applyBorder="1"/>
    <xf numFmtId="2" fontId="0" fillId="4" borderId="10" xfId="0" applyNumberFormat="1" applyFill="1" applyBorder="1"/>
    <xf numFmtId="0" fontId="3" fillId="0" borderId="0" xfId="1" applyFont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1" fillId="2" borderId="7" xfId="0" applyFont="1" applyFill="1" applyBorder="1"/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3" fillId="0" borderId="26" xfId="1" applyFont="1" applyBorder="1" applyAlignment="1">
      <alignment vertical="center"/>
    </xf>
    <xf numFmtId="2" fontId="0" fillId="0" borderId="27" xfId="0" applyNumberFormat="1" applyBorder="1"/>
    <xf numFmtId="0" fontId="3" fillId="0" borderId="28" xfId="1" applyFont="1" applyBorder="1" applyAlignment="1">
      <alignment horizontal="center"/>
    </xf>
    <xf numFmtId="0" fontId="0" fillId="0" borderId="0" xfId="0" applyBorder="1" applyAlignment="1"/>
    <xf numFmtId="0" fontId="3" fillId="0" borderId="13" xfId="1" applyFont="1" applyBorder="1" applyAlignment="1">
      <alignment horizontal="center"/>
    </xf>
    <xf numFmtId="2" fontId="0" fillId="0" borderId="13" xfId="0" applyNumberFormat="1" applyBorder="1"/>
    <xf numFmtId="0" fontId="6" fillId="3" borderId="7" xfId="0" applyFont="1" applyFill="1" applyBorder="1"/>
    <xf numFmtId="0" fontId="3" fillId="0" borderId="29" xfId="1" applyFont="1" applyBorder="1" applyAlignment="1">
      <alignment vertical="center"/>
    </xf>
    <xf numFmtId="0" fontId="0" fillId="0" borderId="25" xfId="0" applyBorder="1"/>
    <xf numFmtId="0" fontId="0" fillId="0" borderId="18" xfId="0" applyBorder="1"/>
    <xf numFmtId="0" fontId="0" fillId="0" borderId="30" xfId="0" applyBorder="1"/>
  </cellXfs>
  <cellStyles count="2">
    <cellStyle name="Normal" xfId="0" builtinId="0"/>
    <cellStyle name="Normal 2" xfId="1" xr:uid="{82080F7A-3033-9C4D-92F9-BCA666EF0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analysis'!$G$2:$G$4</c:f>
              <c:strCache>
                <c:ptCount val="3"/>
                <c:pt idx="0">
                  <c:v>Fa</c:v>
                </c:pt>
                <c:pt idx="1">
                  <c:v>Gd</c:v>
                </c:pt>
                <c:pt idx="2">
                  <c:v>TA</c:v>
                </c:pt>
              </c:strCache>
            </c:strRef>
          </c:cat>
          <c:val>
            <c:numRef>
              <c:f>'Two way analysis'!$H$2:$H$4</c:f>
              <c:numCache>
                <c:formatCode>0.00</c:formatCode>
                <c:ptCount val="3"/>
                <c:pt idx="0">
                  <c:v>8.9415499999999994</c:v>
                </c:pt>
                <c:pt idx="1">
                  <c:v>21.366316666666666</c:v>
                </c:pt>
                <c:pt idx="2">
                  <c:v>9.3166666666666682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2-A540-8EEE-148D6500BB01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analysis'!$G$2:$G$4</c:f>
              <c:strCache>
                <c:ptCount val="3"/>
                <c:pt idx="0">
                  <c:v>Fa</c:v>
                </c:pt>
                <c:pt idx="1">
                  <c:v>Gd</c:v>
                </c:pt>
                <c:pt idx="2">
                  <c:v>TA</c:v>
                </c:pt>
              </c:strCache>
            </c:strRef>
          </c:cat>
          <c:val>
            <c:numRef>
              <c:f>'Two way analysis'!$I$2:$I$4</c:f>
              <c:numCache>
                <c:formatCode>0.00</c:formatCode>
                <c:ptCount val="3"/>
                <c:pt idx="0">
                  <c:v>13.29</c:v>
                </c:pt>
                <c:pt idx="1">
                  <c:v>26.235900000000004</c:v>
                </c:pt>
                <c:pt idx="2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2-A540-8EEE-148D6500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7984"/>
        <c:axId val="2015481040"/>
      </c:lineChart>
      <c:catAx>
        <c:axId val="1081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15481040"/>
        <c:crosses val="autoZero"/>
        <c:auto val="1"/>
        <c:lblAlgn val="ctr"/>
        <c:lblOffset val="100"/>
        <c:noMultiLvlLbl val="0"/>
      </c:catAx>
      <c:valAx>
        <c:axId val="20154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0813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analysis'!$G$2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'Two way analysis'!$H$2:$I$2</c:f>
              <c:numCache>
                <c:formatCode>0.00</c:formatCode>
                <c:ptCount val="2"/>
                <c:pt idx="0">
                  <c:v>8.9415499999999994</c:v>
                </c:pt>
                <c:pt idx="1">
                  <c:v>13.29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D34F-AD2D-4403E58B1339}"/>
            </c:ext>
          </c:extLst>
        </c:ser>
        <c:ser>
          <c:idx val="1"/>
          <c:order val="1"/>
          <c:tx>
            <c:strRef>
              <c:f>'Two way analysis'!$G$3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'Two way analysis'!$H$3:$I$3</c:f>
              <c:numCache>
                <c:formatCode>0.00</c:formatCode>
                <c:ptCount val="2"/>
                <c:pt idx="0">
                  <c:v>21.366316666666666</c:v>
                </c:pt>
                <c:pt idx="1">
                  <c:v>26.235900000000004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D34F-AD2D-4403E58B1339}"/>
            </c:ext>
          </c:extLst>
        </c:ser>
        <c:ser>
          <c:idx val="2"/>
          <c:order val="2"/>
          <c:tx>
            <c:strRef>
              <c:f>'Two way analysis'!$G$4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'Two way analysis'!$H$4:$I$4</c:f>
              <c:numCache>
                <c:formatCode>0.00</c:formatCode>
                <c:ptCount val="2"/>
                <c:pt idx="0">
                  <c:v>9.3166666666666682</c:v>
                </c:pt>
                <c:pt idx="1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3-D34F-AD2D-4403E58B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7984"/>
        <c:axId val="2015481040"/>
      </c:lineChart>
      <c:catAx>
        <c:axId val="1081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15481040"/>
        <c:crosses val="autoZero"/>
        <c:auto val="1"/>
        <c:lblAlgn val="ctr"/>
        <c:lblOffset val="100"/>
        <c:noMultiLvlLbl val="0"/>
      </c:catAx>
      <c:valAx>
        <c:axId val="20154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0813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0</xdr:row>
      <xdr:rowOff>0</xdr:rowOff>
    </xdr:from>
    <xdr:to>
      <xdr:col>16</xdr:col>
      <xdr:colOff>641350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BC3F7-F0CF-BDD1-F492-E4E07CB2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749300</xdr:colOff>
      <xdr:row>0</xdr:row>
      <xdr:rowOff>25400</xdr:rowOff>
    </xdr:from>
    <xdr:to>
      <xdr:col>22</xdr:col>
      <xdr:colOff>368300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516C1-EA79-8D4C-86B6-69F610ECB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workbookViewId="0">
      <selection activeCell="F1" sqref="F1:I20"/>
    </sheetView>
  </sheetViews>
  <sheetFormatPr baseColWidth="10" defaultRowHeight="15" x14ac:dyDescent="0.2"/>
  <sheetData>
    <row r="1" spans="1:19" x14ac:dyDescent="0.2">
      <c r="A1" t="s">
        <v>0</v>
      </c>
      <c r="B1" t="s">
        <v>1</v>
      </c>
      <c r="C1" t="s">
        <v>2</v>
      </c>
      <c r="G1" s="18"/>
      <c r="H1" s="21" t="s">
        <v>1</v>
      </c>
      <c r="I1" s="22"/>
    </row>
    <row r="2" spans="1:19" ht="16" thickBot="1" x14ac:dyDescent="0.25">
      <c r="A2">
        <v>5.25</v>
      </c>
      <c r="B2" t="s">
        <v>3</v>
      </c>
      <c r="C2" t="s">
        <v>4</v>
      </c>
      <c r="G2" s="20"/>
      <c r="H2" s="4" t="s">
        <v>3</v>
      </c>
      <c r="I2" s="4" t="s">
        <v>7</v>
      </c>
    </row>
    <row r="3" spans="1:19" ht="16" thickTop="1" x14ac:dyDescent="0.2">
      <c r="A3">
        <v>12.1</v>
      </c>
      <c r="B3" t="s">
        <v>3</v>
      </c>
      <c r="C3" t="s">
        <v>4</v>
      </c>
      <c r="F3" s="15" t="s">
        <v>2</v>
      </c>
      <c r="G3" s="6" t="s">
        <v>4</v>
      </c>
      <c r="H3">
        <v>5.25</v>
      </c>
      <c r="I3" s="18">
        <v>11.75</v>
      </c>
    </row>
    <row r="4" spans="1:19" x14ac:dyDescent="0.2">
      <c r="A4">
        <v>8.1999999999999993</v>
      </c>
      <c r="B4" t="s">
        <v>3</v>
      </c>
      <c r="C4" t="s">
        <v>4</v>
      </c>
      <c r="F4" s="15"/>
      <c r="G4" s="8"/>
      <c r="H4">
        <v>12.1</v>
      </c>
      <c r="I4" s="18">
        <v>14.99</v>
      </c>
      <c r="P4" s="1" t="s">
        <v>8</v>
      </c>
      <c r="Q4" s="2" t="s">
        <v>9</v>
      </c>
      <c r="R4" s="2"/>
      <c r="S4" s="2"/>
    </row>
    <row r="5" spans="1:19" ht="16" thickBot="1" x14ac:dyDescent="0.25">
      <c r="A5">
        <v>5.5993000000000004</v>
      </c>
      <c r="B5" t="s">
        <v>3</v>
      </c>
      <c r="C5" t="s">
        <v>4</v>
      </c>
      <c r="F5" s="15"/>
      <c r="G5" s="8"/>
      <c r="H5">
        <v>8.1999999999999993</v>
      </c>
      <c r="I5" s="18">
        <v>7.65</v>
      </c>
      <c r="P5" s="3"/>
      <c r="Q5" s="4" t="s">
        <v>10</v>
      </c>
      <c r="R5" s="4" t="s">
        <v>11</v>
      </c>
      <c r="S5" s="4" t="s">
        <v>12</v>
      </c>
    </row>
    <row r="6" spans="1:19" ht="16" thickTop="1" x14ac:dyDescent="0.2">
      <c r="A6">
        <v>8.5</v>
      </c>
      <c r="B6" t="s">
        <v>3</v>
      </c>
      <c r="C6" t="s">
        <v>4</v>
      </c>
      <c r="F6" s="15"/>
      <c r="G6" s="8"/>
      <c r="H6">
        <v>5.5993000000000004</v>
      </c>
      <c r="I6" s="18">
        <v>13.75</v>
      </c>
      <c r="O6" s="5" t="s">
        <v>13</v>
      </c>
      <c r="P6" s="6" t="s">
        <v>14</v>
      </c>
      <c r="Q6" s="7">
        <v>130</v>
      </c>
      <c r="R6" s="7">
        <v>150</v>
      </c>
      <c r="S6" s="7">
        <v>138</v>
      </c>
    </row>
    <row r="7" spans="1:19" x14ac:dyDescent="0.2">
      <c r="A7">
        <v>14</v>
      </c>
      <c r="B7" t="s">
        <v>3</v>
      </c>
      <c r="C7" t="s">
        <v>4</v>
      </c>
      <c r="F7" s="15"/>
      <c r="G7" s="8"/>
      <c r="H7">
        <v>8.5</v>
      </c>
      <c r="I7" s="18">
        <v>20</v>
      </c>
      <c r="O7" s="5"/>
      <c r="P7" s="8"/>
      <c r="Q7" s="7">
        <v>155</v>
      </c>
      <c r="R7" s="7">
        <v>188</v>
      </c>
      <c r="S7" s="7">
        <v>110</v>
      </c>
    </row>
    <row r="8" spans="1:19" x14ac:dyDescent="0.2">
      <c r="A8">
        <v>21.45</v>
      </c>
      <c r="B8" t="s">
        <v>3</v>
      </c>
      <c r="C8" t="s">
        <v>5</v>
      </c>
      <c r="F8" s="15"/>
      <c r="G8" s="9"/>
      <c r="H8" s="17">
        <v>14</v>
      </c>
      <c r="I8" s="19">
        <v>11.6</v>
      </c>
      <c r="O8" s="5"/>
      <c r="P8" s="8"/>
      <c r="Q8" s="7">
        <v>74</v>
      </c>
      <c r="R8" s="7">
        <v>159</v>
      </c>
      <c r="S8" s="7">
        <v>168</v>
      </c>
    </row>
    <row r="9" spans="1:19" x14ac:dyDescent="0.2">
      <c r="A9">
        <v>16.75</v>
      </c>
      <c r="B9" t="s">
        <v>3</v>
      </c>
      <c r="C9" t="s">
        <v>5</v>
      </c>
      <c r="F9" s="15"/>
      <c r="G9" s="8" t="s">
        <v>5</v>
      </c>
      <c r="H9">
        <v>21.45</v>
      </c>
      <c r="I9" s="18">
        <v>14.7</v>
      </c>
      <c r="O9" s="5"/>
      <c r="P9" s="9"/>
      <c r="Q9" s="10">
        <v>180</v>
      </c>
      <c r="R9" s="10">
        <v>126</v>
      </c>
      <c r="S9" s="10">
        <v>160</v>
      </c>
    </row>
    <row r="10" spans="1:19" x14ac:dyDescent="0.2">
      <c r="A10">
        <v>20.5</v>
      </c>
      <c r="B10" t="s">
        <v>3</v>
      </c>
      <c r="C10" t="s">
        <v>5</v>
      </c>
      <c r="F10" s="15"/>
      <c r="G10" s="8"/>
      <c r="H10">
        <v>16.75</v>
      </c>
      <c r="I10" s="18">
        <v>22</v>
      </c>
      <c r="O10" s="5"/>
      <c r="P10" s="11" t="s">
        <v>15</v>
      </c>
      <c r="Q10" s="7">
        <v>34</v>
      </c>
      <c r="R10" s="7">
        <v>136</v>
      </c>
      <c r="S10" s="7">
        <v>174</v>
      </c>
    </row>
    <row r="11" spans="1:19" x14ac:dyDescent="0.2">
      <c r="A11">
        <v>26.597899999999999</v>
      </c>
      <c r="B11" t="s">
        <v>3</v>
      </c>
      <c r="C11" t="s">
        <v>5</v>
      </c>
      <c r="F11" s="15"/>
      <c r="G11" s="8"/>
      <c r="H11">
        <v>20.5</v>
      </c>
      <c r="I11" s="18">
        <v>28.7</v>
      </c>
      <c r="O11" s="5"/>
      <c r="P11" s="12"/>
      <c r="Q11" s="7">
        <v>40</v>
      </c>
      <c r="R11" s="7">
        <v>122</v>
      </c>
      <c r="S11" s="7">
        <v>120</v>
      </c>
    </row>
    <row r="12" spans="1:19" x14ac:dyDescent="0.2">
      <c r="A12">
        <v>21.45</v>
      </c>
      <c r="B12" t="s">
        <v>3</v>
      </c>
      <c r="C12" t="s">
        <v>5</v>
      </c>
      <c r="F12" s="15"/>
      <c r="G12" s="8"/>
      <c r="H12">
        <v>26.597899999999999</v>
      </c>
      <c r="I12" s="18">
        <v>24.4</v>
      </c>
      <c r="O12" s="5"/>
      <c r="P12" s="12"/>
      <c r="Q12" s="7">
        <v>80</v>
      </c>
      <c r="R12" s="7">
        <v>106</v>
      </c>
      <c r="S12" s="7">
        <v>150</v>
      </c>
    </row>
    <row r="13" spans="1:19" x14ac:dyDescent="0.2">
      <c r="A13">
        <v>21.45</v>
      </c>
      <c r="B13" t="s">
        <v>3</v>
      </c>
      <c r="C13" t="s">
        <v>5</v>
      </c>
      <c r="F13" s="15"/>
      <c r="G13" s="8"/>
      <c r="H13">
        <v>21.45</v>
      </c>
      <c r="I13" s="18">
        <v>23.9</v>
      </c>
      <c r="O13" s="5"/>
      <c r="P13" s="13"/>
      <c r="Q13" s="10">
        <v>75</v>
      </c>
      <c r="R13" s="10">
        <v>115</v>
      </c>
      <c r="S13" s="10">
        <v>139</v>
      </c>
    </row>
    <row r="14" spans="1:19" x14ac:dyDescent="0.2">
      <c r="A14">
        <v>12.6</v>
      </c>
      <c r="B14" t="s">
        <v>3</v>
      </c>
      <c r="C14" t="s">
        <v>6</v>
      </c>
      <c r="F14" s="15"/>
      <c r="G14" s="9"/>
      <c r="H14" s="17">
        <v>21.45</v>
      </c>
      <c r="I14" s="19">
        <v>43.715400000000002</v>
      </c>
      <c r="O14" s="5"/>
      <c r="P14" s="11" t="s">
        <v>16</v>
      </c>
      <c r="Q14" s="7">
        <v>20</v>
      </c>
      <c r="R14" s="7">
        <v>25</v>
      </c>
      <c r="S14" s="7">
        <v>96</v>
      </c>
    </row>
    <row r="15" spans="1:19" x14ac:dyDescent="0.2">
      <c r="A15">
        <v>9.8000000000000007</v>
      </c>
      <c r="B15" t="s">
        <v>3</v>
      </c>
      <c r="C15" t="s">
        <v>6</v>
      </c>
      <c r="F15" s="15"/>
      <c r="G15" s="8" t="s">
        <v>6</v>
      </c>
      <c r="H15">
        <v>12.6</v>
      </c>
      <c r="I15" s="18">
        <v>12.3</v>
      </c>
      <c r="O15" s="5"/>
      <c r="P15" s="12"/>
      <c r="Q15" s="7">
        <v>70</v>
      </c>
      <c r="R15" s="7">
        <v>70</v>
      </c>
      <c r="S15" s="7">
        <v>104</v>
      </c>
    </row>
    <row r="16" spans="1:19" x14ac:dyDescent="0.2">
      <c r="A16">
        <v>10.6</v>
      </c>
      <c r="B16" t="s">
        <v>3</v>
      </c>
      <c r="C16" t="s">
        <v>6</v>
      </c>
      <c r="F16" s="15"/>
      <c r="G16" s="8"/>
      <c r="H16">
        <v>9.8000000000000007</v>
      </c>
      <c r="I16" s="18">
        <v>18.05</v>
      </c>
      <c r="O16" s="5"/>
      <c r="P16" s="12"/>
      <c r="Q16" s="7">
        <v>82</v>
      </c>
      <c r="R16" s="7">
        <v>58</v>
      </c>
      <c r="S16" s="7">
        <v>82</v>
      </c>
    </row>
    <row r="17" spans="1:19" x14ac:dyDescent="0.2">
      <c r="A17">
        <v>4</v>
      </c>
      <c r="B17" t="s">
        <v>3</v>
      </c>
      <c r="C17" t="s">
        <v>6</v>
      </c>
      <c r="F17" s="15"/>
      <c r="G17" s="8"/>
      <c r="H17">
        <v>10.6</v>
      </c>
      <c r="I17" s="18">
        <v>10.95</v>
      </c>
      <c r="O17" s="5"/>
      <c r="P17" s="13"/>
      <c r="Q17" s="10">
        <v>58</v>
      </c>
      <c r="R17" s="10">
        <v>45</v>
      </c>
      <c r="S17" s="10">
        <v>60</v>
      </c>
    </row>
    <row r="18" spans="1:19" x14ac:dyDescent="0.2">
      <c r="A18">
        <v>8.6999999999999993</v>
      </c>
      <c r="B18" t="s">
        <v>3</v>
      </c>
      <c r="C18" t="s">
        <v>6</v>
      </c>
      <c r="F18" s="15"/>
      <c r="G18" s="8"/>
      <c r="H18">
        <v>4</v>
      </c>
      <c r="I18" s="18">
        <v>19</v>
      </c>
    </row>
    <row r="19" spans="1:19" x14ac:dyDescent="0.2">
      <c r="A19">
        <v>10.199999999999999</v>
      </c>
      <c r="B19" t="s">
        <v>3</v>
      </c>
      <c r="C19" t="s">
        <v>6</v>
      </c>
      <c r="F19" s="15"/>
      <c r="G19" s="8"/>
      <c r="H19">
        <v>8.6999999999999993</v>
      </c>
      <c r="I19" s="18">
        <v>12.8</v>
      </c>
    </row>
    <row r="20" spans="1:19" x14ac:dyDescent="0.2">
      <c r="A20">
        <v>11.75</v>
      </c>
      <c r="B20" t="s">
        <v>7</v>
      </c>
      <c r="C20" t="s">
        <v>4</v>
      </c>
      <c r="F20" s="15"/>
      <c r="G20" s="9"/>
      <c r="H20" s="17">
        <v>10.199999999999999</v>
      </c>
      <c r="I20" s="19">
        <v>11.92</v>
      </c>
    </row>
    <row r="21" spans="1:19" x14ac:dyDescent="0.2">
      <c r="A21">
        <v>14.99</v>
      </c>
      <c r="B21" t="s">
        <v>7</v>
      </c>
      <c r="C21" t="s">
        <v>4</v>
      </c>
      <c r="F21" s="16"/>
    </row>
    <row r="22" spans="1:19" x14ac:dyDescent="0.2">
      <c r="A22">
        <v>7.65</v>
      </c>
      <c r="B22" t="s">
        <v>7</v>
      </c>
      <c r="C22" t="s">
        <v>4</v>
      </c>
    </row>
    <row r="23" spans="1:19" x14ac:dyDescent="0.2">
      <c r="A23">
        <v>13.75</v>
      </c>
      <c r="B23" t="s">
        <v>7</v>
      </c>
      <c r="C23" t="s">
        <v>4</v>
      </c>
    </row>
    <row r="24" spans="1:19" x14ac:dyDescent="0.2">
      <c r="A24">
        <v>20</v>
      </c>
      <c r="B24" t="s">
        <v>7</v>
      </c>
      <c r="C24" t="s">
        <v>4</v>
      </c>
    </row>
    <row r="25" spans="1:19" x14ac:dyDescent="0.2">
      <c r="A25">
        <v>11.6</v>
      </c>
      <c r="B25" t="s">
        <v>7</v>
      </c>
      <c r="C25" t="s">
        <v>4</v>
      </c>
    </row>
    <row r="26" spans="1:19" x14ac:dyDescent="0.2">
      <c r="A26">
        <v>14.7</v>
      </c>
      <c r="B26" t="s">
        <v>7</v>
      </c>
      <c r="C26" t="s">
        <v>5</v>
      </c>
    </row>
    <row r="27" spans="1:19" x14ac:dyDescent="0.2">
      <c r="A27">
        <v>22</v>
      </c>
      <c r="B27" t="s">
        <v>7</v>
      </c>
      <c r="C27" t="s">
        <v>5</v>
      </c>
    </row>
    <row r="28" spans="1:19" x14ac:dyDescent="0.2">
      <c r="A28">
        <v>28.7</v>
      </c>
      <c r="B28" t="s">
        <v>7</v>
      </c>
      <c r="C28" t="s">
        <v>5</v>
      </c>
    </row>
    <row r="29" spans="1:19" x14ac:dyDescent="0.2">
      <c r="A29">
        <v>24.4</v>
      </c>
      <c r="B29" t="s">
        <v>7</v>
      </c>
      <c r="C29" t="s">
        <v>5</v>
      </c>
    </row>
    <row r="30" spans="1:19" x14ac:dyDescent="0.2">
      <c r="A30">
        <v>23.9</v>
      </c>
      <c r="B30" t="s">
        <v>7</v>
      </c>
      <c r="C30" t="s">
        <v>5</v>
      </c>
    </row>
    <row r="31" spans="1:19" x14ac:dyDescent="0.2">
      <c r="A31">
        <v>43.715400000000002</v>
      </c>
      <c r="B31" t="s">
        <v>7</v>
      </c>
      <c r="C31" t="s">
        <v>5</v>
      </c>
    </row>
    <row r="32" spans="1:19" x14ac:dyDescent="0.2">
      <c r="A32">
        <v>12.3</v>
      </c>
      <c r="B32" t="s">
        <v>7</v>
      </c>
      <c r="C32" t="s">
        <v>6</v>
      </c>
    </row>
    <row r="33" spans="1:3" x14ac:dyDescent="0.2">
      <c r="A33">
        <v>18.05</v>
      </c>
      <c r="B33" t="s">
        <v>7</v>
      </c>
      <c r="C33" t="s">
        <v>6</v>
      </c>
    </row>
    <row r="34" spans="1:3" x14ac:dyDescent="0.2">
      <c r="A34">
        <v>10.95</v>
      </c>
      <c r="B34" t="s">
        <v>7</v>
      </c>
      <c r="C34" t="s">
        <v>6</v>
      </c>
    </row>
    <row r="35" spans="1:3" x14ac:dyDescent="0.2">
      <c r="A35">
        <v>19</v>
      </c>
      <c r="B35" t="s">
        <v>7</v>
      </c>
      <c r="C35" t="s">
        <v>6</v>
      </c>
    </row>
    <row r="36" spans="1:3" x14ac:dyDescent="0.2">
      <c r="A36">
        <v>12.8</v>
      </c>
      <c r="B36" t="s">
        <v>7</v>
      </c>
      <c r="C36" t="s">
        <v>6</v>
      </c>
    </row>
    <row r="37" spans="1:3" x14ac:dyDescent="0.2">
      <c r="A37">
        <v>11.92</v>
      </c>
      <c r="B37" t="s">
        <v>7</v>
      </c>
      <c r="C37" t="s">
        <v>6</v>
      </c>
    </row>
  </sheetData>
  <mergeCells count="11">
    <mergeCell ref="F3:F20"/>
    <mergeCell ref="H1:I1"/>
    <mergeCell ref="G3:G8"/>
    <mergeCell ref="G9:G14"/>
    <mergeCell ref="G15:G20"/>
    <mergeCell ref="P4:P5"/>
    <mergeCell ref="Q4:S4"/>
    <mergeCell ref="O6:O17"/>
    <mergeCell ref="P6:P9"/>
    <mergeCell ref="P10:P13"/>
    <mergeCell ref="P14:P17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3188-026E-7742-AA92-2FD306518DEB}">
  <dimension ref="A1:O27"/>
  <sheetViews>
    <sheetView tabSelected="1" workbookViewId="0">
      <selection activeCell="E20" sqref="E20"/>
    </sheetView>
  </sheetViews>
  <sheetFormatPr baseColWidth="10" defaultRowHeight="15" x14ac:dyDescent="0.2"/>
  <cols>
    <col min="1" max="1" width="12.33203125" customWidth="1"/>
    <col min="2" max="2" width="11.83203125" customWidth="1"/>
    <col min="12" max="12" width="11.83203125" bestFit="1" customWidth="1"/>
    <col min="15" max="15" width="23.83203125" bestFit="1" customWidth="1"/>
  </cols>
  <sheetData>
    <row r="1" spans="1:11" ht="16" thickBot="1" x14ac:dyDescent="0.25">
      <c r="A1" s="23" t="s">
        <v>17</v>
      </c>
      <c r="B1" s="26"/>
      <c r="C1" s="25" t="s">
        <v>23</v>
      </c>
      <c r="D1" s="22"/>
      <c r="G1" s="29" t="s">
        <v>18</v>
      </c>
      <c r="H1" s="4" t="s">
        <v>3</v>
      </c>
      <c r="I1" s="4" t="s">
        <v>7</v>
      </c>
      <c r="J1" s="4" t="s">
        <v>13</v>
      </c>
      <c r="K1" s="4" t="s">
        <v>19</v>
      </c>
    </row>
    <row r="2" spans="1:11" ht="17" thickTop="1" thickBot="1" x14ac:dyDescent="0.25">
      <c r="A2" s="24"/>
      <c r="B2" s="27"/>
      <c r="C2" s="4" t="s">
        <v>3</v>
      </c>
      <c r="D2" s="4" t="s">
        <v>7</v>
      </c>
      <c r="G2" s="14" t="s">
        <v>4</v>
      </c>
      <c r="H2" s="30">
        <f>AVERAGE(C3:C8)</f>
        <v>8.9415499999999994</v>
      </c>
      <c r="I2" s="30">
        <f>AVERAGE(D3:D8)</f>
        <v>13.29</v>
      </c>
      <c r="J2" s="31">
        <f>AVERAGE(C3:D8)</f>
        <v>11.115775000000001</v>
      </c>
      <c r="K2" s="32">
        <f>J2-$J$5</f>
        <v>-4.437630555555554</v>
      </c>
    </row>
    <row r="3" spans="1:11" ht="16" thickTop="1" x14ac:dyDescent="0.2">
      <c r="A3" s="47" t="s">
        <v>22</v>
      </c>
      <c r="B3" s="8" t="s">
        <v>4</v>
      </c>
      <c r="C3">
        <v>5.25</v>
      </c>
      <c r="D3" s="18">
        <v>11.75</v>
      </c>
      <c r="G3" s="33" t="s">
        <v>5</v>
      </c>
      <c r="H3" s="34">
        <f>AVERAGE(C9:C14)</f>
        <v>21.366316666666666</v>
      </c>
      <c r="I3" s="34">
        <f>AVERAGE(D9:D14)</f>
        <v>26.235900000000004</v>
      </c>
      <c r="J3" s="35">
        <f>AVERAGE(C9:D14)</f>
        <v>23.801108333333332</v>
      </c>
      <c r="K3" s="45">
        <f t="shared" ref="K3:K4" si="0">J3-$J$5</f>
        <v>8.2477027777777767</v>
      </c>
    </row>
    <row r="4" spans="1:11" x14ac:dyDescent="0.2">
      <c r="A4" s="47"/>
      <c r="B4" s="8"/>
      <c r="C4">
        <v>12.1</v>
      </c>
      <c r="D4" s="18">
        <v>14.99</v>
      </c>
      <c r="G4" s="33" t="s">
        <v>6</v>
      </c>
      <c r="H4" s="36">
        <f>AVERAGE(C15:C20)</f>
        <v>9.3166666666666682</v>
      </c>
      <c r="I4" s="36">
        <f>AVERAGE(D15:D20)</f>
        <v>14.17</v>
      </c>
      <c r="J4" s="35">
        <f>AVERAGE(C15:D20)</f>
        <v>11.743333333333332</v>
      </c>
      <c r="K4" s="44">
        <f t="shared" si="0"/>
        <v>-3.8100722222222227</v>
      </c>
    </row>
    <row r="5" spans="1:11" x14ac:dyDescent="0.2">
      <c r="A5" s="47"/>
      <c r="B5" s="8"/>
      <c r="C5">
        <v>8.1999999999999993</v>
      </c>
      <c r="D5" s="18">
        <v>7.65</v>
      </c>
      <c r="G5" s="37" t="s">
        <v>9</v>
      </c>
      <c r="H5" s="38">
        <f>AVERAGE(C3:C20)</f>
        <v>13.208177777777776</v>
      </c>
      <c r="I5" s="39">
        <f>AVERAGE(D3:D20)</f>
        <v>17.898633333333336</v>
      </c>
      <c r="J5" s="40">
        <f>AVERAGE(C3:D20)</f>
        <v>15.553405555555555</v>
      </c>
      <c r="K5" s="41"/>
    </row>
    <row r="6" spans="1:11" x14ac:dyDescent="0.2">
      <c r="A6" s="47"/>
      <c r="B6" s="8"/>
      <c r="C6">
        <v>5.5993000000000004</v>
      </c>
      <c r="D6" s="18">
        <v>13.75</v>
      </c>
      <c r="G6" s="37" t="s">
        <v>20</v>
      </c>
      <c r="H6" s="42">
        <f>H5-$J$5</f>
        <v>-2.3452277777777795</v>
      </c>
      <c r="I6" s="42">
        <f>I5-$J$5</f>
        <v>2.3452277777777812</v>
      </c>
      <c r="J6" s="41"/>
      <c r="K6" s="43"/>
    </row>
    <row r="7" spans="1:11" x14ac:dyDescent="0.2">
      <c r="A7" s="47"/>
      <c r="B7" s="8"/>
      <c r="C7">
        <v>8.5</v>
      </c>
      <c r="D7" s="18">
        <v>20</v>
      </c>
    </row>
    <row r="8" spans="1:11" ht="17" thickBot="1" x14ac:dyDescent="0.25">
      <c r="A8" s="47"/>
      <c r="B8" s="9"/>
      <c r="C8" s="17">
        <v>14</v>
      </c>
      <c r="D8" s="19">
        <v>11.6</v>
      </c>
      <c r="G8" s="48" t="s">
        <v>26</v>
      </c>
      <c r="H8" s="49" t="s">
        <v>3</v>
      </c>
      <c r="I8" s="56" t="s">
        <v>7</v>
      </c>
      <c r="J8" s="58"/>
    </row>
    <row r="9" spans="1:11" ht="16" thickTop="1" x14ac:dyDescent="0.2">
      <c r="A9" s="47"/>
      <c r="B9" s="8" t="s">
        <v>5</v>
      </c>
      <c r="C9">
        <v>21.45</v>
      </c>
      <c r="D9" s="18">
        <v>14.7</v>
      </c>
      <c r="G9" s="14" t="s">
        <v>4</v>
      </c>
      <c r="H9" s="51">
        <f>DEVSQ(C3:C8)</f>
        <v>61.106762074999999</v>
      </c>
      <c r="I9" s="52">
        <f>DEVSQ(D3:D8)</f>
        <v>85.163000000000011</v>
      </c>
      <c r="J9" s="59"/>
    </row>
    <row r="10" spans="1:11" x14ac:dyDescent="0.2">
      <c r="A10" s="47"/>
      <c r="B10" s="8"/>
      <c r="C10">
        <v>16.75</v>
      </c>
      <c r="D10" s="18">
        <v>22</v>
      </c>
      <c r="G10" s="33" t="s">
        <v>5</v>
      </c>
      <c r="H10" s="53">
        <f>DEVSQ(C9:C14)</f>
        <v>49.451357008333318</v>
      </c>
      <c r="I10" s="34">
        <f>DEVSQ(D9:D14)</f>
        <v>471.45150430000012</v>
      </c>
      <c r="J10" s="59"/>
    </row>
    <row r="11" spans="1:11" ht="16" thickBot="1" x14ac:dyDescent="0.25">
      <c r="A11" s="47"/>
      <c r="B11" s="8"/>
      <c r="C11">
        <v>20.5</v>
      </c>
      <c r="D11" s="18">
        <v>28.7</v>
      </c>
      <c r="G11" s="54" t="s">
        <v>6</v>
      </c>
      <c r="H11" s="53">
        <f>DEVSQ(C15:C20)</f>
        <v>42.088333333333331</v>
      </c>
      <c r="I11" s="34">
        <f>DEVSQ(D15:D20)</f>
        <v>59.188000000000009</v>
      </c>
      <c r="J11" s="59"/>
    </row>
    <row r="12" spans="1:11" ht="16" thickTop="1" x14ac:dyDescent="0.2">
      <c r="A12" s="47"/>
      <c r="B12" s="8"/>
      <c r="C12">
        <v>26.597899999999999</v>
      </c>
      <c r="D12" s="18">
        <v>24.4</v>
      </c>
      <c r="J12" s="16"/>
    </row>
    <row r="13" spans="1:11" x14ac:dyDescent="0.2">
      <c r="A13" s="47"/>
      <c r="B13" s="8"/>
      <c r="C13">
        <v>21.45</v>
      </c>
      <c r="D13" s="18">
        <v>23.9</v>
      </c>
      <c r="J13" s="16"/>
    </row>
    <row r="14" spans="1:11" ht="17" thickBot="1" x14ac:dyDescent="0.25">
      <c r="A14" s="47"/>
      <c r="B14" s="9"/>
      <c r="C14" s="17">
        <v>21.45</v>
      </c>
      <c r="D14" s="19">
        <v>43.715400000000002</v>
      </c>
      <c r="G14" s="48" t="s">
        <v>27</v>
      </c>
      <c r="H14" s="49" t="s">
        <v>3</v>
      </c>
      <c r="I14" s="56" t="s">
        <v>7</v>
      </c>
      <c r="J14" s="58"/>
    </row>
    <row r="15" spans="1:11" ht="16" thickTop="1" x14ac:dyDescent="0.2">
      <c r="A15" s="47"/>
      <c r="B15" s="8" t="s">
        <v>6</v>
      </c>
      <c r="C15">
        <v>12.6</v>
      </c>
      <c r="D15" s="18">
        <v>12.3</v>
      </c>
      <c r="G15" s="14" t="s">
        <v>4</v>
      </c>
      <c r="H15" s="51">
        <f>H2-$J2-H$5+$J$5</f>
        <v>0.17100277777777784</v>
      </c>
      <c r="I15" s="52">
        <f>I2-$J2-I$5+$J$5</f>
        <v>-0.17100277777778317</v>
      </c>
      <c r="J15" s="59"/>
    </row>
    <row r="16" spans="1:11" x14ac:dyDescent="0.2">
      <c r="A16" s="47"/>
      <c r="B16" s="8"/>
      <c r="C16">
        <v>9.8000000000000007</v>
      </c>
      <c r="D16" s="18">
        <v>18.05</v>
      </c>
      <c r="G16" s="33" t="s">
        <v>5</v>
      </c>
      <c r="H16" s="53">
        <f t="shared" ref="H16:I16" si="1">H3-$J3-H$5+$J$5</f>
        <v>-8.9563888888886112E-2</v>
      </c>
      <c r="I16" s="34">
        <f t="shared" si="1"/>
        <v>8.9563888888891441E-2</v>
      </c>
      <c r="J16" s="59"/>
    </row>
    <row r="17" spans="1:15" ht="16" thickBot="1" x14ac:dyDescent="0.25">
      <c r="A17" s="47"/>
      <c r="B17" s="8"/>
      <c r="C17">
        <v>10.6</v>
      </c>
      <c r="D17" s="18">
        <v>10.95</v>
      </c>
      <c r="G17" s="54" t="s">
        <v>6</v>
      </c>
      <c r="H17" s="55">
        <f t="shared" ref="H17:I17" si="2">H4-$J4-H$5+$J$5</f>
        <v>-8.143888888888462E-2</v>
      </c>
      <c r="I17" s="36">
        <f t="shared" si="2"/>
        <v>8.1438888888886396E-2</v>
      </c>
      <c r="J17" s="59"/>
    </row>
    <row r="18" spans="1:15" ht="16" thickTop="1" x14ac:dyDescent="0.2">
      <c r="A18" s="47"/>
      <c r="B18" s="8"/>
      <c r="C18">
        <v>4</v>
      </c>
      <c r="D18" s="18">
        <v>19</v>
      </c>
      <c r="J18" s="16"/>
    </row>
    <row r="19" spans="1:15" x14ac:dyDescent="0.2">
      <c r="A19" s="47"/>
      <c r="B19" s="8"/>
      <c r="C19">
        <v>8.6999999999999993</v>
      </c>
      <c r="D19" s="18">
        <v>12.8</v>
      </c>
      <c r="H19" s="28"/>
      <c r="I19" s="28"/>
      <c r="J19" s="57"/>
    </row>
    <row r="20" spans="1:15" x14ac:dyDescent="0.2">
      <c r="A20" s="47"/>
      <c r="B20" s="9"/>
      <c r="C20" s="17">
        <v>10.199999999999999</v>
      </c>
      <c r="D20" s="19">
        <v>11.92</v>
      </c>
      <c r="H20" s="28"/>
      <c r="I20" s="28"/>
      <c r="J20" s="28"/>
    </row>
    <row r="21" spans="1:15" x14ac:dyDescent="0.2">
      <c r="H21" s="28"/>
      <c r="I21" s="28"/>
      <c r="J21" s="28"/>
    </row>
    <row r="22" spans="1:15" x14ac:dyDescent="0.2">
      <c r="H22" s="28"/>
      <c r="I22" s="28"/>
      <c r="J22" s="28"/>
    </row>
    <row r="23" spans="1:15" ht="20" thickBot="1" x14ac:dyDescent="0.3">
      <c r="A23" s="46" t="s">
        <v>24</v>
      </c>
      <c r="B23" s="46" t="s">
        <v>25</v>
      </c>
      <c r="C23" s="46" t="s">
        <v>21</v>
      </c>
      <c r="D23" s="46" t="s">
        <v>3</v>
      </c>
      <c r="G23" s="60" t="s">
        <v>28</v>
      </c>
      <c r="H23" s="49" t="s">
        <v>29</v>
      </c>
      <c r="I23" s="50" t="s">
        <v>30</v>
      </c>
      <c r="J23" s="50" t="s">
        <v>31</v>
      </c>
      <c r="K23" s="49" t="s">
        <v>32</v>
      </c>
      <c r="L23" s="49" t="s">
        <v>33</v>
      </c>
      <c r="N23" s="49" t="s">
        <v>36</v>
      </c>
      <c r="O23" s="49" t="s">
        <v>37</v>
      </c>
    </row>
    <row r="24" spans="1:15" ht="16" thickTop="1" x14ac:dyDescent="0.2">
      <c r="A24">
        <v>3</v>
      </c>
      <c r="B24">
        <v>2</v>
      </c>
      <c r="C24">
        <v>6</v>
      </c>
      <c r="D24">
        <f>COUNT(C3:D20)</f>
        <v>36</v>
      </c>
      <c r="G24" s="61" t="s">
        <v>2</v>
      </c>
      <c r="H24" s="62">
        <f>DEVSQ((K2:K4))*A24*C24</f>
        <v>1840.2086951408326</v>
      </c>
      <c r="I24" s="63">
        <f>A24-1</f>
        <v>2</v>
      </c>
      <c r="J24" s="19">
        <f>H24/I24</f>
        <v>920.10434757041628</v>
      </c>
      <c r="K24" s="19">
        <f>J24/$J$27</f>
        <v>35.920577659512624</v>
      </c>
      <c r="L24" s="19">
        <f>_xlfn.F.DIST.RT(K24,I24,$I$27)</f>
        <v>1.0913625804183809E-8</v>
      </c>
      <c r="N24">
        <f>C24*DEVSQ(H2:I4)</f>
        <v>1425.3359078222227</v>
      </c>
      <c r="O24">
        <f>SUM(H24:H26)</f>
        <v>1972.7376862465737</v>
      </c>
    </row>
    <row r="25" spans="1:15" x14ac:dyDescent="0.2">
      <c r="G25" s="61" t="s">
        <v>1</v>
      </c>
      <c r="H25" s="62">
        <f>DEVSQ(H6:I6)*B24*C24</f>
        <v>132.00223991185214</v>
      </c>
      <c r="I25" s="63">
        <f>B24-1</f>
        <v>1</v>
      </c>
      <c r="J25" s="19">
        <f t="shared" ref="J25:J27" si="3">H25/I25</f>
        <v>132.00223991185214</v>
      </c>
      <c r="K25" s="19">
        <f t="shared" ref="K25:K26" si="4">J25/$J$27</f>
        <v>5.1533249706989608</v>
      </c>
      <c r="L25" s="19">
        <f t="shared" ref="L25:L26" si="5">_xlfn.F.DIST.RT(K25,I25,$I$27)</f>
        <v>3.0549321697915566E-2</v>
      </c>
    </row>
    <row r="26" spans="1:15" x14ac:dyDescent="0.2">
      <c r="G26" s="61" t="s">
        <v>34</v>
      </c>
      <c r="H26" s="62">
        <f>DEVSQ(H15:I17)*C24</f>
        <v>0.52675119388889324</v>
      </c>
      <c r="I26" s="63">
        <f>I24*I25</f>
        <v>2</v>
      </c>
      <c r="J26" s="19">
        <f t="shared" si="3"/>
        <v>0.26337559694444662</v>
      </c>
      <c r="K26" s="19">
        <f t="shared" si="4"/>
        <v>1.0282098556152582E-2</v>
      </c>
      <c r="L26" s="19">
        <f t="shared" si="5"/>
        <v>0.98977406792642231</v>
      </c>
    </row>
    <row r="27" spans="1:15" x14ac:dyDescent="0.2">
      <c r="G27" s="61" t="s">
        <v>35</v>
      </c>
      <c r="H27" s="53">
        <f>SUM(H9:I11)</f>
        <v>768.44895671666688</v>
      </c>
      <c r="I27" s="63">
        <f>D24-A24*B24</f>
        <v>30</v>
      </c>
      <c r="J27" s="19">
        <f t="shared" si="3"/>
        <v>25.614965223888895</v>
      </c>
      <c r="K27" s="64"/>
      <c r="L27" s="43"/>
    </row>
  </sheetData>
  <mergeCells count="6">
    <mergeCell ref="C1:D1"/>
    <mergeCell ref="A3:A20"/>
    <mergeCell ref="B3:B8"/>
    <mergeCell ref="B9:B14"/>
    <mergeCell ref="B15:B20"/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Two way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polparracatalan</dc:creator>
  <cp:lastModifiedBy>fc62607</cp:lastModifiedBy>
  <dcterms:created xsi:type="dcterms:W3CDTF">2024-03-22T11:44:17Z</dcterms:created>
  <dcterms:modified xsi:type="dcterms:W3CDTF">2024-03-31T18:35:34Z</dcterms:modified>
</cp:coreProperties>
</file>