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323394\OneDrive - Caja Rural de Navarra\Descargas\"/>
    </mc:Choice>
  </mc:AlternateContent>
  <bookViews>
    <workbookView xWindow="120" yWindow="120" windowWidth="15180" windowHeight="8835"/>
  </bookViews>
  <sheets>
    <sheet name="CRECIENTE 18M" sheetId="3" r:id="rId1"/>
  </sheets>
  <calcPr calcId="162913"/>
</workbook>
</file>

<file path=xl/calcChain.xml><?xml version="1.0" encoding="utf-8"?>
<calcChain xmlns="http://schemas.openxmlformats.org/spreadsheetml/2006/main">
  <c r="K12" i="3" l="1"/>
  <c r="K35" i="3"/>
  <c r="H12" i="3"/>
  <c r="H35" i="3"/>
  <c r="E12" i="3"/>
  <c r="E35" i="3"/>
  <c r="K27" i="3"/>
  <c r="H27" i="3"/>
  <c r="E27" i="3"/>
  <c r="K26" i="3"/>
  <c r="K25" i="3"/>
  <c r="H26" i="3"/>
  <c r="H25" i="3"/>
  <c r="E26" i="3"/>
  <c r="E25" i="3"/>
  <c r="K9" i="3"/>
  <c r="K7" i="3"/>
  <c r="H9" i="3"/>
  <c r="H7" i="3"/>
  <c r="E9" i="3"/>
  <c r="E7" i="3"/>
  <c r="K29" i="3" l="1"/>
  <c r="K30" i="3" s="1"/>
  <c r="K28" i="3"/>
  <c r="K31" i="3" s="1"/>
  <c r="C51" i="3"/>
  <c r="K40" i="3"/>
  <c r="K52" i="3"/>
  <c r="K8" i="3"/>
  <c r="H29" i="3"/>
  <c r="H30" i="3" s="1"/>
  <c r="H28" i="3"/>
  <c r="H31" i="3" s="1"/>
  <c r="G52" i="3"/>
  <c r="H8" i="3"/>
  <c r="C52" i="3"/>
  <c r="H40" i="3"/>
  <c r="E6" i="3"/>
  <c r="E40" i="3"/>
  <c r="E28" i="3"/>
  <c r="E8" i="3"/>
  <c r="E10" i="3" l="1"/>
  <c r="E18" i="3" s="1"/>
  <c r="E32" i="3"/>
  <c r="E31" i="3"/>
  <c r="E29" i="3"/>
  <c r="G51" i="3"/>
  <c r="H6" i="3"/>
  <c r="K36" i="3"/>
  <c r="K42" i="3" s="1"/>
  <c r="K41" i="3"/>
  <c r="E30" i="3"/>
  <c r="E41" i="3" s="1"/>
  <c r="E13" i="3" l="1"/>
  <c r="E19" i="3" s="1"/>
  <c r="K6" i="3"/>
  <c r="K10" i="3" s="1"/>
  <c r="K18" i="3" s="1"/>
  <c r="K51" i="3"/>
  <c r="H10" i="3"/>
  <c r="H13" i="3" s="1"/>
  <c r="H19" i="3" s="1"/>
  <c r="E21" i="3"/>
  <c r="E36" i="3"/>
  <c r="E42" i="3" s="1"/>
  <c r="H41" i="3"/>
  <c r="H36" i="3"/>
  <c r="H42" i="3" s="1"/>
  <c r="E33" i="3"/>
  <c r="E43" i="3" s="1"/>
  <c r="K13" i="3" l="1"/>
  <c r="K19" i="3" s="1"/>
  <c r="K21" i="3" s="1"/>
  <c r="H18" i="3"/>
  <c r="H32" i="3"/>
  <c r="H33" i="3" s="1"/>
  <c r="H43" i="3" s="1"/>
  <c r="H44" i="3" s="1"/>
  <c r="E44" i="3"/>
  <c r="H21" i="3" l="1"/>
  <c r="K32" i="3"/>
  <c r="K33" i="3" s="1"/>
  <c r="K43" i="3" s="1"/>
  <c r="K44" i="3" s="1"/>
</calcChain>
</file>

<file path=xl/sharedStrings.xml><?xml version="1.0" encoding="utf-8"?>
<sst xmlns="http://schemas.openxmlformats.org/spreadsheetml/2006/main" count="105" uniqueCount="36">
  <si>
    <t>Importe</t>
  </si>
  <si>
    <t>Tipo de interés</t>
  </si>
  <si>
    <t>Fecha inicio</t>
  </si>
  <si>
    <t>Fecha vto.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</si>
  <si>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</si>
  <si>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</si>
  <si>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</si>
  <si>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</si>
  <si>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</si>
  <si>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</si>
  <si>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</si>
  <si>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</si>
  <si>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</si>
  <si>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</si>
  <si>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</si>
  <si>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</si>
  <si>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</si>
  <si>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Fecha liquidación</t>
  </si>
  <si>
    <t>Importe Reintegro</t>
  </si>
  <si>
    <t>Simulación reintegro</t>
  </si>
  <si>
    <t>LIQUIDACIÓN PRIMER SEMESTRE</t>
  </si>
  <si>
    <t>REINTEGRO PRIMER SEMESTRE</t>
  </si>
  <si>
    <t>Simulación liquidación</t>
  </si>
  <si>
    <t>Importe vivo</t>
  </si>
  <si>
    <t>Intereses reintegro</t>
  </si>
  <si>
    <t>REINTEGRO SEGUNDO SEMESTRE</t>
  </si>
  <si>
    <t>Días transcurridos desde inicio</t>
  </si>
  <si>
    <t>Días transcurridos desde anterior liquidación</t>
  </si>
  <si>
    <t>REINTEGRO TERCER SEMESTRE</t>
  </si>
  <si>
    <t>LIQUIDACIÓN TERCER SEMESTRE</t>
  </si>
  <si>
    <t>LIQUIDACIÓN SEGUNDO SEMESTRE</t>
  </si>
  <si>
    <t>1er SEMESTRE</t>
  </si>
  <si>
    <t>2º SEMESTRE</t>
  </si>
  <si>
    <t>3er SEMESTRE</t>
  </si>
  <si>
    <t>% Penalización Reintegro</t>
  </si>
  <si>
    <t>REINTEGRO DEPOSITO CRECIENTE 18M - Penalización por días transcurridos (Tarifas coyunturales)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</si>
</sst>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\ &quot;€&quot;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0" fontId="0" fillId="0" borderId="0" xfId="1" applyNumberFormat="1" applyFont="1" applyFill="1" applyAlignment="1">
      <alignment vertical="center"/>
    </xf>
    <xf numFmtId="9" fontId="0" fillId="0" borderId="0" xfId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10" fontId="0" fillId="2" borderId="0" xfId="1" applyNumberFormat="1" applyFont="1" applyFill="1" applyAlignment="1">
      <alignment vertical="center"/>
    </xf>
    <xf numFmtId="9" fontId="0" fillId="2" borderId="0" xfId="1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quotePrefix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4" fontId="0" fillId="0" borderId="0" xfId="0" applyNumberFormat="1" applyBorder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2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tabSelected="1" topLeftCell="A7" workbookViewId="0">
      <selection activeCell="E21" sqref="E21"/>
    </sheetView>
  </sheetViews>
  <sheetFormatPr baseColWidth="10" defaultRowHeight="12.75" x14ac:dyDescent="0.2"/>
  <cols>
    <col min="1" max="1" width="24.42578125" style="1" customWidth="1"/>
    <col min="2" max="2" width="11.7109375" style="1" bestFit="1" customWidth="1"/>
    <col min="3" max="3" width="19.85546875" style="1" customWidth="1"/>
    <col min="4" max="4" width="38.28515625" style="1" bestFit="1" customWidth="1"/>
    <col min="5" max="5" width="13" style="1" customWidth="1"/>
    <col min="6" max="6" width="4.7109375" style="1" customWidth="1"/>
    <col min="7" max="7" width="38.28515625" style="1" bestFit="1" customWidth="1"/>
    <col min="8" max="8" width="11.42578125" style="1"/>
    <col min="9" max="9" width="5.7109375" style="1" customWidth="1"/>
    <col min="10" max="10" width="38.28515625" style="1" bestFit="1" customWidth="1"/>
    <col min="11" max="11" width="13.7109375" style="1" customWidth="1"/>
    <col min="12" max="16384" width="11.42578125" style="1"/>
  </cols>
  <sheetData>
    <row r="1" spans="1:12" ht="26.25" customHeight="1" x14ac:dyDescent="0.2">
      <c r="A1" s="25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2" x14ac:dyDescent="0.2">
      <c r="A3" s="2" t="s">
        <v>0</v>
      </c>
      <c r="B3" s="19">
        <v>100000</v>
      </c>
    </row>
    <row r="4" spans="1:12" x14ac:dyDescent="0.2">
      <c r="A4" s="2" t="s">
        <v>2</v>
      </c>
      <c r="B4" s="3">
        <v>45000</v>
      </c>
    </row>
    <row r="5" spans="1:12" x14ac:dyDescent="0.2">
      <c r="A5" s="2" t="s">
        <v>3</v>
      </c>
      <c r="B5" s="3">
        <v>45550</v>
      </c>
      <c r="D5" s="4" t="s">
        <v>20</v>
      </c>
      <c r="E5" s="4"/>
      <c r="G5" s="4" t="s">
        <v>30</v>
      </c>
      <c r="H5" s="4"/>
      <c r="J5" s="4" t="s">
        <v>29</v>
      </c>
      <c r="K5" s="4"/>
    </row>
    <row r="6" spans="1:12" x14ac:dyDescent="0.2">
      <c r="A6" s="5" t="s">
        <v>34</v>
      </c>
      <c r="B6" s="6">
        <v>0.02</v>
      </c>
      <c r="D6" s="1" t="s">
        <v>23</v>
      </c>
      <c r="E6" s="20">
        <f>+B3-E25</f>
        <v>99500</v>
      </c>
      <c r="G6" s="1" t="s">
        <v>23</v>
      </c>
      <c r="H6" s="20">
        <f>+E6-H25</f>
        <v>98800</v>
      </c>
      <c r="J6" s="1" t="s">
        <v>23</v>
      </c>
      <c r="K6" s="20">
        <f>+H6-K25</f>
        <v>98000</v>
      </c>
    </row>
    <row r="7" spans="1:12" x14ac:dyDescent="0.2">
      <c r="A7" s="2" t="s">
        <v>6</v>
      </c>
      <c r="B7" s="7">
        <v>0.19</v>
      </c>
      <c r="D7" s="1" t="s">
        <v>17</v>
      </c>
      <c r="E7" s="8">
        <f>B10</f>
        <v>45184</v>
      </c>
      <c r="G7" s="1" t="s">
        <v>17</v>
      </c>
      <c r="H7" s="8">
        <f>B16</f>
        <v>45366</v>
      </c>
      <c r="J7" s="1" t="s">
        <v>17</v>
      </c>
      <c r="K7" s="8">
        <f>B22</f>
        <v>45550</v>
      </c>
    </row>
    <row r="8" spans="1:12" x14ac:dyDescent="0.2">
      <c r="A8" s="2"/>
      <c r="B8" s="2"/>
      <c r="D8" s="1" t="s">
        <v>5</v>
      </c>
      <c r="E8" s="24">
        <f>+E7-B4</f>
        <v>184</v>
      </c>
      <c r="G8" s="1" t="s">
        <v>5</v>
      </c>
      <c r="H8" s="24">
        <f>+H7-E7</f>
        <v>182</v>
      </c>
      <c r="J8" s="1" t="s">
        <v>5</v>
      </c>
      <c r="K8" s="24">
        <f>+K7-H7</f>
        <v>184</v>
      </c>
    </row>
    <row r="9" spans="1:12" x14ac:dyDescent="0.2">
      <c r="A9" s="10" t="s">
        <v>31</v>
      </c>
      <c r="B9" s="10"/>
      <c r="D9" s="1" t="s">
        <v>1</v>
      </c>
      <c r="E9" s="11">
        <f>B11</f>
        <v>2.75E-2</v>
      </c>
      <c r="G9" s="1" t="s">
        <v>1</v>
      </c>
      <c r="H9" s="11">
        <f>B17</f>
        <v>0.03</v>
      </c>
      <c r="J9" s="1" t="s">
        <v>1</v>
      </c>
      <c r="K9" s="11">
        <f>B23</f>
        <v>3.7499999999999999E-2</v>
      </c>
    </row>
    <row r="10" spans="1:12" x14ac:dyDescent="0.2">
      <c r="A10" s="2" t="s">
        <v>17</v>
      </c>
      <c r="B10" s="3">
        <v>45184</v>
      </c>
      <c r="D10" s="1" t="s">
        <v>7</v>
      </c>
      <c r="E10" s="19">
        <f>+E6*E9*E8/365</f>
        <v>1379.3698630136987</v>
      </c>
      <c r="G10" s="1" t="s">
        <v>7</v>
      </c>
      <c r="H10" s="19">
        <f>+H6*H9*H8/365</f>
        <v>1477.9397260273972</v>
      </c>
      <c r="J10" s="1" t="s">
        <v>7</v>
      </c>
      <c r="K10" s="19">
        <f>+K6*K9*K8/365</f>
        <v>1852.6027397260275</v>
      </c>
    </row>
    <row r="11" spans="1:12" x14ac:dyDescent="0.2">
      <c r="A11" s="2" t="s">
        <v>1</v>
      </c>
      <c r="B11" s="6">
        <v>2.75E-2</v>
      </c>
    </row>
    <row r="12" spans="1:12" x14ac:dyDescent="0.2">
      <c r="A12" s="2" t="s">
        <v>18</v>
      </c>
      <c r="B12" s="19">
        <v>500</v>
      </c>
      <c r="D12" s="1" t="s">
        <v>6</v>
      </c>
      <c r="E12" s="12">
        <f>$B$7</f>
        <v>0.19</v>
      </c>
      <c r="G12" s="1" t="s">
        <v>6</v>
      </c>
      <c r="H12" s="12">
        <f>$B$7</f>
        <v>0.19</v>
      </c>
      <c r="J12" s="1" t="s">
        <v>6</v>
      </c>
      <c r="K12" s="12">
        <f>$B$7</f>
        <v>0.19</v>
      </c>
    </row>
    <row r="13" spans="1:12" x14ac:dyDescent="0.2">
      <c r="A13" s="2" t="s">
        <v>4</v>
      </c>
      <c r="B13" s="3">
        <v>45061</v>
      </c>
      <c r="D13" s="1" t="s">
        <v>8</v>
      </c>
      <c r="E13" s="19">
        <f>+E10*E12</f>
        <v>262.08027397260275</v>
      </c>
      <c r="G13" s="1" t="s">
        <v>8</v>
      </c>
      <c r="H13" s="19">
        <f>+H10*H12</f>
        <v>280.80854794520548</v>
      </c>
      <c r="J13" s="1" t="s">
        <v>8</v>
      </c>
      <c r="K13" s="19">
        <f>+K10*K12</f>
        <v>351.99452054794523</v>
      </c>
    </row>
    <row r="14" spans="1:12" x14ac:dyDescent="0.2">
      <c r="A14" s="2"/>
      <c r="B14" s="2"/>
    </row>
    <row r="15" spans="1:12" x14ac:dyDescent="0.2">
      <c r="A15" s="10" t="s">
        <v>32</v>
      </c>
      <c r="B15" s="10"/>
    </row>
    <row r="16" spans="1:12" x14ac:dyDescent="0.2">
      <c r="A16" s="2" t="s">
        <v>17</v>
      </c>
      <c r="B16" s="3">
        <v>45366</v>
      </c>
      <c r="D16" s="13" t="s">
        <v>22</v>
      </c>
      <c r="E16" s="14"/>
      <c r="G16" s="13" t="s">
        <v>22</v>
      </c>
      <c r="H16" s="14"/>
      <c r="J16" s="13" t="s">
        <v>22</v>
      </c>
      <c r="K16" s="14"/>
    </row>
    <row r="17" spans="1:11" x14ac:dyDescent="0.2">
      <c r="A17" s="2" t="s">
        <v>1</v>
      </c>
      <c r="B17" s="6">
        <v>0.03</v>
      </c>
      <c r="D17" s="15"/>
      <c r="E17" s="16"/>
      <c r="G17" s="15"/>
      <c r="H17" s="16"/>
      <c r="J17" s="15"/>
      <c r="K17" s="16"/>
    </row>
    <row r="18" spans="1:11" x14ac:dyDescent="0.2">
      <c r="A18" s="2" t="s">
        <v>18</v>
      </c>
      <c r="B18" s="19">
        <v>700</v>
      </c>
      <c r="D18" s="15" t="s">
        <v>13</v>
      </c>
      <c r="E18" s="21">
        <f>+E10</f>
        <v>1379.3698630136987</v>
      </c>
      <c r="G18" s="15" t="s">
        <v>13</v>
      </c>
      <c r="H18" s="21">
        <f>+H10</f>
        <v>1477.9397260273972</v>
      </c>
      <c r="J18" s="15" t="s">
        <v>13</v>
      </c>
      <c r="K18" s="21">
        <f>+K10</f>
        <v>1852.6027397260275</v>
      </c>
    </row>
    <row r="19" spans="1:11" x14ac:dyDescent="0.2">
      <c r="A19" s="2" t="s">
        <v>4</v>
      </c>
      <c r="B19" s="3">
        <v>45214</v>
      </c>
      <c r="D19" s="15" t="s">
        <v>14</v>
      </c>
      <c r="E19" s="21">
        <f>-E13</f>
        <v>-262.08027397260275</v>
      </c>
      <c r="G19" s="15" t="s">
        <v>14</v>
      </c>
      <c r="H19" s="21">
        <f>-H13</f>
        <v>-280.80854794520548</v>
      </c>
      <c r="J19" s="15" t="s">
        <v>14</v>
      </c>
      <c r="K19" s="21">
        <f>-K13</f>
        <v>-351.99452054794523</v>
      </c>
    </row>
    <row r="20" spans="1:11" x14ac:dyDescent="0.2">
      <c r="A20" s="2"/>
      <c r="B20" s="2"/>
      <c r="D20" s="15"/>
      <c r="E20" s="16"/>
      <c r="G20" s="15"/>
      <c r="H20" s="16"/>
      <c r="J20" s="15"/>
      <c r="K20" s="16"/>
    </row>
    <row r="21" spans="1:11" x14ac:dyDescent="0.2">
      <c r="A21" s="10" t="s">
        <v>33</v>
      </c>
      <c r="B21" s="10"/>
      <c r="D21" s="17"/>
      <c r="E21" s="22">
        <f>+SUM(E17:E20)</f>
        <v>1117.289589041096</v>
      </c>
      <c r="G21" s="17"/>
      <c r="H21" s="22">
        <f>+SUM(H17:H20)</f>
        <v>1197.1311780821918</v>
      </c>
      <c r="J21" s="17"/>
      <c r="K21" s="22">
        <f>+SUM(K17:K20)</f>
        <v>1500.6082191780822</v>
      </c>
    </row>
    <row r="22" spans="1:11" x14ac:dyDescent="0.2">
      <c r="A22" s="2" t="s">
        <v>17</v>
      </c>
      <c r="B22" s="3">
        <v>45550</v>
      </c>
    </row>
    <row r="23" spans="1:11" x14ac:dyDescent="0.2">
      <c r="A23" s="2" t="s">
        <v>1</v>
      </c>
      <c r="B23" s="6">
        <v>3.7499999999999999E-2</v>
      </c>
    </row>
    <row r="24" spans="1:11" x14ac:dyDescent="0.2">
      <c r="A24" s="2" t="s">
        <v>18</v>
      </c>
      <c r="B24" s="19">
        <v>800</v>
      </c>
      <c r="D24" s="4" t="s">
        <v>21</v>
      </c>
      <c r="E24" s="4"/>
      <c r="G24" s="4" t="s">
        <v>25</v>
      </c>
      <c r="H24" s="4"/>
      <c r="J24" s="4" t="s">
        <v>28</v>
      </c>
      <c r="K24" s="4"/>
    </row>
    <row r="25" spans="1:11" x14ac:dyDescent="0.2">
      <c r="A25" s="2" t="s">
        <v>4</v>
      </c>
      <c r="B25" s="3">
        <v>45397</v>
      </c>
      <c r="D25" s="1" t="s">
        <v>18</v>
      </c>
      <c r="E25" s="23">
        <f>B12</f>
        <v>500</v>
      </c>
      <c r="G25" s="1" t="s">
        <v>18</v>
      </c>
      <c r="H25" s="23">
        <f>B18</f>
        <v>700</v>
      </c>
      <c r="J25" s="1" t="s">
        <v>18</v>
      </c>
      <c r="K25" s="23">
        <f>B24</f>
        <v>800</v>
      </c>
    </row>
    <row r="26" spans="1:11" x14ac:dyDescent="0.2">
      <c r="B26" s="9"/>
      <c r="D26" s="1" t="s">
        <v>4</v>
      </c>
      <c r="E26" s="8">
        <f>B13</f>
        <v>45061</v>
      </c>
      <c r="G26" s="1" t="s">
        <v>4</v>
      </c>
      <c r="H26" s="8">
        <f>B19</f>
        <v>45214</v>
      </c>
      <c r="J26" s="1" t="s">
        <v>4</v>
      </c>
      <c r="K26" s="8">
        <f>B25</f>
        <v>45397</v>
      </c>
    </row>
    <row r="27" spans="1:11" x14ac:dyDescent="0.2">
      <c r="B27" s="9"/>
      <c r="D27" s="1" t="s">
        <v>9</v>
      </c>
      <c r="E27" s="11">
        <f>$B$6</f>
        <v>0.02</v>
      </c>
      <c r="G27" s="1" t="s">
        <v>9</v>
      </c>
      <c r="H27" s="11">
        <f>$B$6</f>
        <v>0.02</v>
      </c>
      <c r="J27" s="1" t="s">
        <v>9</v>
      </c>
      <c r="K27" s="11">
        <f>$B$6</f>
        <v>0.02</v>
      </c>
    </row>
    <row r="28" spans="1:11" x14ac:dyDescent="0.2">
      <c r="B28" s="9"/>
      <c r="D28" s="1" t="s">
        <v>26</v>
      </c>
      <c r="E28" s="24">
        <f>+E26-B4</f>
        <v>61</v>
      </c>
      <c r="G28" s="1" t="s">
        <v>5</v>
      </c>
      <c r="H28" s="24">
        <f>+H26-B4</f>
        <v>214</v>
      </c>
      <c r="J28" s="1" t="s">
        <v>5</v>
      </c>
      <c r="K28" s="24">
        <f>+K26-B4</f>
        <v>397</v>
      </c>
    </row>
    <row r="29" spans="1:11" x14ac:dyDescent="0.2">
      <c r="B29" s="9"/>
      <c r="D29" s="1" t="s">
        <v>27</v>
      </c>
      <c r="E29" s="24">
        <f>+E28</f>
        <v>61</v>
      </c>
      <c r="G29" s="1" t="s">
        <v>27</v>
      </c>
      <c r="H29" s="24">
        <f>+H26-E7</f>
        <v>30</v>
      </c>
      <c r="J29" s="1" t="s">
        <v>27</v>
      </c>
      <c r="K29" s="24">
        <f>+K26-H7</f>
        <v>31</v>
      </c>
    </row>
    <row r="30" spans="1:11" x14ac:dyDescent="0.2">
      <c r="B30" s="9"/>
      <c r="D30" s="1" t="s">
        <v>24</v>
      </c>
      <c r="E30" s="20">
        <f>+E25*E9*E28/365</f>
        <v>2.297945205479452</v>
      </c>
      <c r="G30" s="1" t="s">
        <v>24</v>
      </c>
      <c r="H30" s="20">
        <f>+H25*H9*H29/365</f>
        <v>1.726027397260274</v>
      </c>
      <c r="J30" s="1" t="s">
        <v>24</v>
      </c>
      <c r="K30" s="20">
        <f>+K25*K9*K29/365</f>
        <v>2.547945205479452</v>
      </c>
    </row>
    <row r="31" spans="1:11" x14ac:dyDescent="0.2">
      <c r="B31" s="9"/>
      <c r="D31" s="1" t="s">
        <v>10</v>
      </c>
      <c r="E31" s="20">
        <f>+E25*E28*E27/365</f>
        <v>1.6712328767123288</v>
      </c>
      <c r="G31" s="1" t="s">
        <v>10</v>
      </c>
      <c r="H31" s="20">
        <f>+(H25*H28*H27/365)</f>
        <v>8.2082191780821923</v>
      </c>
      <c r="J31" s="1" t="s">
        <v>10</v>
      </c>
      <c r="K31" s="20">
        <f>+(K25*K28*K27/365)</f>
        <v>17.402739726027399</v>
      </c>
    </row>
    <row r="32" spans="1:11" x14ac:dyDescent="0.2">
      <c r="B32" s="9"/>
      <c r="D32" s="1" t="s">
        <v>11</v>
      </c>
      <c r="E32" s="20">
        <f>+B3*E9*E28/365</f>
        <v>459.58904109589042</v>
      </c>
      <c r="G32" s="1" t="s">
        <v>11</v>
      </c>
      <c r="H32" s="20">
        <f>+E41+E18+H30+H10</f>
        <v>2861.3335616438353</v>
      </c>
      <c r="J32" s="1" t="s">
        <v>11</v>
      </c>
      <c r="K32" s="20">
        <f>+E41+E18+H41+H18+K30+K10</f>
        <v>4716.4842465753427</v>
      </c>
    </row>
    <row r="33" spans="2:11" x14ac:dyDescent="0.2">
      <c r="B33" s="9"/>
      <c r="D33" s="1" t="s">
        <v>12</v>
      </c>
      <c r="E33" s="20">
        <f>+IF(E31&gt;E32,+E32,+E31)</f>
        <v>1.6712328767123288</v>
      </c>
      <c r="G33" s="1" t="s">
        <v>12</v>
      </c>
      <c r="H33" s="20">
        <f>+IF(H31&gt;H32,+H32,+H31)</f>
        <v>8.2082191780821923</v>
      </c>
      <c r="J33" s="1" t="s">
        <v>12</v>
      </c>
      <c r="K33" s="20">
        <f>+IF(K31&gt;K32,+K32,+K31)</f>
        <v>17.402739726027399</v>
      </c>
    </row>
    <row r="34" spans="2:11" x14ac:dyDescent="0.2">
      <c r="B34" s="9"/>
      <c r="E34" s="18"/>
      <c r="H34" s="18"/>
      <c r="K34" s="18"/>
    </row>
    <row r="35" spans="2:11" x14ac:dyDescent="0.2">
      <c r="B35" s="9"/>
      <c r="D35" s="1" t="s">
        <v>6</v>
      </c>
      <c r="E35" s="12">
        <f>$B$7</f>
        <v>0.19</v>
      </c>
      <c r="G35" s="1" t="s">
        <v>6</v>
      </c>
      <c r="H35" s="12">
        <f>$B$7</f>
        <v>0.19</v>
      </c>
      <c r="J35" s="1" t="s">
        <v>6</v>
      </c>
      <c r="K35" s="12">
        <f>$B$7</f>
        <v>0.19</v>
      </c>
    </row>
    <row r="36" spans="2:11" x14ac:dyDescent="0.2">
      <c r="B36" s="9"/>
      <c r="D36" s="1" t="s">
        <v>8</v>
      </c>
      <c r="E36" s="19">
        <f>+E30*E35</f>
        <v>0.43660958904109587</v>
      </c>
      <c r="G36" s="1" t="s">
        <v>8</v>
      </c>
      <c r="H36" s="19">
        <f>+H30*H35</f>
        <v>0.32794520547945205</v>
      </c>
      <c r="J36" s="1" t="s">
        <v>8</v>
      </c>
      <c r="K36" s="19">
        <f>+K30*K35</f>
        <v>0.48410958904109591</v>
      </c>
    </row>
    <row r="37" spans="2:11" x14ac:dyDescent="0.2">
      <c r="B37" s="9"/>
    </row>
    <row r="38" spans="2:11" x14ac:dyDescent="0.2">
      <c r="B38" s="9"/>
    </row>
    <row r="39" spans="2:11" x14ac:dyDescent="0.2">
      <c r="B39" s="9"/>
      <c r="D39" s="13" t="s">
        <v>19</v>
      </c>
      <c r="E39" s="14"/>
      <c r="G39" s="13" t="s">
        <v>19</v>
      </c>
      <c r="H39" s="14"/>
      <c r="J39" s="13" t="s">
        <v>19</v>
      </c>
      <c r="K39" s="14"/>
    </row>
    <row r="40" spans="2:11" x14ac:dyDescent="0.2">
      <c r="B40" s="9"/>
      <c r="D40" s="15" t="s">
        <v>16</v>
      </c>
      <c r="E40" s="21">
        <f>+E25</f>
        <v>500</v>
      </c>
      <c r="G40" s="15" t="s">
        <v>16</v>
      </c>
      <c r="H40" s="21">
        <f>+H25</f>
        <v>700</v>
      </c>
      <c r="J40" s="15" t="s">
        <v>16</v>
      </c>
      <c r="K40" s="21">
        <f>+K25</f>
        <v>800</v>
      </c>
    </row>
    <row r="41" spans="2:11" x14ac:dyDescent="0.2">
      <c r="B41" s="9"/>
      <c r="D41" s="15" t="s">
        <v>13</v>
      </c>
      <c r="E41" s="21">
        <f>+E30</f>
        <v>2.297945205479452</v>
      </c>
      <c r="G41" s="15" t="s">
        <v>13</v>
      </c>
      <c r="H41" s="21">
        <f>+H30</f>
        <v>1.726027397260274</v>
      </c>
      <c r="J41" s="15" t="s">
        <v>13</v>
      </c>
      <c r="K41" s="21">
        <f>+K30</f>
        <v>2.547945205479452</v>
      </c>
    </row>
    <row r="42" spans="2:11" x14ac:dyDescent="0.2">
      <c r="B42" s="9"/>
      <c r="D42" s="15" t="s">
        <v>14</v>
      </c>
      <c r="E42" s="21">
        <f>-E36</f>
        <v>-0.43660958904109587</v>
      </c>
      <c r="G42" s="15" t="s">
        <v>14</v>
      </c>
      <c r="H42" s="21">
        <f>-H36</f>
        <v>-0.32794520547945205</v>
      </c>
      <c r="J42" s="15" t="s">
        <v>14</v>
      </c>
      <c r="K42" s="21">
        <f>-K36</f>
        <v>-0.48410958904109591</v>
      </c>
    </row>
    <row r="43" spans="2:11" x14ac:dyDescent="0.2">
      <c r="B43" s="9"/>
      <c r="D43" s="15" t="s">
        <v>15</v>
      </c>
      <c r="E43" s="21">
        <f>-E33</f>
        <v>-1.6712328767123288</v>
      </c>
      <c r="G43" s="15" t="s">
        <v>15</v>
      </c>
      <c r="H43" s="21">
        <f>-H33</f>
        <v>-8.2082191780821923</v>
      </c>
      <c r="J43" s="15" t="s">
        <v>15</v>
      </c>
      <c r="K43" s="21">
        <f>-K33</f>
        <v>-17.402739726027399</v>
      </c>
    </row>
    <row r="44" spans="2:11" x14ac:dyDescent="0.2">
      <c r="D44" s="17"/>
      <c r="E44" s="22">
        <f>+SUM(E40:E43)</f>
        <v>500.190102739726</v>
      </c>
      <c r="G44" s="17"/>
      <c r="H44" s="22">
        <f>+SUM(H40:H43)</f>
        <v>693.18986301369864</v>
      </c>
      <c r="J44" s="17"/>
      <c r="K44" s="22">
        <f>+SUM(K40:K43)</f>
        <v>784.66109589041093</v>
      </c>
    </row>
    <row r="51" spans="3:11" x14ac:dyDescent="0.2">
      <c r="C51" s="1" t="str">
        <f>+IF(E25&gt;B3,"IMPORTE REINTEGRO MAYOR QUE SALDO VIVO","")</f>
        <v/>
      </c>
      <c r="G51" s="1" t="str">
        <f>+IF(H25&gt;E6,"IMPORTE REINTEGRO MAYOR QUE SALDO VIVO","")</f>
        <v/>
      </c>
      <c r="K51" s="1" t="str">
        <f>+IF(K25&gt;H6,"IMPORTE REINTEGRO MAYOR QUE SALDO VIVO","")</f>
        <v/>
      </c>
    </row>
    <row r="52" spans="3:11" x14ac:dyDescent="0.2">
      <c r="C52" s="1" t="str">
        <f>+IF(E26&gt;E7,"ERROR EN FECHA",+IF(E26&lt;B4,"ERROR EN FECHA",""))</f>
        <v/>
      </c>
      <c r="G52" s="1" t="str">
        <f>+IF(H26&gt;H7,"ERROR EN FECHA",+IF(H26&lt;E7,"ERROR EN FECHA",""))</f>
        <v/>
      </c>
      <c r="K52" s="1" t="str">
        <f>+IF(K26&gt;K7,"ERROR EN FECHA",+IF(K26&lt;H7,"ERROR EN FECHA",""))</f>
        <v/>
      </c>
    </row>
  </sheetData>
  <mergeCells count="7">
    <mergeCell ref="A1:L1"/>
    <mergeCell ref="J5:K5"/>
    <mergeCell ref="J24:K24"/>
    <mergeCell ref="G24:H24"/>
    <mergeCell ref="G5:H5"/>
    <mergeCell ref="D5:E5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CRECIENTE 18M</vt:lpstr>
    </vt:vector>
  </TitlesOfParts>
  <Company>Cajas Rurales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Sergio Taboada Platas</cp:lastModifiedBy>
  <dcterms:created xsi:type="dcterms:W3CDTF">2014-02-28T09:06:41Z</dcterms:created>
  <dcterms:modified xsi:type="dcterms:W3CDTF">2023-05-16T12:44:33Z</dcterms:modified>
</cp:coreProperties>
</file>