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Google Drive\"/>
    </mc:Choice>
  </mc:AlternateContent>
  <xr:revisionPtr revIDLastSave="0" documentId="13_ncr:1_{F1701D29-2BB0-4594-9DF3-B15EE3A57B9B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Programa" sheetId="1" r:id="rId1"/>
    <sheet name="Configuración" sheetId="5" r:id="rId2"/>
    <sheet name="Cálculos" sheetId="4" r:id="rId3"/>
    <sheet name="Info" sheetId="3" state="hidden" r:id="rId4"/>
    <sheet name="Calendario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5" i="4" l="1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24" i="4"/>
  <c r="T137" i="4"/>
  <c r="T122" i="4"/>
  <c r="T123" i="4"/>
  <c r="T121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C21" i="4"/>
  <c r="C22" i="4"/>
  <c r="CV116" i="4" s="1"/>
  <c r="CV155" i="4" s="1"/>
  <c r="C23" i="4"/>
  <c r="C24" i="4"/>
  <c r="C16" i="4"/>
  <c r="C17" i="4"/>
  <c r="C18" i="4"/>
  <c r="C19" i="4"/>
  <c r="C20" i="4"/>
  <c r="CT116" i="4" s="1"/>
  <c r="CT155" i="4" s="1"/>
  <c r="Y116" i="4"/>
  <c r="CS116" i="4"/>
  <c r="CS155" i="4" s="1"/>
  <c r="AL116" i="4"/>
  <c r="H8" i="4"/>
  <c r="H9" i="4"/>
  <c r="CO124" i="4" s="1"/>
  <c r="H7" i="4"/>
  <c r="E8" i="4"/>
  <c r="E9" i="4"/>
  <c r="S123" i="4" s="1"/>
  <c r="E7" i="4"/>
  <c r="S121" i="4" s="1"/>
  <c r="S16" i="4"/>
  <c r="T16" i="4"/>
  <c r="S17" i="4"/>
  <c r="T17" i="4"/>
  <c r="S18" i="4"/>
  <c r="T18" i="4"/>
  <c r="S19" i="4"/>
  <c r="T19" i="4"/>
  <c r="S20" i="4"/>
  <c r="T20" i="4"/>
  <c r="S21" i="4"/>
  <c r="T21" i="4"/>
  <c r="S22" i="4"/>
  <c r="T22" i="4"/>
  <c r="S23" i="4"/>
  <c r="T23" i="4"/>
  <c r="S24" i="4"/>
  <c r="T24" i="4"/>
  <c r="S25" i="4"/>
  <c r="T25" i="4"/>
  <c r="R17" i="4"/>
  <c r="R18" i="4"/>
  <c r="R19" i="4"/>
  <c r="R20" i="4"/>
  <c r="R21" i="4"/>
  <c r="R22" i="4"/>
  <c r="R23" i="4"/>
  <c r="R24" i="4"/>
  <c r="R25" i="4"/>
  <c r="R16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N17" i="4"/>
  <c r="N18" i="4"/>
  <c r="N19" i="4"/>
  <c r="N20" i="4"/>
  <c r="N21" i="4"/>
  <c r="N22" i="4"/>
  <c r="N23" i="4"/>
  <c r="N24" i="4"/>
  <c r="N25" i="4"/>
  <c r="N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J16" i="4"/>
  <c r="K16" i="4"/>
  <c r="I16" i="4"/>
  <c r="E17" i="4"/>
  <c r="E18" i="4"/>
  <c r="AA138" i="4" s="1"/>
  <c r="E19" i="4"/>
  <c r="E20" i="4"/>
  <c r="AE138" i="4" s="1"/>
  <c r="E21" i="4"/>
  <c r="E22" i="4"/>
  <c r="AI138" i="4" s="1"/>
  <c r="E23" i="4"/>
  <c r="E24" i="4"/>
  <c r="AM123" i="4" s="1"/>
  <c r="W138" i="4"/>
  <c r="Y138" i="4"/>
  <c r="AC138" i="4"/>
  <c r="AG138" i="4"/>
  <c r="AK138" i="4"/>
  <c r="CR116" i="4"/>
  <c r="CR155" i="4" s="1"/>
  <c r="W116" i="4"/>
  <c r="O7" i="4"/>
  <c r="S122" i="4"/>
  <c r="O8" i="4"/>
  <c r="AG123" i="4"/>
  <c r="AC123" i="4"/>
  <c r="AA123" i="4"/>
  <c r="Y123" i="4"/>
  <c r="CQ123" i="4" s="1"/>
  <c r="W123" i="4"/>
  <c r="CP123" i="4" s="1"/>
  <c r="CP117" i="4"/>
  <c r="AP155" i="4"/>
  <c r="AP156" i="4"/>
  <c r="AP157" i="4"/>
  <c r="DD155" i="4"/>
  <c r="AO138" i="4"/>
  <c r="AO123" i="4"/>
  <c r="CP118" i="4"/>
  <c r="CQ118" i="4"/>
  <c r="CR118" i="4"/>
  <c r="CS118" i="4"/>
  <c r="CT118" i="4"/>
  <c r="CU118" i="4"/>
  <c r="CV118" i="4"/>
  <c r="CW118" i="4"/>
  <c r="CX118" i="4"/>
  <c r="CY118" i="4"/>
  <c r="CP119" i="4"/>
  <c r="CQ119" i="4"/>
  <c r="CR119" i="4"/>
  <c r="CS119" i="4"/>
  <c r="CT119" i="4"/>
  <c r="CU119" i="4"/>
  <c r="CV119" i="4"/>
  <c r="CW119" i="4"/>
  <c r="CX119" i="4"/>
  <c r="CY119" i="4"/>
  <c r="CP120" i="4"/>
  <c r="CQ120" i="4"/>
  <c r="CR120" i="4"/>
  <c r="CS120" i="4"/>
  <c r="CT120" i="4"/>
  <c r="CU120" i="4"/>
  <c r="CV120" i="4"/>
  <c r="CW120" i="4"/>
  <c r="CX120" i="4"/>
  <c r="CY120" i="4"/>
  <c r="CP121" i="4"/>
  <c r="CQ121" i="4"/>
  <c r="CR121" i="4"/>
  <c r="CS121" i="4"/>
  <c r="CT121" i="4"/>
  <c r="CU121" i="4"/>
  <c r="CV121" i="4"/>
  <c r="CW121" i="4"/>
  <c r="CX121" i="4"/>
  <c r="CY121" i="4"/>
  <c r="CP122" i="4"/>
  <c r="CQ122" i="4"/>
  <c r="CR122" i="4"/>
  <c r="CS122" i="4"/>
  <c r="CT122" i="4"/>
  <c r="CU122" i="4"/>
  <c r="CV122" i="4"/>
  <c r="CW122" i="4"/>
  <c r="CX122" i="4"/>
  <c r="CY122" i="4"/>
  <c r="CY116" i="4"/>
  <c r="CY155" i="4" s="1"/>
  <c r="CX116" i="4"/>
  <c r="CX155" i="4" s="1"/>
  <c r="CY117" i="4"/>
  <c r="CX117" i="4"/>
  <c r="CW117" i="4"/>
  <c r="CV117" i="4"/>
  <c r="CU117" i="4"/>
  <c r="CT117" i="4"/>
  <c r="CS117" i="4"/>
  <c r="CR117" i="4"/>
  <c r="CQ117" i="4"/>
  <c r="CW116" i="4"/>
  <c r="CW155" i="4" s="1"/>
  <c r="CU116" i="4"/>
  <c r="CU155" i="4" s="1"/>
  <c r="CQ116" i="4"/>
  <c r="CQ155" i="4" s="1"/>
  <c r="CP116" i="4"/>
  <c r="CP155" i="4" s="1"/>
  <c r="AO116" i="4"/>
  <c r="AN116" i="4"/>
  <c r="AK116" i="4"/>
  <c r="AJ116" i="4"/>
  <c r="AI116" i="4"/>
  <c r="AG116" i="4"/>
  <c r="AF116" i="4"/>
  <c r="AB116" i="4"/>
  <c r="AA116" i="4"/>
  <c r="X116" i="4"/>
  <c r="V116" i="4"/>
  <c r="CM116" i="4"/>
  <c r="CL116" i="4"/>
  <c r="CI116" i="4"/>
  <c r="CH116" i="4"/>
  <c r="CE116" i="4"/>
  <c r="L103" i="4"/>
  <c r="L107" i="4"/>
  <c r="L109" i="4"/>
  <c r="L111" i="4"/>
  <c r="CN124" i="4" l="1"/>
  <c r="AI123" i="4"/>
  <c r="CV123" i="4" s="1"/>
  <c r="AM138" i="4"/>
  <c r="AE123" i="4"/>
  <c r="CT123" i="4" s="1"/>
  <c r="L105" i="4"/>
  <c r="AC116" i="4"/>
  <c r="AM116" i="4"/>
  <c r="AE116" i="4"/>
  <c r="AK123" i="4"/>
  <c r="CW123" i="4" s="1"/>
  <c r="L110" i="4"/>
  <c r="L108" i="4"/>
  <c r="L106" i="4"/>
  <c r="L104" i="4"/>
  <c r="Z116" i="4"/>
  <c r="AD116" i="4"/>
  <c r="AH116" i="4"/>
  <c r="L102" i="4"/>
  <c r="CY123" i="4"/>
  <c r="CX123" i="4"/>
  <c r="CU123" i="4"/>
  <c r="CS123" i="4"/>
  <c r="CR123" i="4"/>
  <c r="DB122" i="4"/>
  <c r="DA121" i="4"/>
  <c r="DB120" i="4"/>
  <c r="DA119" i="4"/>
  <c r="DA118" i="4"/>
  <c r="CZ155" i="4"/>
  <c r="DA155" i="4"/>
  <c r="DB155" i="4"/>
  <c r="CZ117" i="4"/>
  <c r="DA117" i="4"/>
  <c r="DA122" i="4"/>
  <c r="DA120" i="4"/>
  <c r="DB121" i="4"/>
  <c r="DB119" i="4"/>
  <c r="CZ118" i="4"/>
  <c r="CZ122" i="4"/>
  <c r="DB117" i="4"/>
  <c r="DB118" i="4"/>
  <c r="CZ121" i="4"/>
  <c r="CZ120" i="4"/>
  <c r="CZ119" i="4"/>
  <c r="F103" i="4"/>
  <c r="F104" i="4"/>
  <c r="F105" i="4"/>
  <c r="F106" i="4"/>
  <c r="F107" i="4"/>
  <c r="F108" i="4"/>
  <c r="F102" i="4"/>
  <c r="R116" i="4"/>
  <c r="P116" i="4"/>
  <c r="Q116" i="4"/>
  <c r="O116" i="4"/>
  <c r="D22" i="3" l="1"/>
  <c r="D23" i="3"/>
  <c r="D24" i="3"/>
  <c r="D25" i="3"/>
  <c r="D26" i="3"/>
  <c r="D27" i="3"/>
  <c r="D28" i="3"/>
  <c r="D29" i="3"/>
  <c r="D30" i="3"/>
  <c r="D21" i="3"/>
  <c r="N116" i="4"/>
  <c r="M116" i="4"/>
  <c r="AQ115" i="4"/>
  <c r="I124" i="4"/>
  <c r="C25" i="5" l="1"/>
  <c r="C24" i="5" s="1"/>
  <c r="C23" i="5" s="1"/>
  <c r="CA124" i="4"/>
  <c r="BG124" i="4"/>
  <c r="BC124" i="4"/>
  <c r="BS124" i="4"/>
  <c r="AU124" i="4"/>
  <c r="BK124" i="4"/>
  <c r="AQ124" i="4"/>
  <c r="AY124" i="4"/>
  <c r="BW124" i="4"/>
  <c r="BO124" i="4"/>
  <c r="J124" i="4"/>
  <c r="C9" i="4"/>
  <c r="I123" i="4"/>
  <c r="S3" i="1"/>
  <c r="CA115" i="4"/>
  <c r="BW115" i="4"/>
  <c r="BS115" i="4"/>
  <c r="BO115" i="4"/>
  <c r="BK115" i="4"/>
  <c r="BG115" i="4"/>
  <c r="BC115" i="4"/>
  <c r="AY115" i="4"/>
  <c r="AU115" i="4"/>
  <c r="C8" i="4" l="1"/>
  <c r="C7" i="4" s="1"/>
  <c r="AT124" i="4"/>
  <c r="D25" i="5"/>
  <c r="AS124" i="4" a="1"/>
  <c r="AS124" i="4" s="1"/>
  <c r="BA124" i="4" a="1"/>
  <c r="BA124" i="4" s="1"/>
  <c r="AW124" i="4" a="1"/>
  <c r="AW124" i="4" s="1"/>
  <c r="I122" i="4"/>
  <c r="J123" i="4"/>
  <c r="K123" i="4" s="1" a="1"/>
  <c r="K123" i="4" s="1"/>
  <c r="D9" i="4"/>
  <c r="D8" i="4" s="1"/>
  <c r="D7" i="4" s="1"/>
  <c r="BZ124" i="4" a="1"/>
  <c r="BZ124" i="4" s="1"/>
  <c r="BM124" i="4" a="1"/>
  <c r="BM124" i="4" s="1"/>
  <c r="CC124" i="4" a="1"/>
  <c r="CC124" i="4" s="1"/>
  <c r="BF124" i="4" a="1"/>
  <c r="BF124" i="4" s="1"/>
  <c r="BJ124" i="4" a="1"/>
  <c r="BJ124" i="4" s="1"/>
  <c r="BI124" i="4" a="1"/>
  <c r="BI124" i="4" s="1"/>
  <c r="BR124" i="4" a="1"/>
  <c r="BR124" i="4" s="1"/>
  <c r="BB124" i="4" a="1"/>
  <c r="BB124" i="4" s="1"/>
  <c r="CD124" i="4" a="1"/>
  <c r="CD124" i="4" s="1"/>
  <c r="BV124" i="4" a="1"/>
  <c r="BV124" i="4" s="1"/>
  <c r="BU124" i="4" a="1"/>
  <c r="BU124" i="4" s="1"/>
  <c r="BQ124" i="4" a="1"/>
  <c r="BQ124" i="4" s="1"/>
  <c r="BE124" i="4" a="1"/>
  <c r="BE124" i="4" s="1"/>
  <c r="AX124" i="4" a="1"/>
  <c r="AX124" i="4" s="1"/>
  <c r="BY124" i="4" a="1"/>
  <c r="BY124" i="4" s="1"/>
  <c r="BN124" i="4" a="1"/>
  <c r="BN124" i="4" s="1"/>
  <c r="I125" i="4"/>
  <c r="G102" i="4"/>
  <c r="G103" i="4"/>
  <c r="BF18" i="3"/>
  <c r="BC125" i="4" l="1"/>
  <c r="AQ125" i="4"/>
  <c r="BW125" i="4"/>
  <c r="AY125" i="4"/>
  <c r="BO125" i="4"/>
  <c r="AU125" i="4"/>
  <c r="BG125" i="4"/>
  <c r="BS125" i="4"/>
  <c r="CA125" i="4"/>
  <c r="BK125" i="4"/>
  <c r="J125" i="4"/>
  <c r="AS125" i="4" s="1" a="1"/>
  <c r="AS125" i="4" s="1"/>
  <c r="I126" i="4"/>
  <c r="AP124" i="4"/>
  <c r="M124" i="4" a="1"/>
  <c r="M124" i="4" s="1"/>
  <c r="I121" i="4"/>
  <c r="J122" i="4"/>
  <c r="O124" i="4" a="1"/>
  <c r="O124" i="4" s="1"/>
  <c r="P124" i="4" s="1"/>
  <c r="BV125" i="4" a="1"/>
  <c r="BV125" i="4" s="1"/>
  <c r="CC125" i="4" a="1"/>
  <c r="CC125" i="4" s="1"/>
  <c r="BY125" i="4" a="1"/>
  <c r="BY125" i="4" s="1"/>
  <c r="BJ125" i="4" a="1"/>
  <c r="BJ125" i="4" s="1"/>
  <c r="CD125" i="4" a="1"/>
  <c r="CD125" i="4" s="1"/>
  <c r="BU125" i="4" a="1"/>
  <c r="BU125" i="4" s="1"/>
  <c r="BR125" i="4" a="1"/>
  <c r="BR125" i="4" s="1"/>
  <c r="BN125" i="4" a="1"/>
  <c r="BN125" i="4" s="1"/>
  <c r="BI125" i="4" a="1"/>
  <c r="BI125" i="4" s="1"/>
  <c r="AX125" i="4" a="1"/>
  <c r="AX125" i="4" s="1"/>
  <c r="BE125" i="4" a="1"/>
  <c r="BE125" i="4" s="1"/>
  <c r="BQ125" i="4" a="1"/>
  <c r="BQ125" i="4" s="1"/>
  <c r="BM125" i="4" a="1"/>
  <c r="BM125" i="4" s="1"/>
  <c r="BZ125" i="4" a="1"/>
  <c r="BZ125" i="4" s="1"/>
  <c r="BF125" i="4" a="1"/>
  <c r="BF125" i="4" s="1"/>
  <c r="BB125" i="4" a="1"/>
  <c r="BB125" i="4" s="1"/>
  <c r="BA125" i="4" a="1"/>
  <c r="BA125" i="4" s="1"/>
  <c r="N124" i="4" a="1"/>
  <c r="N124" i="4" s="1"/>
  <c r="AZ124" i="4" a="1"/>
  <c r="AZ124" i="4" s="1"/>
  <c r="BX124" i="4" a="1"/>
  <c r="BX124" i="4" s="1"/>
  <c r="AV124" i="4" a="1"/>
  <c r="AV124" i="4" s="1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BW126" i="4" l="1"/>
  <c r="BO126" i="4"/>
  <c r="BK126" i="4"/>
  <c r="BG126" i="4"/>
  <c r="AY126" i="4"/>
  <c r="AQ126" i="4"/>
  <c r="BC126" i="4"/>
  <c r="AU126" i="4"/>
  <c r="CA126" i="4"/>
  <c r="BS126" i="4"/>
  <c r="AW125" i="4" a="1"/>
  <c r="AW125" i="4" s="1"/>
  <c r="N125" i="4" s="1" a="1"/>
  <c r="N125" i="4" s="1"/>
  <c r="AT125" i="4"/>
  <c r="O125" i="4" s="1" a="1"/>
  <c r="O125" i="4" s="1"/>
  <c r="P125" i="4" s="1"/>
  <c r="K122" i="4" a="1"/>
  <c r="K122" i="4" s="1"/>
  <c r="D24" i="5"/>
  <c r="J126" i="4"/>
  <c r="AS126" i="4" s="1" a="1"/>
  <c r="AS126" i="4" s="1"/>
  <c r="AP125" i="4"/>
  <c r="I120" i="4"/>
  <c r="J121" i="4"/>
  <c r="BZ126" i="4" a="1"/>
  <c r="BZ126" i="4" s="1"/>
  <c r="BY126" i="4" a="1"/>
  <c r="BY126" i="4" s="1"/>
  <c r="CD126" i="4" a="1"/>
  <c r="CD126" i="4" s="1"/>
  <c r="BN126" i="4" a="1"/>
  <c r="BN126" i="4" s="1"/>
  <c r="BF126" i="4" a="1"/>
  <c r="BF126" i="4" s="1"/>
  <c r="BA126" i="4" a="1"/>
  <c r="BA126" i="4" s="1"/>
  <c r="BE126" i="4" a="1"/>
  <c r="BE126" i="4" s="1"/>
  <c r="M125" i="4" a="1"/>
  <c r="M125" i="4" s="1"/>
  <c r="BL124" i="4" a="1"/>
  <c r="BL124" i="4" s="1"/>
  <c r="BP124" i="4" a="1"/>
  <c r="BP124" i="4" s="1"/>
  <c r="AR124" i="4" a="1"/>
  <c r="AR124" i="4" s="1"/>
  <c r="CB124" i="4" a="1"/>
  <c r="CB124" i="4" s="1"/>
  <c r="BT124" i="4" a="1"/>
  <c r="BT124" i="4" s="1"/>
  <c r="BH124" i="4" a="1"/>
  <c r="BH124" i="4" s="1"/>
  <c r="BD124" i="4" a="1"/>
  <c r="BD124" i="4" s="1"/>
  <c r="I127" i="4"/>
  <c r="CB125" i="4" a="1"/>
  <c r="CB125" i="4" s="1"/>
  <c r="BP125" i="4" a="1"/>
  <c r="BP125" i="4" s="1"/>
  <c r="G104" i="4"/>
  <c r="BR16" i="3"/>
  <c r="CA127" i="4" l="1"/>
  <c r="BS127" i="4"/>
  <c r="BG127" i="4"/>
  <c r="AQ127" i="4"/>
  <c r="BC127" i="4"/>
  <c r="AY127" i="4"/>
  <c r="BW127" i="4"/>
  <c r="AU127" i="4"/>
  <c r="BO127" i="4"/>
  <c r="BK127" i="4"/>
  <c r="BI126" i="4" a="1"/>
  <c r="BI126" i="4" s="1"/>
  <c r="AX126" i="4" a="1"/>
  <c r="AX126" i="4" s="1"/>
  <c r="BJ126" i="4" a="1"/>
  <c r="BJ126" i="4" s="1"/>
  <c r="BM126" i="4" a="1"/>
  <c r="BM126" i="4" s="1"/>
  <c r="BB126" i="4" a="1"/>
  <c r="BB126" i="4" s="1"/>
  <c r="BV126" i="4" a="1"/>
  <c r="BV126" i="4" s="1"/>
  <c r="BR126" i="4" a="1"/>
  <c r="BR126" i="4" s="1"/>
  <c r="BQ126" i="4" a="1"/>
  <c r="BQ126" i="4" s="1"/>
  <c r="BU126" i="4" a="1"/>
  <c r="BU126" i="4" s="1"/>
  <c r="CC126" i="4" a="1"/>
  <c r="CC126" i="4" s="1"/>
  <c r="K121" i="4" a="1"/>
  <c r="K121" i="4" s="1"/>
  <c r="D23" i="5"/>
  <c r="AW126" i="4" a="1"/>
  <c r="AW126" i="4" s="1"/>
  <c r="N126" i="4" s="1" a="1"/>
  <c r="N126" i="4" s="1"/>
  <c r="AT126" i="4"/>
  <c r="J127" i="4"/>
  <c r="AS127" i="4" s="1" a="1"/>
  <c r="AS127" i="4" s="1"/>
  <c r="AP126" i="4"/>
  <c r="L124" i="4" a="1"/>
  <c r="L124" i="4" s="1"/>
  <c r="CE124" i="4" s="1"/>
  <c r="I119" i="4"/>
  <c r="J120" i="4"/>
  <c r="K120" i="4" s="1" a="1"/>
  <c r="K120" i="4" s="1"/>
  <c r="BT125" i="4" a="1"/>
  <c r="BT125" i="4" s="1"/>
  <c r="BX125" i="4" a="1"/>
  <c r="BX125" i="4" s="1"/>
  <c r="BL125" i="4" a="1"/>
  <c r="BL125" i="4" s="1"/>
  <c r="AV125" i="4" a="1"/>
  <c r="AV125" i="4" s="1"/>
  <c r="AR125" i="4" a="1"/>
  <c r="AR125" i="4" s="1"/>
  <c r="BH125" i="4" a="1"/>
  <c r="BH125" i="4" s="1"/>
  <c r="BD125" i="4" a="1"/>
  <c r="BD125" i="4" s="1"/>
  <c r="AZ125" i="4" a="1"/>
  <c r="AZ125" i="4" s="1"/>
  <c r="I128" i="4"/>
  <c r="BL126" i="4" a="1"/>
  <c r="BL126" i="4" s="1"/>
  <c r="BP126" i="4" a="1"/>
  <c r="BP126" i="4" s="1"/>
  <c r="G105" i="4"/>
  <c r="BT16" i="3"/>
  <c r="BS16" i="3"/>
  <c r="BQ16" i="3"/>
  <c r="BP16" i="3"/>
  <c r="BO16" i="3"/>
  <c r="BN16" i="3"/>
  <c r="BM16" i="3"/>
  <c r="BL16" i="3"/>
  <c r="BE127" i="4" l="1" a="1"/>
  <c r="BE127" i="4" s="1"/>
  <c r="O126" i="4" a="1"/>
  <c r="O126" i="4" s="1"/>
  <c r="P126" i="4" s="1"/>
  <c r="BK128" i="4"/>
  <c r="BC128" i="4"/>
  <c r="BO128" i="4"/>
  <c r="AY128" i="4"/>
  <c r="AU128" i="4"/>
  <c r="AQ128" i="4"/>
  <c r="BW128" i="4"/>
  <c r="BG128" i="4"/>
  <c r="BS128" i="4"/>
  <c r="CA128" i="4"/>
  <c r="M126" i="4" a="1"/>
  <c r="M126" i="4" s="1"/>
  <c r="BB127" i="4" a="1"/>
  <c r="BB127" i="4" s="1"/>
  <c r="BR127" i="4" a="1"/>
  <c r="BR127" i="4" s="1"/>
  <c r="BZ127" i="4" a="1"/>
  <c r="BZ127" i="4" s="1"/>
  <c r="AX127" i="4" a="1"/>
  <c r="AX127" i="4" s="1"/>
  <c r="BY127" i="4" a="1"/>
  <c r="BY127" i="4" s="1"/>
  <c r="BV127" i="4" a="1"/>
  <c r="BV127" i="4" s="1"/>
  <c r="BM127" i="4" a="1"/>
  <c r="BM127" i="4" s="1"/>
  <c r="BU127" i="4" a="1"/>
  <c r="BU127" i="4" s="1"/>
  <c r="J128" i="4"/>
  <c r="AT128" i="4" s="1"/>
  <c r="BA127" i="4" a="1"/>
  <c r="BA127" i="4" s="1"/>
  <c r="BI127" i="4" a="1"/>
  <c r="BI127" i="4" s="1"/>
  <c r="BJ127" i="4" a="1"/>
  <c r="BJ127" i="4" s="1"/>
  <c r="BF127" i="4" a="1"/>
  <c r="BF127" i="4" s="1"/>
  <c r="CC127" i="4" a="1"/>
  <c r="CC127" i="4" s="1"/>
  <c r="CD127" i="4" a="1"/>
  <c r="CD127" i="4" s="1"/>
  <c r="BQ127" i="4" a="1"/>
  <c r="BQ127" i="4" s="1"/>
  <c r="BN127" i="4" a="1"/>
  <c r="BN127" i="4" s="1"/>
  <c r="K127" i="4" a="1"/>
  <c r="K127" i="4" s="1"/>
  <c r="AW127" i="4" a="1"/>
  <c r="AW127" i="4" s="1"/>
  <c r="AT127" i="4"/>
  <c r="AP127" i="4"/>
  <c r="CG124" i="4"/>
  <c r="CH124" i="4" s="1"/>
  <c r="R124" i="4" a="1"/>
  <c r="R124" i="4" s="1"/>
  <c r="Q124" i="4" a="1"/>
  <c r="Q124" i="4" s="1"/>
  <c r="I118" i="4"/>
  <c r="J119" i="4"/>
  <c r="K119" i="4" s="1" a="1"/>
  <c r="K119" i="4" s="1"/>
  <c r="K126" i="4" s="1" a="1"/>
  <c r="K126" i="4" s="1"/>
  <c r="K128" i="4" a="1"/>
  <c r="K128" i="4" s="1"/>
  <c r="L125" i="4" a="1"/>
  <c r="L125" i="4" s="1"/>
  <c r="CB126" i="4" a="1"/>
  <c r="CB126" i="4" s="1"/>
  <c r="AV126" i="4" a="1"/>
  <c r="AV126" i="4" s="1"/>
  <c r="AR126" i="4" a="1"/>
  <c r="AR126" i="4" s="1"/>
  <c r="BX126" i="4" a="1"/>
  <c r="BX126" i="4" s="1"/>
  <c r="BT126" i="4" a="1"/>
  <c r="BT126" i="4" s="1"/>
  <c r="BH126" i="4" a="1"/>
  <c r="BH126" i="4" s="1"/>
  <c r="BD126" i="4" a="1"/>
  <c r="BD126" i="4" s="1"/>
  <c r="AZ126" i="4" a="1"/>
  <c r="AZ126" i="4" s="1"/>
  <c r="I129" i="4"/>
  <c r="BT127" i="4" a="1"/>
  <c r="BT127" i="4" s="1"/>
  <c r="AV127" i="4" a="1"/>
  <c r="AV127" i="4" s="1"/>
  <c r="BP127" i="4" a="1"/>
  <c r="BP127" i="4" s="1"/>
  <c r="G106" i="4"/>
  <c r="BK16" i="3"/>
  <c r="S15" i="1"/>
  <c r="S16" i="1"/>
  <c r="S8" i="1"/>
  <c r="S9" i="1"/>
  <c r="S10" i="1"/>
  <c r="S11" i="1"/>
  <c r="S12" i="1"/>
  <c r="S13" i="1"/>
  <c r="S14" i="1"/>
  <c r="S7" i="1"/>
  <c r="CA129" i="4" l="1"/>
  <c r="AQ129" i="4"/>
  <c r="AU129" i="4"/>
  <c r="BS129" i="4"/>
  <c r="BC129" i="4"/>
  <c r="AY129" i="4"/>
  <c r="BO129" i="4"/>
  <c r="BK129" i="4"/>
  <c r="BG129" i="4"/>
  <c r="BW129" i="4"/>
  <c r="AX128" i="4" a="1"/>
  <c r="AX128" i="4" s="1"/>
  <c r="BF128" i="4" a="1"/>
  <c r="BF128" i="4" s="1"/>
  <c r="N127" i="4" a="1"/>
  <c r="N127" i="4" s="1"/>
  <c r="BN128" i="4" a="1"/>
  <c r="BN128" i="4" s="1"/>
  <c r="CC128" i="4" a="1"/>
  <c r="CC128" i="4" s="1"/>
  <c r="BU128" i="4" a="1"/>
  <c r="BU128" i="4" s="1"/>
  <c r="BE128" i="4" a="1"/>
  <c r="BE128" i="4" s="1"/>
  <c r="BJ128" i="4" a="1"/>
  <c r="BJ128" i="4" s="1"/>
  <c r="BR128" i="4" a="1"/>
  <c r="BR128" i="4" s="1"/>
  <c r="CD128" i="4" a="1"/>
  <c r="CD128" i="4" s="1"/>
  <c r="O127" i="4" a="1"/>
  <c r="O127" i="4" s="1"/>
  <c r="P127" i="4" s="1"/>
  <c r="M127" i="4" a="1"/>
  <c r="M127" i="4" s="1"/>
  <c r="J129" i="4"/>
  <c r="AT129" i="4" s="1"/>
  <c r="BA128" i="4" a="1"/>
  <c r="BA128" i="4" s="1"/>
  <c r="BV128" i="4" a="1"/>
  <c r="BV128" i="4" s="1"/>
  <c r="BB128" i="4" a="1"/>
  <c r="BB128" i="4" s="1"/>
  <c r="BI128" i="4" a="1"/>
  <c r="BI128" i="4" s="1"/>
  <c r="BZ128" i="4" a="1"/>
  <c r="BZ128" i="4" s="1"/>
  <c r="BM128" i="4" a="1"/>
  <c r="BM128" i="4" s="1"/>
  <c r="BQ128" i="4" a="1"/>
  <c r="BQ128" i="4" s="1"/>
  <c r="BY128" i="4" a="1"/>
  <c r="BY128" i="4" s="1"/>
  <c r="AW128" i="4" a="1"/>
  <c r="AW128" i="4" s="1"/>
  <c r="AS128" i="4" a="1"/>
  <c r="AS128" i="4" s="1"/>
  <c r="AP128" i="4"/>
  <c r="CI124" i="4"/>
  <c r="CK124" i="4" s="1"/>
  <c r="CJ124" i="4"/>
  <c r="CL124" i="4" s="1"/>
  <c r="R125" i="4" a="1"/>
  <c r="R125" i="4" s="1"/>
  <c r="CE125" i="4"/>
  <c r="I117" i="4"/>
  <c r="J118" i="4"/>
  <c r="K118" i="4" s="1" a="1"/>
  <c r="K118" i="4" s="1"/>
  <c r="K125" i="4" s="1" a="1"/>
  <c r="K125" i="4" s="1"/>
  <c r="Q125" i="4" a="1"/>
  <c r="Q125" i="4" s="1"/>
  <c r="BN129" i="4" a="1"/>
  <c r="BN129" i="4" s="1"/>
  <c r="L126" i="4" a="1"/>
  <c r="L126" i="4" s="1"/>
  <c r="CE126" i="4" s="1"/>
  <c r="BX127" i="4" a="1"/>
  <c r="BX127" i="4" s="1"/>
  <c r="AR127" i="4" a="1"/>
  <c r="AR127" i="4" s="1"/>
  <c r="BL127" i="4" a="1"/>
  <c r="BL127" i="4" s="1"/>
  <c r="CB127" i="4" a="1"/>
  <c r="CB127" i="4" s="1"/>
  <c r="BH127" i="4" a="1"/>
  <c r="BH127" i="4" s="1"/>
  <c r="BD127" i="4" a="1"/>
  <c r="BD127" i="4" s="1"/>
  <c r="AZ127" i="4" a="1"/>
  <c r="AZ127" i="4" s="1"/>
  <c r="I130" i="4"/>
  <c r="BL128" i="4" a="1"/>
  <c r="BL128" i="4" s="1"/>
  <c r="AV128" i="4" a="1"/>
  <c r="AV128" i="4" s="1"/>
  <c r="AZ128" i="4" a="1"/>
  <c r="AZ128" i="4" s="1"/>
  <c r="BT128" i="4" a="1"/>
  <c r="BT128" i="4" s="1"/>
  <c r="G107" i="4"/>
  <c r="BF21" i="3"/>
  <c r="BF19" i="3"/>
  <c r="BE19" i="3"/>
  <c r="BE20" i="3"/>
  <c r="BE21" i="3"/>
  <c r="BE22" i="3"/>
  <c r="BE23" i="3"/>
  <c r="BE24" i="3"/>
  <c r="BE25" i="3"/>
  <c r="BE26" i="3"/>
  <c r="BE27" i="3"/>
  <c r="BE18" i="3"/>
  <c r="BF20" i="3"/>
  <c r="BG130" i="4" l="1"/>
  <c r="BC130" i="4"/>
  <c r="AU130" i="4"/>
  <c r="BO130" i="4"/>
  <c r="BK130" i="4"/>
  <c r="BW130" i="4"/>
  <c r="CA130" i="4"/>
  <c r="AQ130" i="4"/>
  <c r="AY130" i="4"/>
  <c r="BS130" i="4"/>
  <c r="CD129" i="4" a="1"/>
  <c r="CD129" i="4" s="1"/>
  <c r="M128" i="4" a="1"/>
  <c r="M128" i="4" s="1"/>
  <c r="BF129" i="4" a="1"/>
  <c r="BF129" i="4" s="1"/>
  <c r="BR129" i="4" a="1"/>
  <c r="BR129" i="4" s="1"/>
  <c r="AX129" i="4" a="1"/>
  <c r="AX129" i="4" s="1"/>
  <c r="BE129" i="4" a="1"/>
  <c r="BE129" i="4" s="1"/>
  <c r="BI129" i="4" a="1"/>
  <c r="BI129" i="4" s="1"/>
  <c r="BV129" i="4" a="1"/>
  <c r="BV129" i="4" s="1"/>
  <c r="CC129" i="4" a="1"/>
  <c r="CC129" i="4" s="1"/>
  <c r="K129" i="4" a="1"/>
  <c r="K129" i="4" s="1"/>
  <c r="AW129" i="4" a="1"/>
  <c r="AW129" i="4" s="1"/>
  <c r="N128" i="4" a="1"/>
  <c r="N128" i="4" s="1"/>
  <c r="O128" i="4" a="1"/>
  <c r="O128" i="4" s="1"/>
  <c r="P128" i="4" s="1"/>
  <c r="J130" i="4"/>
  <c r="AT130" i="4" s="1"/>
  <c r="BJ129" i="4" a="1"/>
  <c r="BJ129" i="4" s="1"/>
  <c r="BU129" i="4" a="1"/>
  <c r="BU129" i="4" s="1"/>
  <c r="BA129" i="4" a="1"/>
  <c r="BA129" i="4" s="1"/>
  <c r="BQ129" i="4" a="1"/>
  <c r="BQ129" i="4" s="1"/>
  <c r="BB129" i="4" a="1"/>
  <c r="BB129" i="4" s="1"/>
  <c r="BM129" i="4" a="1"/>
  <c r="BM129" i="4" s="1"/>
  <c r="BY129" i="4" a="1"/>
  <c r="BY129" i="4" s="1"/>
  <c r="BZ129" i="4" a="1"/>
  <c r="BZ129" i="4" s="1"/>
  <c r="AS129" i="4" a="1"/>
  <c r="AS129" i="4" s="1"/>
  <c r="AW130" i="4" a="1"/>
  <c r="AW130" i="4" s="1"/>
  <c r="J117" i="4"/>
  <c r="K117" i="4" s="1" a="1"/>
  <c r="K117" i="4" s="1"/>
  <c r="K124" i="4" s="1" a="1"/>
  <c r="K124" i="4" s="1"/>
  <c r="CM124" i="4"/>
  <c r="AP129" i="4"/>
  <c r="L127" i="4"/>
  <c r="CE127" i="4" s="1"/>
  <c r="R126" i="4" a="1"/>
  <c r="R126" i="4" s="1"/>
  <c r="Q126" i="4" a="1"/>
  <c r="Q126" i="4" s="1"/>
  <c r="BI130" i="4" a="1"/>
  <c r="BI130" i="4" s="1"/>
  <c r="BX128" i="4" a="1"/>
  <c r="BX128" i="4" s="1"/>
  <c r="BP128" i="4" a="1"/>
  <c r="BP128" i="4" s="1"/>
  <c r="CB128" i="4" a="1"/>
  <c r="CB128" i="4" s="1"/>
  <c r="AR128" i="4" a="1"/>
  <c r="AR128" i="4" s="1"/>
  <c r="BH128" i="4" a="1"/>
  <c r="BH128" i="4" s="1"/>
  <c r="BD128" i="4" a="1"/>
  <c r="BD128" i="4" s="1"/>
  <c r="I131" i="4"/>
  <c r="BT129" i="4" a="1"/>
  <c r="BT129" i="4" s="1"/>
  <c r="AV129" i="4" a="1"/>
  <c r="AV129" i="4" s="1"/>
  <c r="G108" i="4"/>
  <c r="BF22" i="3"/>
  <c r="BF24" i="3" a="1"/>
  <c r="BF24" i="3" s="1"/>
  <c r="BF23" i="3" a="1"/>
  <c r="BF23" i="3" s="1"/>
  <c r="BF25" i="3" a="1"/>
  <c r="BF25" i="3" s="1"/>
  <c r="H159" i="4" l="1"/>
  <c r="CA131" i="4"/>
  <c r="BG131" i="4"/>
  <c r="BC131" i="4"/>
  <c r="AY131" i="4"/>
  <c r="AQ131" i="4"/>
  <c r="BS131" i="4"/>
  <c r="AU131" i="4"/>
  <c r="BW131" i="4"/>
  <c r="BO131" i="4"/>
  <c r="BK131" i="4"/>
  <c r="M129" i="4" a="1"/>
  <c r="M129" i="4" s="1"/>
  <c r="CC130" i="4" a="1"/>
  <c r="CC130" i="4" s="1"/>
  <c r="AX130" i="4" a="1"/>
  <c r="AX130" i="4" s="1"/>
  <c r="BV130" i="4" a="1"/>
  <c r="BV130" i="4" s="1"/>
  <c r="O129" i="4" a="1"/>
  <c r="O129" i="4" s="1"/>
  <c r="P129" i="4" s="1"/>
  <c r="BA130" i="4" a="1"/>
  <c r="BA130" i="4" s="1"/>
  <c r="CD130" i="4" a="1"/>
  <c r="CD130" i="4" s="1"/>
  <c r="BJ130" i="4" a="1"/>
  <c r="BJ130" i="4" s="1"/>
  <c r="BZ130" i="4" a="1"/>
  <c r="BZ130" i="4" s="1"/>
  <c r="N129" i="4" a="1"/>
  <c r="N129" i="4" s="1"/>
  <c r="BE130" i="4" a="1"/>
  <c r="BE130" i="4" s="1"/>
  <c r="BF130" i="4" a="1"/>
  <c r="BF130" i="4" s="1"/>
  <c r="BM130" i="4" a="1"/>
  <c r="BM130" i="4" s="1"/>
  <c r="BB130" i="4" a="1"/>
  <c r="BB130" i="4" s="1"/>
  <c r="BR130" i="4" a="1"/>
  <c r="BR130" i="4" s="1"/>
  <c r="BY130" i="4" a="1"/>
  <c r="BY130" i="4" s="1"/>
  <c r="BN130" i="4" a="1"/>
  <c r="BN130" i="4" s="1"/>
  <c r="BQ130" i="4" a="1"/>
  <c r="BQ130" i="4" s="1"/>
  <c r="BU130" i="4" a="1"/>
  <c r="BU130" i="4" s="1"/>
  <c r="K130" i="4" a="1"/>
  <c r="K130" i="4" s="1"/>
  <c r="AS130" i="4" a="1"/>
  <c r="AS130" i="4" s="1"/>
  <c r="J131" i="4"/>
  <c r="AT131" i="4" s="1"/>
  <c r="AP130" i="4"/>
  <c r="BF26" i="3" a="1"/>
  <c r="BF26" i="3" s="1"/>
  <c r="R127" i="4" a="1"/>
  <c r="R127" i="4" s="1"/>
  <c r="Q127" i="4" a="1"/>
  <c r="Q127" i="4" s="1"/>
  <c r="BY131" i="4" a="1"/>
  <c r="BY131" i="4" s="1"/>
  <c r="BJ131" i="4" a="1"/>
  <c r="BJ131" i="4" s="1"/>
  <c r="BF27" i="3" a="1"/>
  <c r="BF27" i="3" s="1"/>
  <c r="L128" i="4" a="1"/>
  <c r="L128" i="4" s="1"/>
  <c r="CE128" i="4" s="1"/>
  <c r="BX129" i="4" a="1"/>
  <c r="BX129" i="4" s="1"/>
  <c r="CB129" i="4" a="1"/>
  <c r="CB129" i="4" s="1"/>
  <c r="BL129" i="4" a="1"/>
  <c r="BL129" i="4" s="1"/>
  <c r="AR129" i="4" a="1"/>
  <c r="AR129" i="4" s="1"/>
  <c r="BP129" i="4" a="1"/>
  <c r="BP129" i="4" s="1"/>
  <c r="BH129" i="4" a="1"/>
  <c r="BH129" i="4" s="1"/>
  <c r="BD129" i="4" a="1"/>
  <c r="BD129" i="4" s="1"/>
  <c r="AZ129" i="4" a="1"/>
  <c r="AZ129" i="4" s="1"/>
  <c r="I132" i="4"/>
  <c r="BX130" i="4" a="1"/>
  <c r="BX130" i="4" s="1"/>
  <c r="CB130" i="4" a="1"/>
  <c r="CB130" i="4" s="1"/>
  <c r="BP130" i="4" a="1"/>
  <c r="BP130" i="4" s="1"/>
  <c r="AV130" i="4" a="1"/>
  <c r="AV130" i="4" s="1"/>
  <c r="G109" i="4"/>
  <c r="BF29" i="3" a="1"/>
  <c r="BF29" i="3" s="1"/>
  <c r="BF28" i="3" a="1"/>
  <c r="BF28" i="3" s="1"/>
  <c r="S5" i="1"/>
  <c r="BH48" i="3" s="1"/>
  <c r="BC132" i="4" l="1"/>
  <c r="AY132" i="4"/>
  <c r="BW132" i="4"/>
  <c r="AQ132" i="4"/>
  <c r="BK132" i="4"/>
  <c r="BG132" i="4"/>
  <c r="BS132" i="4"/>
  <c r="AU132" i="4"/>
  <c r="BO132" i="4"/>
  <c r="CA132" i="4"/>
  <c r="AX131" i="4" a="1"/>
  <c r="AX131" i="4" s="1"/>
  <c r="BQ131" i="4" a="1"/>
  <c r="BQ131" i="4" s="1"/>
  <c r="BE131" i="4" a="1"/>
  <c r="BE131" i="4" s="1"/>
  <c r="BM131" i="4" a="1"/>
  <c r="BM131" i="4" s="1"/>
  <c r="BF131" i="4" a="1"/>
  <c r="BF131" i="4" s="1"/>
  <c r="BU131" i="4" a="1"/>
  <c r="BU131" i="4" s="1"/>
  <c r="M130" i="4" a="1"/>
  <c r="M130" i="4" s="1"/>
  <c r="K131" i="4" a="1"/>
  <c r="K131" i="4" s="1"/>
  <c r="AW131" i="4" a="1"/>
  <c r="AW131" i="4" s="1"/>
  <c r="N130" i="4" a="1"/>
  <c r="N130" i="4" s="1"/>
  <c r="O130" i="4" a="1"/>
  <c r="O130" i="4" s="1"/>
  <c r="P130" i="4" s="1"/>
  <c r="J132" i="4"/>
  <c r="AT132" i="4" s="1"/>
  <c r="BB131" i="4" a="1"/>
  <c r="BB131" i="4" s="1"/>
  <c r="BA131" i="4" a="1"/>
  <c r="BA131" i="4" s="1"/>
  <c r="BI131" i="4" a="1"/>
  <c r="BI131" i="4" s="1"/>
  <c r="BZ131" i="4" a="1"/>
  <c r="BZ131" i="4" s="1"/>
  <c r="CC131" i="4" a="1"/>
  <c r="CC131" i="4" s="1"/>
  <c r="BN131" i="4" a="1"/>
  <c r="BN131" i="4" s="1"/>
  <c r="BV131" i="4" a="1"/>
  <c r="BV131" i="4" s="1"/>
  <c r="BR131" i="4" a="1"/>
  <c r="BR131" i="4" s="1"/>
  <c r="CD131" i="4" a="1"/>
  <c r="CD131" i="4" s="1"/>
  <c r="AS131" i="4" a="1"/>
  <c r="AS131" i="4" s="1"/>
  <c r="AP131" i="4"/>
  <c r="BF32" i="3" a="1"/>
  <c r="BF32" i="3" s="1"/>
  <c r="BF30" i="3" a="1"/>
  <c r="BF30" i="3" s="1"/>
  <c r="BF31" i="3" a="1"/>
  <c r="BF31" i="3" s="1"/>
  <c r="BF33" i="3" a="1"/>
  <c r="BF33" i="3" s="1"/>
  <c r="R128" i="4" a="1"/>
  <c r="R128" i="4" s="1"/>
  <c r="Q128" i="4" a="1"/>
  <c r="Q128" i="4" s="1"/>
  <c r="BY132" i="4" a="1"/>
  <c r="BY132" i="4" s="1"/>
  <c r="CD132" i="4" a="1"/>
  <c r="CD132" i="4" s="1"/>
  <c r="BI132" i="4" a="1"/>
  <c r="BI132" i="4" s="1"/>
  <c r="BA132" i="4" a="1"/>
  <c r="BA132" i="4" s="1"/>
  <c r="L129" i="4" a="1"/>
  <c r="L129" i="4" s="1"/>
  <c r="CE129" i="4" s="1"/>
  <c r="BT130" i="4" a="1"/>
  <c r="BT130" i="4" s="1"/>
  <c r="AR130" i="4" a="1"/>
  <c r="AR130" i="4" s="1"/>
  <c r="BL130" i="4" a="1"/>
  <c r="BL130" i="4" s="1"/>
  <c r="BH130" i="4" a="1"/>
  <c r="BH130" i="4" s="1"/>
  <c r="BD130" i="4" a="1"/>
  <c r="BD130" i="4" s="1"/>
  <c r="AZ130" i="4" a="1"/>
  <c r="AZ130" i="4" s="1"/>
  <c r="I133" i="4"/>
  <c r="AV131" i="4" a="1"/>
  <c r="AV131" i="4" s="1"/>
  <c r="BP131" i="4" a="1"/>
  <c r="BP131" i="4" s="1"/>
  <c r="BX131" i="4" a="1"/>
  <c r="BX131" i="4" s="1"/>
  <c r="BH131" i="4" a="1"/>
  <c r="BH131" i="4" s="1"/>
  <c r="G110" i="4"/>
  <c r="C14" i="1"/>
  <c r="BG48" i="3"/>
  <c r="BJ48" i="3" s="1" a="1"/>
  <c r="BJ48" i="3" s="1"/>
  <c r="BG47" i="3"/>
  <c r="BG45" i="3"/>
  <c r="BG41" i="3"/>
  <c r="BG37" i="3"/>
  <c r="BG33" i="3"/>
  <c r="BG29" i="3"/>
  <c r="BG25" i="3"/>
  <c r="BG21" i="3"/>
  <c r="BG18" i="3"/>
  <c r="BG43" i="3"/>
  <c r="BG39" i="3"/>
  <c r="BG31" i="3"/>
  <c r="BG23" i="3"/>
  <c r="BG19" i="3"/>
  <c r="BG42" i="3"/>
  <c r="BG34" i="3"/>
  <c r="BG30" i="3"/>
  <c r="BG22" i="3"/>
  <c r="BG46" i="3"/>
  <c r="BG44" i="3"/>
  <c r="BG40" i="3"/>
  <c r="BG36" i="3"/>
  <c r="BG32" i="3"/>
  <c r="BG28" i="3"/>
  <c r="BG24" i="3"/>
  <c r="BG20" i="3"/>
  <c r="BG35" i="3"/>
  <c r="BG27" i="3"/>
  <c r="BG38" i="3"/>
  <c r="BG26" i="3"/>
  <c r="AQ133" i="4" l="1"/>
  <c r="CA133" i="4"/>
  <c r="BS133" i="4"/>
  <c r="BG133" i="4"/>
  <c r="AU133" i="4"/>
  <c r="BC133" i="4"/>
  <c r="AY133" i="4"/>
  <c r="BO133" i="4"/>
  <c r="BK133" i="4"/>
  <c r="BW133" i="4"/>
  <c r="O131" i="4" a="1"/>
  <c r="O131" i="4" s="1"/>
  <c r="P131" i="4" s="1"/>
  <c r="BE132" i="4" a="1"/>
  <c r="BE132" i="4" s="1"/>
  <c r="BF132" i="4" a="1"/>
  <c r="BF132" i="4" s="1"/>
  <c r="BQ132" i="4" a="1"/>
  <c r="BQ132" i="4" s="1"/>
  <c r="BV132" i="4" a="1"/>
  <c r="BV132" i="4" s="1"/>
  <c r="K132" i="4" a="1"/>
  <c r="K132" i="4" s="1"/>
  <c r="AW132" i="4" a="1"/>
  <c r="AW132" i="4" s="1"/>
  <c r="AX132" i="4" a="1"/>
  <c r="AX132" i="4" s="1"/>
  <c r="BZ132" i="4" a="1"/>
  <c r="BZ132" i="4" s="1"/>
  <c r="BJ132" i="4" a="1"/>
  <c r="BJ132" i="4" s="1"/>
  <c r="BB132" i="4" a="1"/>
  <c r="BB132" i="4" s="1"/>
  <c r="BM132" i="4" a="1"/>
  <c r="BM132" i="4" s="1"/>
  <c r="BR132" i="4" a="1"/>
  <c r="BR132" i="4" s="1"/>
  <c r="BN132" i="4" a="1"/>
  <c r="BN132" i="4" s="1"/>
  <c r="BU132" i="4" a="1"/>
  <c r="BU132" i="4" s="1"/>
  <c r="CC132" i="4" a="1"/>
  <c r="CC132" i="4" s="1"/>
  <c r="AS132" i="4" a="1"/>
  <c r="AS132" i="4" s="1"/>
  <c r="M132" i="4" s="1" a="1"/>
  <c r="M132" i="4" s="1"/>
  <c r="M131" i="4" a="1"/>
  <c r="M131" i="4" s="1"/>
  <c r="N131" i="4" a="1"/>
  <c r="N131" i="4" s="1"/>
  <c r="J133" i="4"/>
  <c r="AT133" i="4" s="1"/>
  <c r="AP132" i="4"/>
  <c r="BF36" i="3" a="1"/>
  <c r="BF36" i="3" s="1"/>
  <c r="BF37" i="3" a="1"/>
  <c r="BF37" i="3" s="1"/>
  <c r="BF35" i="3" a="1"/>
  <c r="BF35" i="3" s="1"/>
  <c r="BF34" i="3" a="1"/>
  <c r="BF34" i="3" s="1"/>
  <c r="BF40" i="3" a="1"/>
  <c r="BF40" i="3" s="1"/>
  <c r="Q129" i="4" a="1"/>
  <c r="Q129" i="4" s="1"/>
  <c r="R129" i="4" a="1"/>
  <c r="R129" i="4" s="1"/>
  <c r="BM133" i="4" a="1"/>
  <c r="BM133" i="4" s="1"/>
  <c r="BB133" i="4" a="1"/>
  <c r="BB133" i="4" s="1"/>
  <c r="L130" i="4" a="1"/>
  <c r="L130" i="4" s="1"/>
  <c r="CE130" i="4" s="1"/>
  <c r="CB131" i="4" a="1"/>
  <c r="CB131" i="4" s="1"/>
  <c r="BL131" i="4" a="1"/>
  <c r="BL131" i="4" s="1"/>
  <c r="BT131" i="4" a="1"/>
  <c r="BT131" i="4" s="1"/>
  <c r="AR131" i="4" a="1"/>
  <c r="AR131" i="4" s="1"/>
  <c r="BD131" i="4" a="1"/>
  <c r="BD131" i="4" s="1"/>
  <c r="AZ131" i="4" a="1"/>
  <c r="AZ131" i="4" s="1"/>
  <c r="I134" i="4"/>
  <c r="BP132" i="4" a="1"/>
  <c r="BP132" i="4" s="1"/>
  <c r="BL132" i="4" a="1"/>
  <c r="BL132" i="4" s="1"/>
  <c r="G111" i="4"/>
  <c r="BS38" i="3"/>
  <c r="BT38" i="3"/>
  <c r="BR38" i="3"/>
  <c r="BS24" i="3"/>
  <c r="BT24" i="3"/>
  <c r="BR24" i="3"/>
  <c r="BT40" i="3"/>
  <c r="BR40" i="3"/>
  <c r="BS40" i="3"/>
  <c r="BT30" i="3"/>
  <c r="BS30" i="3"/>
  <c r="BR30" i="3"/>
  <c r="BR23" i="3"/>
  <c r="BT23" i="3"/>
  <c r="BS23" i="3"/>
  <c r="BS18" i="3"/>
  <c r="BR18" i="3"/>
  <c r="BT18" i="3"/>
  <c r="BR33" i="3"/>
  <c r="BT33" i="3"/>
  <c r="BS33" i="3"/>
  <c r="BT47" i="3"/>
  <c r="BS47" i="3"/>
  <c r="BR47" i="3"/>
  <c r="BS27" i="3"/>
  <c r="BR27" i="3"/>
  <c r="BT27" i="3"/>
  <c r="BT28" i="3"/>
  <c r="BS28" i="3"/>
  <c r="BR28" i="3"/>
  <c r="BR44" i="3"/>
  <c r="BS44" i="3"/>
  <c r="BT44" i="3"/>
  <c r="BR34" i="3"/>
  <c r="BS34" i="3"/>
  <c r="BT34" i="3"/>
  <c r="BT31" i="3"/>
  <c r="BS31" i="3"/>
  <c r="BR31" i="3"/>
  <c r="BT21" i="3"/>
  <c r="BS21" i="3"/>
  <c r="BR21" i="3"/>
  <c r="BS37" i="3"/>
  <c r="BT37" i="3"/>
  <c r="BR37" i="3"/>
  <c r="BI48" i="3" a="1"/>
  <c r="BI48" i="3" s="1"/>
  <c r="BT48" i="3"/>
  <c r="BR48" i="3"/>
  <c r="BS48" i="3"/>
  <c r="BR35" i="3"/>
  <c r="BS35" i="3"/>
  <c r="BT35" i="3"/>
  <c r="BS32" i="3"/>
  <c r="BT32" i="3"/>
  <c r="BR32" i="3"/>
  <c r="BT46" i="3"/>
  <c r="BS46" i="3"/>
  <c r="BR46" i="3"/>
  <c r="BT42" i="3"/>
  <c r="BS42" i="3"/>
  <c r="BR42" i="3"/>
  <c r="BR39" i="3"/>
  <c r="BS39" i="3"/>
  <c r="BT39" i="3"/>
  <c r="BT25" i="3"/>
  <c r="BS25" i="3"/>
  <c r="BR25" i="3"/>
  <c r="BT41" i="3"/>
  <c r="BR41" i="3"/>
  <c r="BS41" i="3"/>
  <c r="BT26" i="3"/>
  <c r="BR26" i="3"/>
  <c r="BS26" i="3"/>
  <c r="BS20" i="3"/>
  <c r="BR20" i="3"/>
  <c r="BT20" i="3"/>
  <c r="BT36" i="3"/>
  <c r="BR36" i="3"/>
  <c r="BS36" i="3"/>
  <c r="BT22" i="3"/>
  <c r="BR22" i="3"/>
  <c r="BS22" i="3"/>
  <c r="BT19" i="3"/>
  <c r="BR19" i="3"/>
  <c r="BS19" i="3"/>
  <c r="BS43" i="3"/>
  <c r="BT43" i="3"/>
  <c r="BR43" i="3"/>
  <c r="BT29" i="3"/>
  <c r="BS29" i="3"/>
  <c r="BR29" i="3"/>
  <c r="BT45" i="3"/>
  <c r="BS45" i="3"/>
  <c r="BR45" i="3"/>
  <c r="BQ38" i="3"/>
  <c r="BP38" i="3"/>
  <c r="BP24" i="3"/>
  <c r="BQ24" i="3"/>
  <c r="BP40" i="3"/>
  <c r="BQ40" i="3"/>
  <c r="BP30" i="3"/>
  <c r="BQ30" i="3"/>
  <c r="BQ23" i="3"/>
  <c r="BP23" i="3"/>
  <c r="BK18" i="3"/>
  <c r="BO18" i="3"/>
  <c r="BP18" i="3"/>
  <c r="BQ18" i="3"/>
  <c r="BQ33" i="3"/>
  <c r="BP33" i="3"/>
  <c r="BQ47" i="3"/>
  <c r="BP47" i="3"/>
  <c r="BQ35" i="3"/>
  <c r="BP35" i="3"/>
  <c r="BP32" i="3"/>
  <c r="BQ32" i="3"/>
  <c r="BP46" i="3"/>
  <c r="BQ46" i="3"/>
  <c r="BP42" i="3"/>
  <c r="BQ42" i="3"/>
  <c r="BQ39" i="3"/>
  <c r="BP39" i="3"/>
  <c r="BP25" i="3"/>
  <c r="BQ25" i="3"/>
  <c r="BQ41" i="3"/>
  <c r="BP41" i="3"/>
  <c r="BP27" i="3"/>
  <c r="BQ27" i="3"/>
  <c r="BP28" i="3"/>
  <c r="BQ28" i="3"/>
  <c r="BP44" i="3"/>
  <c r="BQ44" i="3"/>
  <c r="BQ34" i="3"/>
  <c r="BP34" i="3"/>
  <c r="BK31" i="3"/>
  <c r="BQ31" i="3"/>
  <c r="BP31" i="3"/>
  <c r="BP21" i="3"/>
  <c r="BQ21" i="3"/>
  <c r="BQ37" i="3"/>
  <c r="BP37" i="3"/>
  <c r="BP48" i="3"/>
  <c r="BQ48" i="3"/>
  <c r="BQ26" i="3"/>
  <c r="BP26" i="3"/>
  <c r="BP20" i="3"/>
  <c r="BQ20" i="3"/>
  <c r="BQ36" i="3"/>
  <c r="BP36" i="3"/>
  <c r="BQ22" i="3"/>
  <c r="BP22" i="3"/>
  <c r="BP19" i="3"/>
  <c r="BK19" i="3"/>
  <c r="BQ19" i="3"/>
  <c r="BP43" i="3"/>
  <c r="BQ43" i="3"/>
  <c r="BP29" i="3"/>
  <c r="BQ29" i="3"/>
  <c r="BP45" i="3"/>
  <c r="BQ45" i="3"/>
  <c r="BN38" i="3"/>
  <c r="BM38" i="3"/>
  <c r="BL38" i="3"/>
  <c r="BK38" i="3"/>
  <c r="BO38" i="3"/>
  <c r="BN40" i="3"/>
  <c r="BM40" i="3"/>
  <c r="BK40" i="3"/>
  <c r="BO40" i="3"/>
  <c r="BL40" i="3"/>
  <c r="BO23" i="3"/>
  <c r="BL23" i="3"/>
  <c r="BN23" i="3"/>
  <c r="BK23" i="3"/>
  <c r="BM23" i="3"/>
  <c r="BN18" i="3"/>
  <c r="BL18" i="3"/>
  <c r="BM18" i="3"/>
  <c r="BL47" i="3"/>
  <c r="BN47" i="3"/>
  <c r="BO47" i="3"/>
  <c r="BM47" i="3"/>
  <c r="BK47" i="3"/>
  <c r="BO28" i="3"/>
  <c r="BN28" i="3"/>
  <c r="BM28" i="3"/>
  <c r="BL28" i="3"/>
  <c r="BK28" i="3"/>
  <c r="BN34" i="3"/>
  <c r="BL34" i="3"/>
  <c r="BK34" i="3"/>
  <c r="BO34" i="3"/>
  <c r="BM34" i="3"/>
  <c r="BM31" i="3"/>
  <c r="BL31" i="3"/>
  <c r="BO31" i="3"/>
  <c r="BN31" i="3"/>
  <c r="BL37" i="3"/>
  <c r="BK37" i="3"/>
  <c r="BO37" i="3"/>
  <c r="BM37" i="3"/>
  <c r="BN37" i="3"/>
  <c r="BN48" i="3"/>
  <c r="BM48" i="3"/>
  <c r="BO48" i="3"/>
  <c r="BK48" i="3"/>
  <c r="BL48" i="3"/>
  <c r="BO24" i="3"/>
  <c r="BN24" i="3"/>
  <c r="BM24" i="3"/>
  <c r="BL24" i="3"/>
  <c r="BK24" i="3"/>
  <c r="BK30" i="3"/>
  <c r="BO30" i="3"/>
  <c r="BM30" i="3"/>
  <c r="BN30" i="3"/>
  <c r="BL30" i="3"/>
  <c r="BN33" i="3"/>
  <c r="BK33" i="3"/>
  <c r="BM33" i="3"/>
  <c r="BL33" i="3"/>
  <c r="BO33" i="3"/>
  <c r="BN27" i="3"/>
  <c r="BL27" i="3"/>
  <c r="BO27" i="3"/>
  <c r="BM27" i="3"/>
  <c r="BK27" i="3"/>
  <c r="BN44" i="3"/>
  <c r="BM44" i="3"/>
  <c r="BO44" i="3"/>
  <c r="BL44" i="3"/>
  <c r="BK44" i="3"/>
  <c r="BO21" i="3"/>
  <c r="BK21" i="3"/>
  <c r="BN21" i="3"/>
  <c r="BM21" i="3"/>
  <c r="BL21" i="3"/>
  <c r="BM35" i="3"/>
  <c r="BL35" i="3"/>
  <c r="BK35" i="3"/>
  <c r="BO35" i="3"/>
  <c r="BN35" i="3"/>
  <c r="BL32" i="3"/>
  <c r="BO32" i="3"/>
  <c r="BK32" i="3"/>
  <c r="BN32" i="3"/>
  <c r="BM32" i="3"/>
  <c r="BK46" i="3"/>
  <c r="BM46" i="3"/>
  <c r="BN46" i="3"/>
  <c r="BL46" i="3"/>
  <c r="BO46" i="3"/>
  <c r="BO42" i="3"/>
  <c r="BN42" i="3"/>
  <c r="BM42" i="3"/>
  <c r="BK42" i="3"/>
  <c r="BL42" i="3"/>
  <c r="BO39" i="3"/>
  <c r="BM39" i="3"/>
  <c r="BN39" i="3"/>
  <c r="BL39" i="3"/>
  <c r="BK39" i="3"/>
  <c r="BO25" i="3"/>
  <c r="BK25" i="3"/>
  <c r="BM25" i="3"/>
  <c r="BL25" i="3"/>
  <c r="BN25" i="3"/>
  <c r="BK41" i="3"/>
  <c r="BM41" i="3"/>
  <c r="BL41" i="3"/>
  <c r="BO41" i="3"/>
  <c r="BN41" i="3"/>
  <c r="BO26" i="3"/>
  <c r="BL26" i="3"/>
  <c r="BK26" i="3"/>
  <c r="BN26" i="3"/>
  <c r="BM26" i="3"/>
  <c r="BM20" i="3"/>
  <c r="BK20" i="3"/>
  <c r="BO20" i="3"/>
  <c r="BL20" i="3"/>
  <c r="BN20" i="3"/>
  <c r="BK36" i="3"/>
  <c r="BL36" i="3"/>
  <c r="BO36" i="3"/>
  <c r="BN36" i="3"/>
  <c r="BM36" i="3"/>
  <c r="BN22" i="3"/>
  <c r="BL22" i="3"/>
  <c r="BM22" i="3"/>
  <c r="BO22" i="3"/>
  <c r="BK22" i="3"/>
  <c r="BN19" i="3"/>
  <c r="BO19" i="3"/>
  <c r="BL19" i="3"/>
  <c r="BM19" i="3"/>
  <c r="BN43" i="3"/>
  <c r="BK43" i="3"/>
  <c r="BM43" i="3"/>
  <c r="BL43" i="3"/>
  <c r="BO43" i="3"/>
  <c r="BO29" i="3"/>
  <c r="BM29" i="3"/>
  <c r="BL29" i="3"/>
  <c r="BK29" i="3"/>
  <c r="BN29" i="3"/>
  <c r="BM45" i="3"/>
  <c r="BL45" i="3"/>
  <c r="BN45" i="3"/>
  <c r="BO45" i="3"/>
  <c r="BK45" i="3"/>
  <c r="BF41" i="3" a="1"/>
  <c r="BF41" i="3" s="1"/>
  <c r="D44" i="1"/>
  <c r="BH46" i="3"/>
  <c r="BH42" i="3"/>
  <c r="BH38" i="3"/>
  <c r="BH34" i="3"/>
  <c r="BH30" i="3"/>
  <c r="BH26" i="3"/>
  <c r="BH22" i="3"/>
  <c r="BH32" i="3"/>
  <c r="BH24" i="3"/>
  <c r="BH43" i="3"/>
  <c r="BH35" i="3"/>
  <c r="BH27" i="3"/>
  <c r="BH19" i="3"/>
  <c r="BI19" i="3" s="1" a="1"/>
  <c r="BI19" i="3" s="1"/>
  <c r="BH18" i="3"/>
  <c r="BI18" i="3" s="1" a="1"/>
  <c r="BI18" i="3" s="1"/>
  <c r="BH45" i="3"/>
  <c r="BH41" i="3"/>
  <c r="BH37" i="3"/>
  <c r="BH33" i="3"/>
  <c r="BH29" i="3"/>
  <c r="BH25" i="3"/>
  <c r="BH21" i="3"/>
  <c r="BH44" i="3"/>
  <c r="BH40" i="3"/>
  <c r="BH36" i="3"/>
  <c r="BH28" i="3"/>
  <c r="BH20" i="3"/>
  <c r="BH47" i="3"/>
  <c r="BH39" i="3"/>
  <c r="BH31" i="3"/>
  <c r="BH23" i="3"/>
  <c r="BI23" i="3" s="1" a="1"/>
  <c r="BI23" i="3" s="1"/>
  <c r="D17" i="1"/>
  <c r="D21" i="1"/>
  <c r="D25" i="1"/>
  <c r="D29" i="1"/>
  <c r="D33" i="1"/>
  <c r="D37" i="1"/>
  <c r="D41" i="1"/>
  <c r="D14" i="1"/>
  <c r="D18" i="1"/>
  <c r="D22" i="1"/>
  <c r="D26" i="1"/>
  <c r="D30" i="1"/>
  <c r="D34" i="1"/>
  <c r="D38" i="1"/>
  <c r="D42" i="1"/>
  <c r="D15" i="1"/>
  <c r="D19" i="1"/>
  <c r="D23" i="1"/>
  <c r="D27" i="1"/>
  <c r="D31" i="1"/>
  <c r="D35" i="1"/>
  <c r="D39" i="1"/>
  <c r="D43" i="1"/>
  <c r="D16" i="1"/>
  <c r="D20" i="1"/>
  <c r="D24" i="1"/>
  <c r="D28" i="1"/>
  <c r="D32" i="1"/>
  <c r="D36" i="1"/>
  <c r="D40" i="1"/>
  <c r="C18" i="1"/>
  <c r="C26" i="1"/>
  <c r="C38" i="1"/>
  <c r="C15" i="1"/>
  <c r="C19" i="1"/>
  <c r="C23" i="1"/>
  <c r="C27" i="1"/>
  <c r="C31" i="1"/>
  <c r="C35" i="1"/>
  <c r="C39" i="1"/>
  <c r="C43" i="1"/>
  <c r="C22" i="1"/>
  <c r="C30" i="1"/>
  <c r="C34" i="1"/>
  <c r="C42" i="1"/>
  <c r="C16" i="1"/>
  <c r="C20" i="1"/>
  <c r="C24" i="1"/>
  <c r="C28" i="1"/>
  <c r="C32" i="1"/>
  <c r="C36" i="1"/>
  <c r="C40" i="1"/>
  <c r="C44" i="1"/>
  <c r="C17" i="1"/>
  <c r="C21" i="1"/>
  <c r="C25" i="1"/>
  <c r="C29" i="1"/>
  <c r="C33" i="1"/>
  <c r="C37" i="1"/>
  <c r="C41" i="1"/>
  <c r="BW134" i="4" l="1"/>
  <c r="BO134" i="4"/>
  <c r="BK134" i="4"/>
  <c r="BG134" i="4"/>
  <c r="AY134" i="4"/>
  <c r="AQ134" i="4"/>
  <c r="CA134" i="4"/>
  <c r="BC134" i="4"/>
  <c r="AU134" i="4"/>
  <c r="BS134" i="4"/>
  <c r="O132" i="4" a="1"/>
  <c r="O132" i="4" s="1"/>
  <c r="P132" i="4" s="1"/>
  <c r="N132" i="4" a="1"/>
  <c r="N132" i="4" s="1"/>
  <c r="BR133" i="4" a="1"/>
  <c r="BR133" i="4" s="1"/>
  <c r="CD133" i="4" a="1"/>
  <c r="CD133" i="4" s="1"/>
  <c r="BA133" i="4" a="1"/>
  <c r="BA133" i="4" s="1"/>
  <c r="BI133" i="4" a="1"/>
  <c r="BI133" i="4" s="1"/>
  <c r="BY133" i="4" a="1"/>
  <c r="BY133" i="4" s="1"/>
  <c r="BZ133" i="4" a="1"/>
  <c r="BZ133" i="4" s="1"/>
  <c r="AW133" i="4" a="1"/>
  <c r="AW133" i="4" s="1"/>
  <c r="J134" i="4"/>
  <c r="AT134" i="4" s="1"/>
  <c r="BF133" i="4" a="1"/>
  <c r="BF133" i="4" s="1"/>
  <c r="BE133" i="4" a="1"/>
  <c r="BE133" i="4" s="1"/>
  <c r="AX133" i="4" a="1"/>
  <c r="AX133" i="4" s="1"/>
  <c r="BU133" i="4" a="1"/>
  <c r="BU133" i="4" s="1"/>
  <c r="BJ133" i="4" a="1"/>
  <c r="BJ133" i="4" s="1"/>
  <c r="BN133" i="4" a="1"/>
  <c r="BN133" i="4" s="1"/>
  <c r="CC133" i="4" a="1"/>
  <c r="CC133" i="4" s="1"/>
  <c r="BQ133" i="4" a="1"/>
  <c r="BQ133" i="4" s="1"/>
  <c r="BV133" i="4" a="1"/>
  <c r="BV133" i="4" s="1"/>
  <c r="K133" i="4" a="1"/>
  <c r="K133" i="4" s="1"/>
  <c r="AS133" i="4" a="1"/>
  <c r="AS133" i="4" s="1"/>
  <c r="AW134" i="4" a="1"/>
  <c r="AW134" i="4" s="1"/>
  <c r="AP133" i="4"/>
  <c r="BF39" i="3" a="1"/>
  <c r="BF39" i="3" s="1"/>
  <c r="BF44" i="3" s="1" a="1"/>
  <c r="BF44" i="3" s="1"/>
  <c r="BF38" i="3" a="1"/>
  <c r="BF38" i="3" s="1"/>
  <c r="K134" i="4" a="1"/>
  <c r="K134" i="4" s="1"/>
  <c r="R130" i="4" a="1"/>
  <c r="R130" i="4" s="1"/>
  <c r="Q130" i="4" a="1"/>
  <c r="Q130" i="4" s="1"/>
  <c r="BR134" i="4" a="1"/>
  <c r="BR134" i="4" s="1"/>
  <c r="BM134" i="4" a="1"/>
  <c r="BM134" i="4" s="1"/>
  <c r="AX134" i="4" a="1"/>
  <c r="AX134" i="4" s="1"/>
  <c r="BA134" i="4" a="1"/>
  <c r="BA134" i="4" s="1"/>
  <c r="BF45" i="3" a="1"/>
  <c r="BF45" i="3" s="1"/>
  <c r="L131" i="4" a="1"/>
  <c r="L131" i="4" s="1"/>
  <c r="CE131" i="4" s="1"/>
  <c r="BT132" i="4" a="1"/>
  <c r="BT132" i="4" s="1"/>
  <c r="AR132" i="4" a="1"/>
  <c r="AR132" i="4" s="1"/>
  <c r="AV132" i="4" a="1"/>
  <c r="AV132" i="4" s="1"/>
  <c r="BX132" i="4" a="1"/>
  <c r="BX132" i="4" s="1"/>
  <c r="CB132" i="4" a="1"/>
  <c r="CB132" i="4" s="1"/>
  <c r="BH132" i="4" a="1"/>
  <c r="BH132" i="4" s="1"/>
  <c r="BD132" i="4" a="1"/>
  <c r="BD132" i="4" s="1"/>
  <c r="AZ132" i="4" a="1"/>
  <c r="AZ132" i="4" s="1"/>
  <c r="I135" i="4"/>
  <c r="CB133" i="4" a="1"/>
  <c r="CB133" i="4" s="1"/>
  <c r="AV133" i="4" a="1"/>
  <c r="AV133" i="4" s="1"/>
  <c r="BP133" i="4" a="1"/>
  <c r="BP133" i="4" s="1"/>
  <c r="G112" i="4"/>
  <c r="BI53" i="3" a="1"/>
  <c r="BI53" i="3" s="1"/>
  <c r="BI57" i="3" a="1"/>
  <c r="BI57" i="3" s="1"/>
  <c r="BI52" i="3" a="1"/>
  <c r="BI52" i="3" s="1"/>
  <c r="BI47" i="3" a="1"/>
  <c r="BI47" i="3" s="1"/>
  <c r="BJ47" i="3" a="1"/>
  <c r="BJ47" i="3" s="1"/>
  <c r="BI40" i="3" a="1"/>
  <c r="BI40" i="3" s="1"/>
  <c r="BI74" i="3" s="1" a="1"/>
  <c r="BI74" i="3" s="1"/>
  <c r="BJ40" i="3" a="1"/>
  <c r="BJ40" i="3" s="1"/>
  <c r="BI29" i="3" a="1"/>
  <c r="BI29" i="3" s="1"/>
  <c r="BI63" i="3" s="1" a="1"/>
  <c r="BI63" i="3" s="1"/>
  <c r="BJ29" i="3" a="1"/>
  <c r="BJ29" i="3" s="1"/>
  <c r="BJ63" i="3" s="1" a="1"/>
  <c r="BJ63" i="3" s="1"/>
  <c r="BI45" i="3" a="1"/>
  <c r="BI45" i="3" s="1"/>
  <c r="BJ45" i="3" a="1"/>
  <c r="BJ45" i="3" s="1"/>
  <c r="BI35" i="3" a="1"/>
  <c r="BI35" i="3" s="1"/>
  <c r="BI69" i="3" s="1" a="1"/>
  <c r="BI69" i="3" s="1"/>
  <c r="BJ35" i="3" a="1"/>
  <c r="BJ35" i="3" s="1"/>
  <c r="BJ69" i="3" s="1" a="1"/>
  <c r="BJ69" i="3" s="1"/>
  <c r="BI22" i="3" a="1"/>
  <c r="BI22" i="3" s="1"/>
  <c r="BI56" i="3" s="1" a="1"/>
  <c r="BI56" i="3" s="1"/>
  <c r="BJ22" i="3" a="1"/>
  <c r="BJ22" i="3" s="1"/>
  <c r="BJ56" i="3" s="1" a="1"/>
  <c r="BJ56" i="3" s="1"/>
  <c r="BI38" i="3" a="1"/>
  <c r="BI38" i="3" s="1"/>
  <c r="BJ38" i="3" a="1"/>
  <c r="BJ38" i="3" s="1"/>
  <c r="BJ72" i="3" s="1" a="1"/>
  <c r="BJ72" i="3" s="1"/>
  <c r="BJ23" i="3" a="1"/>
  <c r="BJ23" i="3" s="1"/>
  <c r="BJ57" i="3" s="1" a="1"/>
  <c r="BJ57" i="3" s="1"/>
  <c r="BI20" i="3" a="1"/>
  <c r="BI20" i="3" s="1"/>
  <c r="BI54" i="3" s="1" a="1"/>
  <c r="BI54" i="3" s="1"/>
  <c r="BJ20" i="3" a="1"/>
  <c r="BJ20" i="3" s="1"/>
  <c r="BJ54" i="3" s="1" a="1"/>
  <c r="BJ54" i="3" s="1"/>
  <c r="BI44" i="3" a="1"/>
  <c r="BI44" i="3" s="1"/>
  <c r="BJ44" i="3" a="1"/>
  <c r="BJ44" i="3" s="1"/>
  <c r="BI33" i="3" a="1"/>
  <c r="BI33" i="3" s="1"/>
  <c r="BI67" i="3" s="1" a="1"/>
  <c r="BI67" i="3" s="1"/>
  <c r="BJ33" i="3" a="1"/>
  <c r="BJ33" i="3" s="1"/>
  <c r="BJ67" i="3" s="1" a="1"/>
  <c r="BJ67" i="3" s="1"/>
  <c r="BJ18" i="3" a="1"/>
  <c r="BJ18" i="3" s="1"/>
  <c r="BJ52" i="3" s="1" a="1"/>
  <c r="BJ52" i="3" s="1"/>
  <c r="BI43" i="3" a="1"/>
  <c r="BI43" i="3" s="1"/>
  <c r="BJ43" i="3" a="1"/>
  <c r="BJ43" i="3" s="1"/>
  <c r="BI26" i="3" a="1"/>
  <c r="BI26" i="3" s="1"/>
  <c r="BI60" i="3" s="1" a="1"/>
  <c r="BI60" i="3" s="1"/>
  <c r="BJ26" i="3" a="1"/>
  <c r="BJ26" i="3" s="1"/>
  <c r="BJ60" i="3" s="1" a="1"/>
  <c r="BJ60" i="3" s="1"/>
  <c r="BI42" i="3" a="1"/>
  <c r="BI42" i="3" s="1"/>
  <c r="BJ42" i="3" a="1"/>
  <c r="BJ42" i="3" s="1"/>
  <c r="BI39" i="3" a="1"/>
  <c r="BI39" i="3" s="1"/>
  <c r="BJ39" i="3" a="1"/>
  <c r="BJ39" i="3" s="1"/>
  <c r="BJ73" i="3" s="1" a="1"/>
  <c r="BJ73" i="3" s="1"/>
  <c r="BI36" i="3" a="1"/>
  <c r="BI36" i="3" s="1"/>
  <c r="BI70" i="3" s="1" a="1"/>
  <c r="BI70" i="3" s="1"/>
  <c r="BJ36" i="3" a="1"/>
  <c r="BJ36" i="3" s="1"/>
  <c r="BI25" i="3" a="1"/>
  <c r="BI25" i="3" s="1"/>
  <c r="BJ25" i="3" a="1"/>
  <c r="BJ25" i="3" s="1"/>
  <c r="BJ59" i="3" s="1" a="1"/>
  <c r="BJ59" i="3" s="1"/>
  <c r="BI41" i="3" a="1"/>
  <c r="BI41" i="3" s="1"/>
  <c r="BI75" i="3" s="1" a="1"/>
  <c r="BI75" i="3" s="1"/>
  <c r="BJ41" i="3" a="1"/>
  <c r="BJ41" i="3" s="1"/>
  <c r="BI27" i="3" a="1"/>
  <c r="BI27" i="3" s="1"/>
  <c r="BI61" i="3" s="1" a="1"/>
  <c r="BI61" i="3" s="1"/>
  <c r="BJ27" i="3" a="1"/>
  <c r="BJ27" i="3" s="1"/>
  <c r="BJ61" i="3" s="1" a="1"/>
  <c r="BJ61" i="3" s="1"/>
  <c r="BI32" i="3" a="1"/>
  <c r="BI32" i="3" s="1"/>
  <c r="BI66" i="3" s="1" a="1"/>
  <c r="BI66" i="3" s="1"/>
  <c r="BJ32" i="3" a="1"/>
  <c r="BJ32" i="3" s="1"/>
  <c r="BJ66" i="3" s="1" a="1"/>
  <c r="BJ66" i="3" s="1"/>
  <c r="BI34" i="3" a="1"/>
  <c r="BI34" i="3" s="1"/>
  <c r="BI68" i="3" s="1" a="1"/>
  <c r="BI68" i="3" s="1"/>
  <c r="BJ34" i="3" a="1"/>
  <c r="BJ34" i="3" s="1"/>
  <c r="BJ68" i="3" s="1" a="1"/>
  <c r="BJ68" i="3" s="1"/>
  <c r="BI31" i="3" a="1"/>
  <c r="BI31" i="3" s="1"/>
  <c r="BI65" i="3" s="1" a="1"/>
  <c r="BI65" i="3" s="1"/>
  <c r="BJ31" i="3" a="1"/>
  <c r="BJ31" i="3" s="1"/>
  <c r="BJ65" i="3" s="1" a="1"/>
  <c r="BJ65" i="3" s="1"/>
  <c r="BI28" i="3" a="1"/>
  <c r="BI28" i="3" s="1"/>
  <c r="BI62" i="3" s="1" a="1"/>
  <c r="BI62" i="3" s="1"/>
  <c r="BJ28" i="3" a="1"/>
  <c r="BJ28" i="3" s="1"/>
  <c r="BJ62" i="3" s="1" a="1"/>
  <c r="BJ62" i="3" s="1"/>
  <c r="BI21" i="3" a="1"/>
  <c r="BI21" i="3" s="1"/>
  <c r="BI55" i="3" s="1" a="1"/>
  <c r="BI55" i="3" s="1"/>
  <c r="BJ21" i="3" a="1"/>
  <c r="BJ21" i="3" s="1"/>
  <c r="BJ55" i="3" s="1" a="1"/>
  <c r="BJ55" i="3" s="1"/>
  <c r="BI37" i="3" a="1"/>
  <c r="BI37" i="3" s="1"/>
  <c r="BI71" i="3" s="1" a="1"/>
  <c r="BI71" i="3" s="1"/>
  <c r="BJ37" i="3" a="1"/>
  <c r="BJ37" i="3" s="1"/>
  <c r="BJ19" i="3" a="1"/>
  <c r="BJ19" i="3" s="1"/>
  <c r="BJ53" i="3" s="1" a="1"/>
  <c r="BJ53" i="3" s="1"/>
  <c r="BI24" i="3" a="1"/>
  <c r="BI24" i="3" s="1"/>
  <c r="BI58" i="3" s="1" a="1"/>
  <c r="BI58" i="3" s="1"/>
  <c r="BJ24" i="3" a="1"/>
  <c r="BJ24" i="3" s="1"/>
  <c r="BJ58" i="3" s="1" a="1"/>
  <c r="BJ58" i="3" s="1"/>
  <c r="BI30" i="3" a="1"/>
  <c r="BI30" i="3" s="1"/>
  <c r="BI64" i="3" s="1" a="1"/>
  <c r="BI64" i="3" s="1"/>
  <c r="BJ30" i="3" a="1"/>
  <c r="BJ30" i="3" s="1"/>
  <c r="BJ64" i="3" s="1" a="1"/>
  <c r="BJ64" i="3" s="1"/>
  <c r="BI46" i="3" a="1"/>
  <c r="BI46" i="3" s="1"/>
  <c r="BJ46" i="3" a="1"/>
  <c r="BJ46" i="3" s="1"/>
  <c r="CA135" i="4" l="1"/>
  <c r="BS135" i="4"/>
  <c r="BG135" i="4"/>
  <c r="AQ135" i="4"/>
  <c r="BC135" i="4"/>
  <c r="AY135" i="4"/>
  <c r="BW135" i="4"/>
  <c r="AU135" i="4"/>
  <c r="BO135" i="4"/>
  <c r="BK135" i="4"/>
  <c r="M133" i="4" a="1"/>
  <c r="M133" i="4" s="1"/>
  <c r="BV134" i="4" a="1"/>
  <c r="BV134" i="4" s="1"/>
  <c r="BY134" i="4" a="1"/>
  <c r="BY134" i="4" s="1"/>
  <c r="BB134" i="4" a="1"/>
  <c r="BB134" i="4" s="1"/>
  <c r="BZ134" i="4" a="1"/>
  <c r="BZ134" i="4" s="1"/>
  <c r="BE134" i="4" a="1"/>
  <c r="BE134" i="4" s="1"/>
  <c r="BI134" i="4" a="1"/>
  <c r="BI134" i="4" s="1"/>
  <c r="BN134" i="4" a="1"/>
  <c r="BN134" i="4" s="1"/>
  <c r="BJ134" i="4" a="1"/>
  <c r="BJ134" i="4" s="1"/>
  <c r="BF134" i="4" a="1"/>
  <c r="BF134" i="4" s="1"/>
  <c r="CD134" i="4" a="1"/>
  <c r="CD134" i="4" s="1"/>
  <c r="BQ134" i="4" a="1"/>
  <c r="BQ134" i="4" s="1"/>
  <c r="BU134" i="4" a="1"/>
  <c r="BU134" i="4" s="1"/>
  <c r="CC134" i="4" a="1"/>
  <c r="CC134" i="4" s="1"/>
  <c r="AS134" i="4" a="1"/>
  <c r="AS134" i="4" s="1"/>
  <c r="O133" i="4" a="1"/>
  <c r="O133" i="4" s="1"/>
  <c r="P133" i="4" s="1"/>
  <c r="N133" i="4" a="1"/>
  <c r="N133" i="4" s="1"/>
  <c r="J135" i="4"/>
  <c r="AT135" i="4" s="1"/>
  <c r="BI72" i="3" a="1"/>
  <c r="BI72" i="3" s="1"/>
  <c r="AS135" i="4" a="1"/>
  <c r="AS135" i="4" s="1"/>
  <c r="BI73" i="3" a="1"/>
  <c r="BI73" i="3" s="1"/>
  <c r="AR133" i="4" a="1"/>
  <c r="AR133" i="4" s="1"/>
  <c r="AP134" i="4"/>
  <c r="BF49" i="3" a="1"/>
  <c r="BF49" i="3" s="1"/>
  <c r="BJ81" i="3" s="1" a="1"/>
  <c r="BJ81" i="3" s="1"/>
  <c r="BI78" i="3" a="1"/>
  <c r="BI78" i="3" s="1"/>
  <c r="BJ71" i="3" a="1"/>
  <c r="BJ71" i="3" s="1"/>
  <c r="BJ70" i="3" a="1"/>
  <c r="BJ70" i="3" s="1"/>
  <c r="BJ76" i="3" a="1"/>
  <c r="BJ76" i="3" s="1"/>
  <c r="BF43" i="3" a="1"/>
  <c r="BF43" i="3" s="1"/>
  <c r="BF48" i="3" s="1" a="1"/>
  <c r="BF48" i="3" s="1"/>
  <c r="BF42" i="3" a="1"/>
  <c r="BF42" i="3" s="1"/>
  <c r="BJ74" i="3" s="1" a="1"/>
  <c r="BJ74" i="3" s="1"/>
  <c r="R131" i="4" a="1"/>
  <c r="R131" i="4" s="1"/>
  <c r="Q131" i="4" a="1"/>
  <c r="Q131" i="4" s="1"/>
  <c r="BR135" i="4" a="1"/>
  <c r="BR135" i="4" s="1"/>
  <c r="BM135" i="4" a="1"/>
  <c r="BM135" i="4" s="1"/>
  <c r="BV135" i="4" a="1"/>
  <c r="BV135" i="4" s="1"/>
  <c r="BA135" i="4" a="1"/>
  <c r="BA135" i="4" s="1"/>
  <c r="BJ77" i="3" a="1"/>
  <c r="BJ77" i="3" s="1"/>
  <c r="BI79" i="3" a="1"/>
  <c r="BI79" i="3" s="1"/>
  <c r="M134" i="4" a="1"/>
  <c r="M134" i="4" s="1"/>
  <c r="L132" i="4" a="1"/>
  <c r="L132" i="4" s="1"/>
  <c r="CE132" i="4" s="1"/>
  <c r="BX133" i="4" a="1"/>
  <c r="BX133" i="4" s="1"/>
  <c r="BL133" i="4" a="1"/>
  <c r="BL133" i="4" s="1"/>
  <c r="BT133" i="4" a="1"/>
  <c r="BT133" i="4" s="1"/>
  <c r="BH133" i="4" a="1"/>
  <c r="BH133" i="4" s="1"/>
  <c r="BD133" i="4" a="1"/>
  <c r="BD133" i="4" s="1"/>
  <c r="AZ133" i="4" a="1"/>
  <c r="AZ133" i="4" s="1"/>
  <c r="I136" i="4"/>
  <c r="CB134" i="4" a="1"/>
  <c r="CB134" i="4" s="1"/>
  <c r="AV134" i="4" a="1"/>
  <c r="AV134" i="4" s="1"/>
  <c r="G113" i="4"/>
  <c r="BI59" i="3" a="1"/>
  <c r="BI59" i="3" s="1"/>
  <c r="BO136" i="4" l="1"/>
  <c r="BC136" i="4"/>
  <c r="BK136" i="4"/>
  <c r="AQ136" i="4"/>
  <c r="AY136" i="4"/>
  <c r="BW136" i="4"/>
  <c r="BG136" i="4"/>
  <c r="AU136" i="4"/>
  <c r="BS136" i="4"/>
  <c r="CA136" i="4"/>
  <c r="AX135" i="4" a="1"/>
  <c r="AX135" i="4" s="1"/>
  <c r="BQ135" i="4" a="1"/>
  <c r="BQ135" i="4" s="1"/>
  <c r="BI135" i="4" a="1"/>
  <c r="BI135" i="4" s="1"/>
  <c r="BZ135" i="4" a="1"/>
  <c r="BZ135" i="4" s="1"/>
  <c r="K135" i="4" a="1"/>
  <c r="K135" i="4" s="1"/>
  <c r="N134" i="4" a="1"/>
  <c r="N134" i="4" s="1"/>
  <c r="O134" i="4" a="1"/>
  <c r="O134" i="4" s="1"/>
  <c r="P134" i="4" s="1"/>
  <c r="J136" i="4"/>
  <c r="AT136" i="4" s="1"/>
  <c r="BJ135" i="4" a="1"/>
  <c r="BJ135" i="4" s="1"/>
  <c r="BE135" i="4" a="1"/>
  <c r="BE135" i="4" s="1"/>
  <c r="BF135" i="4" a="1"/>
  <c r="BF135" i="4" s="1"/>
  <c r="BY135" i="4" a="1"/>
  <c r="BY135" i="4" s="1"/>
  <c r="CC135" i="4" a="1"/>
  <c r="CC135" i="4" s="1"/>
  <c r="BB135" i="4" a="1"/>
  <c r="BB135" i="4" s="1"/>
  <c r="BU135" i="4" a="1"/>
  <c r="BU135" i="4" s="1"/>
  <c r="BN135" i="4" a="1"/>
  <c r="BN135" i="4" s="1"/>
  <c r="CD135" i="4" a="1"/>
  <c r="CD135" i="4" s="1"/>
  <c r="AW135" i="4" a="1"/>
  <c r="AW135" i="4" s="1"/>
  <c r="AS136" i="4" a="1"/>
  <c r="AS136" i="4" s="1"/>
  <c r="AW136" i="4" a="1"/>
  <c r="AW136" i="4" s="1"/>
  <c r="AR134" i="4" a="1"/>
  <c r="AR134" i="4" s="1"/>
  <c r="AP135" i="4"/>
  <c r="BI82" i="3" a="1"/>
  <c r="BI82" i="3" s="1"/>
  <c r="BJ80" i="3" a="1"/>
  <c r="BJ80" i="3" s="1"/>
  <c r="BF47" i="3" a="1"/>
  <c r="BF47" i="3" s="1"/>
  <c r="BI77" i="3" a="1"/>
  <c r="BI77" i="3" s="1"/>
  <c r="BJ75" i="3" a="1"/>
  <c r="BJ75" i="3" s="1"/>
  <c r="BF46" i="3" a="1"/>
  <c r="BF46" i="3" s="1"/>
  <c r="BI76" i="3" a="1"/>
  <c r="BI76" i="3" s="1"/>
  <c r="K136" i="4" a="1"/>
  <c r="K136" i="4" s="1"/>
  <c r="R132" i="4" a="1"/>
  <c r="R132" i="4" s="1"/>
  <c r="Q132" i="4" a="1"/>
  <c r="Q132" i="4" s="1"/>
  <c r="CD136" i="4" a="1"/>
  <c r="CD136" i="4" s="1"/>
  <c r="BY136" i="4" a="1"/>
  <c r="BY136" i="4" s="1"/>
  <c r="BQ136" i="4" a="1"/>
  <c r="BQ136" i="4" s="1"/>
  <c r="BZ136" i="4" a="1"/>
  <c r="BZ136" i="4" s="1"/>
  <c r="BU136" i="4" a="1"/>
  <c r="BU136" i="4" s="1"/>
  <c r="BV136" i="4" a="1"/>
  <c r="BV136" i="4" s="1"/>
  <c r="CC136" i="4" a="1"/>
  <c r="CC136" i="4" s="1"/>
  <c r="BM136" i="4" a="1"/>
  <c r="BM136" i="4" s="1"/>
  <c r="BR136" i="4" a="1"/>
  <c r="BR136" i="4" s="1"/>
  <c r="BN136" i="4" a="1"/>
  <c r="BN136" i="4" s="1"/>
  <c r="BF136" i="4" a="1"/>
  <c r="BF136" i="4" s="1"/>
  <c r="BJ136" i="4" a="1"/>
  <c r="BJ136" i="4" s="1"/>
  <c r="BI136" i="4" a="1"/>
  <c r="BI136" i="4" s="1"/>
  <c r="AX136" i="4" a="1"/>
  <c r="AX136" i="4" s="1"/>
  <c r="BE136" i="4" a="1"/>
  <c r="BE136" i="4" s="1"/>
  <c r="BB136" i="4" a="1"/>
  <c r="BB136" i="4" s="1"/>
  <c r="BA136" i="4" a="1"/>
  <c r="BA136" i="4" s="1"/>
  <c r="L133" i="4" a="1"/>
  <c r="L133" i="4" s="1"/>
  <c r="CE133" i="4" s="1"/>
  <c r="BL134" i="4" a="1"/>
  <c r="BL134" i="4" s="1"/>
  <c r="BX134" i="4" a="1"/>
  <c r="BX134" i="4" s="1"/>
  <c r="BP134" i="4" a="1"/>
  <c r="BP134" i="4" s="1"/>
  <c r="BT134" i="4" a="1"/>
  <c r="BT134" i="4" s="1"/>
  <c r="BH134" i="4" a="1"/>
  <c r="BH134" i="4" s="1"/>
  <c r="BD134" i="4" a="1"/>
  <c r="BD134" i="4" s="1"/>
  <c r="AZ134" i="4" a="1"/>
  <c r="AZ134" i="4" s="1"/>
  <c r="I137" i="4"/>
  <c r="BT135" i="4" a="1"/>
  <c r="BT135" i="4" s="1"/>
  <c r="AV135" i="4" a="1"/>
  <c r="AV135" i="4" s="1"/>
  <c r="BP135" i="4" a="1"/>
  <c r="BP135" i="4" s="1"/>
  <c r="G114" i="4"/>
  <c r="CA137" i="4" l="1"/>
  <c r="AU137" i="4"/>
  <c r="AQ137" i="4"/>
  <c r="BS137" i="4"/>
  <c r="BC137" i="4"/>
  <c r="AY137" i="4"/>
  <c r="BG137" i="4"/>
  <c r="BO137" i="4"/>
  <c r="BK137" i="4"/>
  <c r="BW137" i="4"/>
  <c r="N135" i="4" a="1"/>
  <c r="N135" i="4" s="1"/>
  <c r="M135" i="4" a="1"/>
  <c r="M135" i="4" s="1"/>
  <c r="O135" i="4" a="1"/>
  <c r="O135" i="4" s="1"/>
  <c r="P135" i="4" s="1"/>
  <c r="J137" i="4"/>
  <c r="AT137" i="4" s="1"/>
  <c r="AP136" i="4"/>
  <c r="BF51" i="3" a="1"/>
  <c r="BF51" i="3" s="1"/>
  <c r="BI81" i="3" a="1"/>
  <c r="BI81" i="3" s="1"/>
  <c r="BJ79" i="3" a="1"/>
  <c r="BJ79" i="3" s="1"/>
  <c r="BI80" i="3" a="1"/>
  <c r="BI80" i="3" s="1"/>
  <c r="BJ78" i="3" a="1"/>
  <c r="BJ78" i="3" s="1"/>
  <c r="BF50" i="3" a="1"/>
  <c r="BF50" i="3" s="1"/>
  <c r="R133" i="4" a="1"/>
  <c r="R133" i="4" s="1"/>
  <c r="Q133" i="4" a="1"/>
  <c r="Q133" i="4" s="1"/>
  <c r="BZ137" i="4" a="1"/>
  <c r="BZ137" i="4" s="1"/>
  <c r="BQ137" i="4" a="1"/>
  <c r="BQ137" i="4" s="1"/>
  <c r="O136" i="4" a="1"/>
  <c r="O136" i="4" s="1"/>
  <c r="P136" i="4" s="1"/>
  <c r="M136" i="4" a="1"/>
  <c r="M136" i="4" s="1"/>
  <c r="N136" i="4" a="1"/>
  <c r="N136" i="4" s="1"/>
  <c r="L134" i="4" a="1"/>
  <c r="L134" i="4" s="1"/>
  <c r="CE134" i="4" s="1"/>
  <c r="BX135" i="4" a="1"/>
  <c r="BX135" i="4" s="1"/>
  <c r="AR135" i="4" a="1"/>
  <c r="AR135" i="4" s="1"/>
  <c r="CB135" i="4" a="1"/>
  <c r="CB135" i="4" s="1"/>
  <c r="BL135" i="4" a="1"/>
  <c r="BL135" i="4" s="1"/>
  <c r="BH135" i="4" a="1"/>
  <c r="BH135" i="4" s="1"/>
  <c r="BD135" i="4" a="1"/>
  <c r="BD135" i="4" s="1"/>
  <c r="AZ135" i="4" a="1"/>
  <c r="AZ135" i="4" s="1"/>
  <c r="I138" i="4"/>
  <c r="BP136" i="4" a="1"/>
  <c r="BP136" i="4" s="1"/>
  <c r="BL136" i="4" a="1"/>
  <c r="BL136" i="4" s="1"/>
  <c r="BT136" i="4" a="1"/>
  <c r="BT136" i="4" s="1"/>
  <c r="BH136" i="4" a="1"/>
  <c r="BH136" i="4" s="1"/>
  <c r="AZ136" i="4" a="1"/>
  <c r="AZ136" i="4" s="1"/>
  <c r="AV136" i="4" a="1"/>
  <c r="AV136" i="4" s="1"/>
  <c r="G115" i="4"/>
  <c r="AU138" i="4" l="1"/>
  <c r="BG138" i="4"/>
  <c r="BC138" i="4"/>
  <c r="BW138" i="4"/>
  <c r="AQ138" i="4"/>
  <c r="BO138" i="4"/>
  <c r="BK138" i="4"/>
  <c r="AY138" i="4"/>
  <c r="CA138" i="4"/>
  <c r="BS138" i="4"/>
  <c r="BE137" i="4" a="1"/>
  <c r="BE137" i="4" s="1"/>
  <c r="BY137" i="4" a="1"/>
  <c r="BY137" i="4" s="1"/>
  <c r="BA137" i="4" a="1"/>
  <c r="BA137" i="4" s="1"/>
  <c r="BF137" i="4" a="1"/>
  <c r="BF137" i="4" s="1"/>
  <c r="BI137" i="4" a="1"/>
  <c r="BI137" i="4" s="1"/>
  <c r="BR137" i="4" a="1"/>
  <c r="BR137" i="4" s="1"/>
  <c r="K137" i="4" a="1"/>
  <c r="K137" i="4" s="1"/>
  <c r="AW137" i="4" a="1"/>
  <c r="AW137" i="4" s="1"/>
  <c r="J138" i="4"/>
  <c r="AT138" i="4" s="1"/>
  <c r="AX137" i="4" a="1"/>
  <c r="AX137" i="4" s="1"/>
  <c r="CD137" i="4" a="1"/>
  <c r="CD137" i="4" s="1"/>
  <c r="BJ137" i="4" a="1"/>
  <c r="BJ137" i="4" s="1"/>
  <c r="BN137" i="4" a="1"/>
  <c r="BN137" i="4" s="1"/>
  <c r="BB137" i="4" a="1"/>
  <c r="BB137" i="4" s="1"/>
  <c r="BV137" i="4" a="1"/>
  <c r="BV137" i="4" s="1"/>
  <c r="BM137" i="4" a="1"/>
  <c r="BM137" i="4" s="1"/>
  <c r="BU137" i="4" a="1"/>
  <c r="BU137" i="4" s="1"/>
  <c r="CC137" i="4" a="1"/>
  <c r="CC137" i="4" s="1"/>
  <c r="AS137" i="4" a="1"/>
  <c r="AS137" i="4" s="1"/>
  <c r="AS138" i="4" a="1"/>
  <c r="AS138" i="4" s="1"/>
  <c r="AW138" i="4" a="1"/>
  <c r="AW138" i="4" s="1"/>
  <c r="AP137" i="4"/>
  <c r="BJ82" i="3" a="1"/>
  <c r="BJ82" i="3" s="1"/>
  <c r="K138" i="4" a="1"/>
  <c r="K138" i="4" s="1"/>
  <c r="R134" i="4" a="1"/>
  <c r="R134" i="4" s="1"/>
  <c r="Q134" i="4" a="1"/>
  <c r="Q134" i="4" s="1"/>
  <c r="BV138" i="4" a="1"/>
  <c r="BV138" i="4" s="1"/>
  <c r="CD138" i="4" a="1"/>
  <c r="CD138" i="4" s="1"/>
  <c r="BR138" i="4" a="1"/>
  <c r="BR138" i="4" s="1"/>
  <c r="BN138" i="4" a="1"/>
  <c r="BN138" i="4" s="1"/>
  <c r="BQ138" i="4" a="1"/>
  <c r="BQ138" i="4" s="1"/>
  <c r="BJ138" i="4" a="1"/>
  <c r="BJ138" i="4" s="1"/>
  <c r="CC138" i="4" a="1"/>
  <c r="CC138" i="4" s="1"/>
  <c r="BY138" i="4" a="1"/>
  <c r="BY138" i="4" s="1"/>
  <c r="BB138" i="4" a="1"/>
  <c r="BB138" i="4" s="1"/>
  <c r="AX138" i="4" a="1"/>
  <c r="AX138" i="4" s="1"/>
  <c r="BF138" i="4" a="1"/>
  <c r="BF138" i="4" s="1"/>
  <c r="BA138" i="4" a="1"/>
  <c r="BA138" i="4" s="1"/>
  <c r="BZ138" i="4" a="1"/>
  <c r="BZ138" i="4" s="1"/>
  <c r="BU138" i="4" a="1"/>
  <c r="BU138" i="4" s="1"/>
  <c r="BI138" i="4" a="1"/>
  <c r="BI138" i="4" s="1"/>
  <c r="BM138" i="4" a="1"/>
  <c r="BM138" i="4" s="1"/>
  <c r="BE138" i="4" a="1"/>
  <c r="BE138" i="4" s="1"/>
  <c r="L135" i="4" a="1"/>
  <c r="L135" i="4" s="1"/>
  <c r="CE135" i="4" s="1"/>
  <c r="AR136" i="4" a="1"/>
  <c r="AR136" i="4" s="1"/>
  <c r="CB136" i="4" a="1"/>
  <c r="CB136" i="4" s="1"/>
  <c r="BX136" i="4" a="1"/>
  <c r="BX136" i="4" s="1"/>
  <c r="BD136" i="4" a="1"/>
  <c r="BD136" i="4" s="1"/>
  <c r="I139" i="4"/>
  <c r="CB137" i="4" a="1"/>
  <c r="CB137" i="4" s="1"/>
  <c r="BH137" i="4" a="1"/>
  <c r="BH137" i="4" s="1"/>
  <c r="BP137" i="4" a="1"/>
  <c r="BP137" i="4" s="1"/>
  <c r="AV137" i="4" a="1"/>
  <c r="AV137" i="4" s="1"/>
  <c r="G116" i="4"/>
  <c r="CA139" i="4" l="1"/>
  <c r="BO139" i="4"/>
  <c r="BC139" i="4"/>
  <c r="AY139" i="4"/>
  <c r="AQ139" i="4"/>
  <c r="BG139" i="4"/>
  <c r="BS139" i="4"/>
  <c r="AU139" i="4"/>
  <c r="BW139" i="4"/>
  <c r="BK139" i="4"/>
  <c r="O137" i="4" a="1"/>
  <c r="O137" i="4" s="1"/>
  <c r="P137" i="4" s="1"/>
  <c r="M137" i="4" a="1"/>
  <c r="M137" i="4" s="1"/>
  <c r="N137" i="4" a="1"/>
  <c r="N137" i="4" s="1"/>
  <c r="J139" i="4"/>
  <c r="AT139" i="4" s="1"/>
  <c r="AR137" i="4" a="1"/>
  <c r="AR137" i="4" s="1"/>
  <c r="AP138" i="4"/>
  <c r="R135" i="4" a="1"/>
  <c r="R135" i="4" s="1"/>
  <c r="Q135" i="4" a="1"/>
  <c r="Q135" i="4" s="1"/>
  <c r="CD139" i="4" a="1"/>
  <c r="CD139" i="4" s="1"/>
  <c r="BR139" i="4" a="1"/>
  <c r="BR139" i="4" s="1"/>
  <c r="BU139" i="4" a="1"/>
  <c r="BU139" i="4" s="1"/>
  <c r="BB139" i="4" a="1"/>
  <c r="BB139" i="4" s="1"/>
  <c r="BM139" i="4" a="1"/>
  <c r="BM139" i="4" s="1"/>
  <c r="O138" i="4" a="1"/>
  <c r="O138" i="4" s="1"/>
  <c r="P138" i="4" s="1"/>
  <c r="M138" i="4" a="1"/>
  <c r="M138" i="4" s="1"/>
  <c r="N138" i="4" a="1"/>
  <c r="N138" i="4" s="1"/>
  <c r="L136" i="4" a="1"/>
  <c r="L136" i="4" s="1"/>
  <c r="CE136" i="4" s="1"/>
  <c r="BL137" i="4" a="1"/>
  <c r="BL137" i="4" s="1"/>
  <c r="BT137" i="4" a="1"/>
  <c r="BT137" i="4" s="1"/>
  <c r="BX137" i="4" a="1"/>
  <c r="BX137" i="4" s="1"/>
  <c r="BD137" i="4" a="1"/>
  <c r="BD137" i="4" s="1"/>
  <c r="AZ137" i="4" a="1"/>
  <c r="AZ137" i="4" s="1"/>
  <c r="I140" i="4"/>
  <c r="BX138" i="4" a="1"/>
  <c r="BX138" i="4" s="1"/>
  <c r="BP138" i="4" a="1"/>
  <c r="BP138" i="4" s="1"/>
  <c r="BT138" i="4" a="1"/>
  <c r="BT138" i="4" s="1"/>
  <c r="G117" i="4"/>
  <c r="BC140" i="4" l="1"/>
  <c r="BW140" i="4"/>
  <c r="AQ140" i="4"/>
  <c r="AY140" i="4"/>
  <c r="AU140" i="4"/>
  <c r="BS140" i="4"/>
  <c r="BG140" i="4"/>
  <c r="BK140" i="4"/>
  <c r="CA140" i="4"/>
  <c r="BO140" i="4"/>
  <c r="BZ139" i="4" a="1"/>
  <c r="BZ139" i="4" s="1"/>
  <c r="BI139" i="4" a="1"/>
  <c r="BI139" i="4" s="1"/>
  <c r="BV139" i="4" a="1"/>
  <c r="BV139" i="4" s="1"/>
  <c r="CC139" i="4" a="1"/>
  <c r="CC139" i="4" s="1"/>
  <c r="AW139" i="4" a="1"/>
  <c r="AW139" i="4" s="1"/>
  <c r="J140" i="4"/>
  <c r="AT140" i="4" s="1"/>
  <c r="AX139" i="4" a="1"/>
  <c r="AX139" i="4" s="1"/>
  <c r="BE139" i="4" a="1"/>
  <c r="BE139" i="4" s="1"/>
  <c r="BA139" i="4" a="1"/>
  <c r="BA139" i="4" s="1"/>
  <c r="BN139" i="4" a="1"/>
  <c r="BN139" i="4" s="1"/>
  <c r="BJ139" i="4" a="1"/>
  <c r="BJ139" i="4" s="1"/>
  <c r="BF139" i="4" a="1"/>
  <c r="BF139" i="4" s="1"/>
  <c r="BQ139" i="4" a="1"/>
  <c r="BQ139" i="4" s="1"/>
  <c r="BY139" i="4" a="1"/>
  <c r="BY139" i="4" s="1"/>
  <c r="K139" i="4" a="1"/>
  <c r="K139" i="4" s="1"/>
  <c r="AS139" i="4" a="1"/>
  <c r="AS139" i="4" s="1"/>
  <c r="AR138" i="4" a="1"/>
  <c r="AR138" i="4" s="1"/>
  <c r="AP139" i="4"/>
  <c r="K140" i="4" a="1"/>
  <c r="K140" i="4" s="1"/>
  <c r="R136" i="4" a="1"/>
  <c r="R136" i="4" s="1"/>
  <c r="Q136" i="4" a="1"/>
  <c r="Q136" i="4" s="1"/>
  <c r="BN140" i="4" a="1"/>
  <c r="BN140" i="4" s="1"/>
  <c r="BM140" i="4" a="1"/>
  <c r="BM140" i="4" s="1"/>
  <c r="BR140" i="4" a="1"/>
  <c r="BR140" i="4" s="1"/>
  <c r="AX140" i="4" a="1"/>
  <c r="AX140" i="4" s="1"/>
  <c r="L137" i="4" a="1"/>
  <c r="L137" i="4" s="1"/>
  <c r="CE137" i="4" s="1"/>
  <c r="AV138" i="4" a="1"/>
  <c r="AV138" i="4" s="1"/>
  <c r="CB138" i="4" a="1"/>
  <c r="CB138" i="4" s="1"/>
  <c r="BL138" i="4" a="1"/>
  <c r="BL138" i="4" s="1"/>
  <c r="BH138" i="4" a="1"/>
  <c r="BH138" i="4" s="1"/>
  <c r="BD138" i="4" a="1"/>
  <c r="BD138" i="4" s="1"/>
  <c r="AZ138" i="4" a="1"/>
  <c r="AZ138" i="4" s="1"/>
  <c r="I141" i="4"/>
  <c r="BT139" i="4" a="1"/>
  <c r="BT139" i="4" s="1"/>
  <c r="BX139" i="4" a="1"/>
  <c r="BX139" i="4" s="1"/>
  <c r="BL139" i="4" a="1"/>
  <c r="BL139" i="4" s="1"/>
  <c r="BP139" i="4" a="1"/>
  <c r="BP139" i="4" s="1"/>
  <c r="G118" i="4"/>
  <c r="CA141" i="4" l="1"/>
  <c r="BO141" i="4"/>
  <c r="BS141" i="4"/>
  <c r="BG141" i="4"/>
  <c r="BC141" i="4"/>
  <c r="AY141" i="4"/>
  <c r="AQ141" i="4"/>
  <c r="BK141" i="4"/>
  <c r="AU141" i="4"/>
  <c r="BW141" i="4"/>
  <c r="BF140" i="4" a="1"/>
  <c r="BF140" i="4" s="1"/>
  <c r="BI140" i="4" a="1"/>
  <c r="BI140" i="4" s="1"/>
  <c r="BY140" i="4" a="1"/>
  <c r="BY140" i="4" s="1"/>
  <c r="BQ140" i="4" a="1"/>
  <c r="BQ140" i="4" s="1"/>
  <c r="AS140" i="4" a="1"/>
  <c r="AS140" i="4" s="1"/>
  <c r="M140" i="4" a="1"/>
  <c r="M140" i="4" s="1"/>
  <c r="BA140" i="4" a="1"/>
  <c r="BA140" i="4" s="1"/>
  <c r="BJ140" i="4" a="1"/>
  <c r="BJ140" i="4" s="1"/>
  <c r="BE140" i="4" a="1"/>
  <c r="BE140" i="4" s="1"/>
  <c r="BB140" i="4" a="1"/>
  <c r="BB140" i="4" s="1"/>
  <c r="CD140" i="4" a="1"/>
  <c r="CD140" i="4" s="1"/>
  <c r="BV140" i="4" a="1"/>
  <c r="BV140" i="4" s="1"/>
  <c r="CC140" i="4" a="1"/>
  <c r="CC140" i="4" s="1"/>
  <c r="BZ140" i="4" a="1"/>
  <c r="BZ140" i="4" s="1"/>
  <c r="BU140" i="4" a="1"/>
  <c r="BU140" i="4" s="1"/>
  <c r="AW140" i="4" a="1"/>
  <c r="AW140" i="4" s="1"/>
  <c r="N139" i="4" a="1"/>
  <c r="N139" i="4" s="1"/>
  <c r="O139" i="4" a="1"/>
  <c r="O139" i="4" s="1"/>
  <c r="P139" i="4" s="1"/>
  <c r="N140" i="4" a="1"/>
  <c r="N140" i="4" s="1"/>
  <c r="J141" i="4"/>
  <c r="AT141" i="4" s="1"/>
  <c r="M139" i="4" a="1"/>
  <c r="M139" i="4" s="1"/>
  <c r="AS141" i="4" a="1"/>
  <c r="AS141" i="4" s="1"/>
  <c r="AR139" i="4" a="1"/>
  <c r="AR139" i="4" s="1"/>
  <c r="AP140" i="4"/>
  <c r="Q137" i="4" a="1"/>
  <c r="Q137" i="4" s="1"/>
  <c r="R137" i="4" a="1"/>
  <c r="R137" i="4" s="1"/>
  <c r="O140" i="4" a="1"/>
  <c r="O140" i="4" s="1"/>
  <c r="P140" i="4" s="1"/>
  <c r="BQ141" i="4" a="1"/>
  <c r="BQ141" i="4" s="1"/>
  <c r="BI141" i="4" a="1"/>
  <c r="BI141" i="4" s="1"/>
  <c r="AX141" i="4" a="1"/>
  <c r="AX141" i="4" s="1"/>
  <c r="BB141" i="4" a="1"/>
  <c r="BB141" i="4" s="1"/>
  <c r="L138" i="4" a="1"/>
  <c r="L138" i="4" s="1"/>
  <c r="CE138" i="4" s="1"/>
  <c r="CB139" i="4" a="1"/>
  <c r="CB139" i="4" s="1"/>
  <c r="AV139" i="4" a="1"/>
  <c r="AV139" i="4" s="1"/>
  <c r="BH139" i="4" a="1"/>
  <c r="BH139" i="4" s="1"/>
  <c r="BD139" i="4" a="1"/>
  <c r="BD139" i="4" s="1"/>
  <c r="AZ139" i="4" a="1"/>
  <c r="AZ139" i="4" s="1"/>
  <c r="I142" i="4"/>
  <c r="BP140" i="4" a="1"/>
  <c r="BP140" i="4" s="1"/>
  <c r="AV140" i="4" a="1"/>
  <c r="AV140" i="4" s="1"/>
  <c r="BH140" i="4" a="1"/>
  <c r="BH140" i="4" s="1"/>
  <c r="G119" i="4"/>
  <c r="AQ142" i="4" l="1"/>
  <c r="BW142" i="4"/>
  <c r="BK142" i="4"/>
  <c r="AU142" i="4"/>
  <c r="AY142" i="4"/>
  <c r="BC142" i="4"/>
  <c r="CA142" i="4"/>
  <c r="BO142" i="4"/>
  <c r="BS142" i="4"/>
  <c r="BG142" i="4"/>
  <c r="N141" i="4" a="1"/>
  <c r="N141" i="4" s="1"/>
  <c r="M141" i="4" a="1"/>
  <c r="M141" i="4" s="1"/>
  <c r="BF141" i="4" a="1"/>
  <c r="BF141" i="4" s="1"/>
  <c r="BY141" i="4" a="1"/>
  <c r="BY141" i="4" s="1"/>
  <c r="BM141" i="4" a="1"/>
  <c r="BM141" i="4" s="1"/>
  <c r="BN141" i="4" a="1"/>
  <c r="BN141" i="4" s="1"/>
  <c r="BV141" i="4" a="1"/>
  <c r="BV141" i="4" s="1"/>
  <c r="K141" i="4" a="1"/>
  <c r="K141" i="4" s="1"/>
  <c r="J142" i="4"/>
  <c r="AT142" i="4" s="1"/>
  <c r="BA141" i="4" a="1"/>
  <c r="BA141" i="4" s="1"/>
  <c r="BR141" i="4" a="1"/>
  <c r="BR141" i="4" s="1"/>
  <c r="BE141" i="4" a="1"/>
  <c r="BE141" i="4" s="1"/>
  <c r="CC141" i="4" a="1"/>
  <c r="CC141" i="4" s="1"/>
  <c r="CD141" i="4" a="1"/>
  <c r="CD141" i="4" s="1"/>
  <c r="BJ141" i="4" a="1"/>
  <c r="BJ141" i="4" s="1"/>
  <c r="BZ141" i="4" a="1"/>
  <c r="BZ141" i="4" s="1"/>
  <c r="BU141" i="4" a="1"/>
  <c r="BU141" i="4" s="1"/>
  <c r="AW141" i="4" a="1"/>
  <c r="AW141" i="4" s="1"/>
  <c r="AW142" i="4" a="1"/>
  <c r="AW142" i="4" s="1"/>
  <c r="AR140" i="4" a="1"/>
  <c r="AR140" i="4" s="1"/>
  <c r="AP141" i="4"/>
  <c r="R138" i="4" a="1"/>
  <c r="R138" i="4" s="1"/>
  <c r="Q138" i="4" a="1"/>
  <c r="Q138" i="4" s="1"/>
  <c r="CC142" i="4" a="1"/>
  <c r="CC142" i="4" s="1"/>
  <c r="BR142" i="4" a="1"/>
  <c r="BR142" i="4" s="1"/>
  <c r="BM142" i="4" a="1"/>
  <c r="BM142" i="4" s="1"/>
  <c r="BU142" i="4" a="1"/>
  <c r="BU142" i="4" s="1"/>
  <c r="BJ142" i="4" a="1"/>
  <c r="BJ142" i="4" s="1"/>
  <c r="AX142" i="4" a="1"/>
  <c r="AX142" i="4" s="1"/>
  <c r="BV142" i="4" a="1"/>
  <c r="BV142" i="4" s="1"/>
  <c r="BQ142" i="4" a="1"/>
  <c r="BQ142" i="4" s="1"/>
  <c r="BI142" i="4" a="1"/>
  <c r="BI142" i="4" s="1"/>
  <c r="L139" i="4" a="1"/>
  <c r="L139" i="4" s="1"/>
  <c r="CE139" i="4" s="1"/>
  <c r="BL140" i="4" a="1"/>
  <c r="BL140" i="4" s="1"/>
  <c r="BT140" i="4" a="1"/>
  <c r="BT140" i="4" s="1"/>
  <c r="BX140" i="4" a="1"/>
  <c r="BX140" i="4" s="1"/>
  <c r="CB140" i="4" a="1"/>
  <c r="CB140" i="4" s="1"/>
  <c r="BD140" i="4" a="1"/>
  <c r="BD140" i="4" s="1"/>
  <c r="AZ140" i="4" a="1"/>
  <c r="AZ140" i="4" s="1"/>
  <c r="I143" i="4"/>
  <c r="BP141" i="4" a="1"/>
  <c r="BP141" i="4" s="1"/>
  <c r="BX141" i="4" a="1"/>
  <c r="BX141" i="4" s="1"/>
  <c r="BD141" i="4" a="1"/>
  <c r="BD141" i="4" s="1"/>
  <c r="AZ141" i="4" a="1"/>
  <c r="AZ141" i="4" s="1"/>
  <c r="AV141" i="4" a="1"/>
  <c r="AV141" i="4" s="1"/>
  <c r="G120" i="4"/>
  <c r="CA143" i="4" l="1"/>
  <c r="BS143" i="4"/>
  <c r="BG143" i="4"/>
  <c r="AY143" i="4"/>
  <c r="AQ143" i="4"/>
  <c r="BC143" i="4"/>
  <c r="BO143" i="4"/>
  <c r="AU143" i="4"/>
  <c r="BW143" i="4"/>
  <c r="BK143" i="4"/>
  <c r="O141" i="4" a="1"/>
  <c r="O141" i="4" s="1"/>
  <c r="P141" i="4" s="1"/>
  <c r="BE142" i="4" a="1"/>
  <c r="BE142" i="4" s="1"/>
  <c r="BA142" i="4" a="1"/>
  <c r="BA142" i="4" s="1"/>
  <c r="BY142" i="4" a="1"/>
  <c r="BY142" i="4" s="1"/>
  <c r="BF142" i="4" a="1"/>
  <c r="BF142" i="4" s="1"/>
  <c r="BN142" i="4" a="1"/>
  <c r="BN142" i="4" s="1"/>
  <c r="BB142" i="4" a="1"/>
  <c r="BB142" i="4" s="1"/>
  <c r="CD142" i="4" a="1"/>
  <c r="CD142" i="4" s="1"/>
  <c r="BZ142" i="4" a="1"/>
  <c r="BZ142" i="4" s="1"/>
  <c r="K142" i="4" a="1"/>
  <c r="K142" i="4" s="1"/>
  <c r="AS142" i="4" a="1"/>
  <c r="AS142" i="4" s="1"/>
  <c r="M142" i="4" a="1"/>
  <c r="M142" i="4" s="1"/>
  <c r="N142" i="4" a="1"/>
  <c r="N142" i="4" s="1"/>
  <c r="J143" i="4"/>
  <c r="AT143" i="4" s="1"/>
  <c r="AP142" i="4"/>
  <c r="R139" i="4" a="1"/>
  <c r="R139" i="4" s="1"/>
  <c r="Q139" i="4" a="1"/>
  <c r="Q139" i="4" s="1"/>
  <c r="O142" i="4" a="1"/>
  <c r="O142" i="4" s="1"/>
  <c r="P142" i="4" s="1"/>
  <c r="BM143" i="4" a="1"/>
  <c r="BM143" i="4" s="1"/>
  <c r="BI143" i="4" a="1"/>
  <c r="BI143" i="4" s="1"/>
  <c r="N143" i="4" a="1"/>
  <c r="N143" i="4" s="1"/>
  <c r="L140" i="4" a="1"/>
  <c r="L140" i="4" s="1"/>
  <c r="CE140" i="4" s="1"/>
  <c r="BL141" i="4" a="1"/>
  <c r="BL141" i="4" s="1"/>
  <c r="AR141" i="4" a="1"/>
  <c r="AR141" i="4" s="1"/>
  <c r="CB141" i="4" a="1"/>
  <c r="CB141" i="4" s="1"/>
  <c r="BT141" i="4" a="1"/>
  <c r="BT141" i="4" s="1"/>
  <c r="BH141" i="4" a="1"/>
  <c r="BH141" i="4" s="1"/>
  <c r="I144" i="4"/>
  <c r="CB142" i="4" a="1"/>
  <c r="CB142" i="4" s="1"/>
  <c r="BP142" i="4" a="1"/>
  <c r="BP142" i="4" s="1"/>
  <c r="AV142" i="4" a="1"/>
  <c r="AV142" i="4" s="1"/>
  <c r="G121" i="4"/>
  <c r="BK144" i="4" l="1"/>
  <c r="AY144" i="4"/>
  <c r="BC144" i="4"/>
  <c r="AU144" i="4"/>
  <c r="BW144" i="4"/>
  <c r="AQ144" i="4"/>
  <c r="BS144" i="4"/>
  <c r="BG144" i="4"/>
  <c r="CA144" i="4"/>
  <c r="BO144" i="4"/>
  <c r="M143" i="4" a="1"/>
  <c r="M143" i="4" s="1"/>
  <c r="BJ143" i="4" a="1"/>
  <c r="BJ143" i="4" s="1"/>
  <c r="BV143" i="4" a="1"/>
  <c r="BV143" i="4" s="1"/>
  <c r="AX143" i="4" a="1"/>
  <c r="AX143" i="4" s="1"/>
  <c r="BA143" i="4" a="1"/>
  <c r="BA143" i="4" s="1"/>
  <c r="BZ143" i="4" a="1"/>
  <c r="BZ143" i="4" s="1"/>
  <c r="CD143" i="4" a="1"/>
  <c r="CD143" i="4" s="1"/>
  <c r="CC143" i="4" a="1"/>
  <c r="CC143" i="4" s="1"/>
  <c r="K143" i="4" a="1"/>
  <c r="K143" i="4" s="1"/>
  <c r="AW143" i="4" a="1"/>
  <c r="AW143" i="4" s="1"/>
  <c r="J144" i="4"/>
  <c r="AT144" i="4" s="1"/>
  <c r="BE143" i="4" a="1"/>
  <c r="BE143" i="4" s="1"/>
  <c r="BQ143" i="4" a="1"/>
  <c r="BQ143" i="4" s="1"/>
  <c r="BF143" i="4" a="1"/>
  <c r="BF143" i="4" s="1"/>
  <c r="BB143" i="4" a="1"/>
  <c r="BB143" i="4" s="1"/>
  <c r="BU143" i="4" a="1"/>
  <c r="BU143" i="4" s="1"/>
  <c r="BR143" i="4" a="1"/>
  <c r="BR143" i="4" s="1"/>
  <c r="BN143" i="4" a="1"/>
  <c r="BN143" i="4" s="1"/>
  <c r="BY143" i="4" a="1"/>
  <c r="BY143" i="4" s="1"/>
  <c r="AS143" i="4" a="1"/>
  <c r="AS143" i="4" s="1"/>
  <c r="AW144" i="4" a="1"/>
  <c r="AW144" i="4" s="1"/>
  <c r="AP143" i="4"/>
  <c r="K144" i="4" a="1"/>
  <c r="K144" i="4" s="1"/>
  <c r="R140" i="4" a="1"/>
  <c r="R140" i="4" s="1"/>
  <c r="Q140" i="4" a="1"/>
  <c r="Q140" i="4" s="1"/>
  <c r="BY144" i="4" a="1"/>
  <c r="BY144" i="4" s="1"/>
  <c r="BQ144" i="4" a="1"/>
  <c r="BQ144" i="4" s="1"/>
  <c r="BZ144" i="4" a="1"/>
  <c r="BZ144" i="4" s="1"/>
  <c r="CC144" i="4" a="1"/>
  <c r="CC144" i="4" s="1"/>
  <c r="BF144" i="4" a="1"/>
  <c r="BF144" i="4" s="1"/>
  <c r="BI144" i="4" a="1"/>
  <c r="BI144" i="4" s="1"/>
  <c r="AX144" i="4" a="1"/>
  <c r="AX144" i="4" s="1"/>
  <c r="BN144" i="4" a="1"/>
  <c r="BN144" i="4" s="1"/>
  <c r="M144" i="4" a="1"/>
  <c r="M144" i="4" s="1"/>
  <c r="L141" i="4" a="1"/>
  <c r="L141" i="4" s="1"/>
  <c r="CE141" i="4" s="1"/>
  <c r="AR142" i="4" a="1"/>
  <c r="AR142" i="4" s="1"/>
  <c r="BX142" i="4" a="1"/>
  <c r="BX142" i="4" s="1"/>
  <c r="BT142" i="4" a="1"/>
  <c r="BT142" i="4" s="1"/>
  <c r="BL142" i="4" a="1"/>
  <c r="BL142" i="4" s="1"/>
  <c r="BH142" i="4" a="1"/>
  <c r="BH142" i="4" s="1"/>
  <c r="BD142" i="4" a="1"/>
  <c r="BD142" i="4" s="1"/>
  <c r="AZ142" i="4" a="1"/>
  <c r="AZ142" i="4" s="1"/>
  <c r="I145" i="4"/>
  <c r="AV143" i="4" a="1"/>
  <c r="AV143" i="4" s="1"/>
  <c r="BP143" i="4" a="1"/>
  <c r="BP143" i="4" s="1"/>
  <c r="BX143" i="4" a="1"/>
  <c r="BX143" i="4" s="1"/>
  <c r="BD143" i="4" a="1"/>
  <c r="BD143" i="4" s="1"/>
  <c r="CB143" i="4" a="1"/>
  <c r="CB143" i="4" s="1"/>
  <c r="G122" i="4"/>
  <c r="CA145" i="4" l="1"/>
  <c r="BC145" i="4"/>
  <c r="BS145" i="4"/>
  <c r="BG145" i="4"/>
  <c r="AY145" i="4"/>
  <c r="AQ145" i="4"/>
  <c r="BO145" i="4"/>
  <c r="BK145" i="4"/>
  <c r="AU145" i="4"/>
  <c r="BW145" i="4"/>
  <c r="BA144" i="4" a="1"/>
  <c r="BA144" i="4" s="1"/>
  <c r="BE144" i="4" a="1"/>
  <c r="BE144" i="4" s="1"/>
  <c r="BB144" i="4" a="1"/>
  <c r="BB144" i="4" s="1"/>
  <c r="BR144" i="4" a="1"/>
  <c r="BR144" i="4" s="1"/>
  <c r="BJ144" i="4" a="1"/>
  <c r="BJ144" i="4" s="1"/>
  <c r="BV144" i="4" a="1"/>
  <c r="BV144" i="4" s="1"/>
  <c r="BM144" i="4" a="1"/>
  <c r="BM144" i="4" s="1"/>
  <c r="BU144" i="4" a="1"/>
  <c r="BU144" i="4" s="1"/>
  <c r="CD144" i="4" a="1"/>
  <c r="CD144" i="4" s="1"/>
  <c r="AS144" i="4" a="1"/>
  <c r="AS144" i="4" s="1"/>
  <c r="O143" i="4" a="1"/>
  <c r="O143" i="4" s="1"/>
  <c r="P143" i="4" s="1"/>
  <c r="N144" i="4" a="1"/>
  <c r="N144" i="4" s="1"/>
  <c r="J145" i="4"/>
  <c r="AT145" i="4" s="1"/>
  <c r="AR143" i="4" a="1"/>
  <c r="AR143" i="4" s="1"/>
  <c r="AP144" i="4"/>
  <c r="R141" i="4" a="1"/>
  <c r="R141" i="4" s="1"/>
  <c r="Q141" i="4" a="1"/>
  <c r="Q141" i="4" s="1"/>
  <c r="BZ145" i="4" a="1"/>
  <c r="BZ145" i="4" s="1"/>
  <c r="BY145" i="4" a="1"/>
  <c r="BY145" i="4" s="1"/>
  <c r="BJ145" i="4" a="1"/>
  <c r="BJ145" i="4" s="1"/>
  <c r="BN145" i="4" a="1"/>
  <c r="BN145" i="4" s="1"/>
  <c r="M145" i="4" a="1"/>
  <c r="M145" i="4" s="1"/>
  <c r="L142" i="4" a="1"/>
  <c r="L142" i="4" s="1"/>
  <c r="CE142" i="4" s="1"/>
  <c r="BL143" i="4" a="1"/>
  <c r="BL143" i="4" s="1"/>
  <c r="BT143" i="4" a="1"/>
  <c r="BT143" i="4" s="1"/>
  <c r="BH143" i="4" a="1"/>
  <c r="BH143" i="4" s="1"/>
  <c r="AZ143" i="4" a="1"/>
  <c r="AZ143" i="4" s="1"/>
  <c r="I146" i="4"/>
  <c r="BP144" i="4" a="1"/>
  <c r="BP144" i="4" s="1"/>
  <c r="BD144" i="4" a="1"/>
  <c r="BD144" i="4" s="1"/>
  <c r="AV144" i="4" a="1"/>
  <c r="AV144" i="4" s="1"/>
  <c r="G123" i="4"/>
  <c r="AQ146" i="4" l="1"/>
  <c r="AU146" i="4"/>
  <c r="BC146" i="4"/>
  <c r="CA146" i="4"/>
  <c r="BO146" i="4"/>
  <c r="BK146" i="4"/>
  <c r="AY146" i="4"/>
  <c r="BW146" i="4"/>
  <c r="BS146" i="4"/>
  <c r="BG146" i="4"/>
  <c r="O144" i="4" a="1"/>
  <c r="O144" i="4" s="1"/>
  <c r="P144" i="4" s="1"/>
  <c r="N145" i="4" a="1"/>
  <c r="N145" i="4" s="1"/>
  <c r="BM145" i="4" a="1"/>
  <c r="BM145" i="4" s="1"/>
  <c r="BE145" i="4" a="1"/>
  <c r="BE145" i="4" s="1"/>
  <c r="BI145" i="4" a="1"/>
  <c r="BI145" i="4" s="1"/>
  <c r="BU145" i="4" a="1"/>
  <c r="BU145" i="4" s="1"/>
  <c r="AW145" i="4" a="1"/>
  <c r="AW145" i="4" s="1"/>
  <c r="J146" i="4"/>
  <c r="AX145" i="4" a="1"/>
  <c r="AX145" i="4" s="1"/>
  <c r="CD145" i="4" a="1"/>
  <c r="CD145" i="4" s="1"/>
  <c r="BA145" i="4" a="1"/>
  <c r="BA145" i="4" s="1"/>
  <c r="BF145" i="4" a="1"/>
  <c r="BF145" i="4" s="1"/>
  <c r="BB145" i="4" a="1"/>
  <c r="BB145" i="4" s="1"/>
  <c r="BV145" i="4" a="1"/>
  <c r="BV145" i="4" s="1"/>
  <c r="BQ145" i="4" a="1"/>
  <c r="BQ145" i="4" s="1"/>
  <c r="BR145" i="4" a="1"/>
  <c r="BR145" i="4" s="1"/>
  <c r="CC145" i="4" a="1"/>
  <c r="CC145" i="4" s="1"/>
  <c r="K145" i="4" a="1"/>
  <c r="K145" i="4" s="1"/>
  <c r="AS145" i="4" a="1"/>
  <c r="AS145" i="4" s="1"/>
  <c r="AW146" i="4" a="1"/>
  <c r="AW146" i="4" s="1"/>
  <c r="AR144" i="4" a="1"/>
  <c r="AR144" i="4" s="1"/>
  <c r="AP145" i="4"/>
  <c r="R142" i="4" a="1"/>
  <c r="R142" i="4" s="1"/>
  <c r="Q142" i="4" a="1"/>
  <c r="Q142" i="4" s="1"/>
  <c r="CC146" i="4" a="1"/>
  <c r="CC146" i="4" s="1"/>
  <c r="BN146" i="4" a="1"/>
  <c r="BN146" i="4" s="1"/>
  <c r="BI146" i="4" a="1"/>
  <c r="BI146" i="4" s="1"/>
  <c r="BE146" i="4" a="1"/>
  <c r="BE146" i="4" s="1"/>
  <c r="L143" i="4" a="1"/>
  <c r="L143" i="4" s="1"/>
  <c r="CE143" i="4" s="1"/>
  <c r="BX144" i="4" a="1"/>
  <c r="BX144" i="4" s="1"/>
  <c r="CB144" i="4" a="1"/>
  <c r="CB144" i="4" s="1"/>
  <c r="BT144" i="4" a="1"/>
  <c r="BT144" i="4" s="1"/>
  <c r="BL144" i="4" a="1"/>
  <c r="BL144" i="4" s="1"/>
  <c r="BH144" i="4" a="1"/>
  <c r="BH144" i="4" s="1"/>
  <c r="AZ144" i="4" a="1"/>
  <c r="AZ144" i="4" s="1"/>
  <c r="I147" i="4"/>
  <c r="BT145" i="4" a="1"/>
  <c r="BT145" i="4" s="1"/>
  <c r="BL145" i="4" a="1"/>
  <c r="BL145" i="4" s="1"/>
  <c r="BD145" i="4" a="1"/>
  <c r="BD145" i="4" s="1"/>
  <c r="G124" i="4"/>
  <c r="CA147" i="4" l="1"/>
  <c r="BO147" i="4"/>
  <c r="BK147" i="4"/>
  <c r="AY147" i="4"/>
  <c r="AQ147" i="4"/>
  <c r="BG147" i="4"/>
  <c r="AU147" i="4"/>
  <c r="BW147" i="4"/>
  <c r="BC147" i="4"/>
  <c r="BS147" i="4"/>
  <c r="M146" i="4" a="1"/>
  <c r="M146" i="4" s="1"/>
  <c r="BF146" i="4" a="1"/>
  <c r="BF146" i="4" s="1"/>
  <c r="BB146" i="4" a="1"/>
  <c r="BB146" i="4" s="1"/>
  <c r="BM146" i="4" a="1"/>
  <c r="BM146" i="4" s="1"/>
  <c r="CD146" i="4" a="1"/>
  <c r="CD146" i="4" s="1"/>
  <c r="BU146" i="4" a="1"/>
  <c r="BU146" i="4" s="1"/>
  <c r="N146" i="4" a="1"/>
  <c r="N146" i="4" s="1"/>
  <c r="O145" i="4" a="1"/>
  <c r="O145" i="4" s="1"/>
  <c r="P145" i="4" s="1"/>
  <c r="BJ146" i="4" a="1"/>
  <c r="BJ146" i="4" s="1"/>
  <c r="BZ146" i="4" a="1"/>
  <c r="BZ146" i="4" s="1"/>
  <c r="BA146" i="4" a="1"/>
  <c r="BA146" i="4" s="1"/>
  <c r="AX146" i="4" a="1"/>
  <c r="AX146" i="4" s="1"/>
  <c r="BQ146" i="4" a="1"/>
  <c r="BQ146" i="4" s="1"/>
  <c r="BR146" i="4" a="1"/>
  <c r="BR146" i="4" s="1"/>
  <c r="BY146" i="4" a="1"/>
  <c r="BY146" i="4" s="1"/>
  <c r="BV146" i="4" a="1"/>
  <c r="BV146" i="4" s="1"/>
  <c r="K146" i="4" a="1"/>
  <c r="K146" i="4" s="1"/>
  <c r="AS146" i="4" a="1"/>
  <c r="AS146" i="4" s="1"/>
  <c r="AT146" i="4"/>
  <c r="J147" i="4"/>
  <c r="AT147" i="4" s="1"/>
  <c r="AR145" i="4" a="1"/>
  <c r="AR145" i="4" s="1"/>
  <c r="AP146" i="4"/>
  <c r="Q143" i="4" a="1"/>
  <c r="Q143" i="4" s="1"/>
  <c r="R143" i="4" a="1"/>
  <c r="R143" i="4" s="1"/>
  <c r="O146" i="4" a="1"/>
  <c r="O146" i="4" s="1"/>
  <c r="P146" i="4" s="1"/>
  <c r="BZ147" i="4" a="1"/>
  <c r="BZ147" i="4" s="1"/>
  <c r="BU147" i="4" a="1"/>
  <c r="BU147" i="4" s="1"/>
  <c r="BI147" i="4" a="1"/>
  <c r="BI147" i="4" s="1"/>
  <c r="BR147" i="4" a="1"/>
  <c r="BR147" i="4" s="1"/>
  <c r="L144" i="4" a="1"/>
  <c r="L144" i="4" s="1"/>
  <c r="CE144" i="4" s="1"/>
  <c r="AV145" i="4" a="1"/>
  <c r="AV145" i="4" s="1"/>
  <c r="CB145" i="4" a="1"/>
  <c r="CB145" i="4" s="1"/>
  <c r="BP145" i="4" a="1"/>
  <c r="BP145" i="4" s="1"/>
  <c r="BX145" i="4" a="1"/>
  <c r="BX145" i="4" s="1"/>
  <c r="BH145" i="4" a="1"/>
  <c r="BH145" i="4" s="1"/>
  <c r="AZ145" i="4" a="1"/>
  <c r="AZ145" i="4" s="1"/>
  <c r="I148" i="4"/>
  <c r="BX146" i="4" a="1"/>
  <c r="BX146" i="4" s="1"/>
  <c r="BP146" i="4" a="1"/>
  <c r="BP146" i="4" s="1"/>
  <c r="BL146" i="4" a="1"/>
  <c r="BL146" i="4" s="1"/>
  <c r="G125" i="4"/>
  <c r="AY148" i="4" l="1"/>
  <c r="BW148" i="4"/>
  <c r="BC148" i="4"/>
  <c r="AQ148" i="4"/>
  <c r="BS148" i="4"/>
  <c r="BG148" i="4"/>
  <c r="AU148" i="4"/>
  <c r="CA148" i="4"/>
  <c r="BO148" i="4"/>
  <c r="BK148" i="4"/>
  <c r="N147" i="4" a="1"/>
  <c r="N147" i="4" s="1"/>
  <c r="M147" i="4" a="1"/>
  <c r="M147" i="4" s="1"/>
  <c r="AX147" i="4" a="1"/>
  <c r="AX147" i="4" s="1"/>
  <c r="BJ147" i="4" a="1"/>
  <c r="BJ147" i="4" s="1"/>
  <c r="BM147" i="4" a="1"/>
  <c r="BM147" i="4" s="1"/>
  <c r="BY147" i="4" a="1"/>
  <c r="BY147" i="4" s="1"/>
  <c r="AW147" i="4" a="1"/>
  <c r="AW147" i="4" s="1"/>
  <c r="J148" i="4"/>
  <c r="AT148" i="4" s="1"/>
  <c r="BB147" i="4" a="1"/>
  <c r="BB147" i="4" s="1"/>
  <c r="BE147" i="4" a="1"/>
  <c r="BE147" i="4" s="1"/>
  <c r="BA147" i="4" a="1"/>
  <c r="BA147" i="4" s="1"/>
  <c r="BF147" i="4" a="1"/>
  <c r="BF147" i="4" s="1"/>
  <c r="BN147" i="4" a="1"/>
  <c r="BN147" i="4" s="1"/>
  <c r="CC147" i="4" a="1"/>
  <c r="CC147" i="4" s="1"/>
  <c r="BV147" i="4" a="1"/>
  <c r="BV147" i="4" s="1"/>
  <c r="BQ147" i="4" a="1"/>
  <c r="BQ147" i="4" s="1"/>
  <c r="CD147" i="4" a="1"/>
  <c r="CD147" i="4" s="1"/>
  <c r="K147" i="4" a="1"/>
  <c r="K147" i="4" s="1"/>
  <c r="AS147" i="4" a="1"/>
  <c r="AS147" i="4" s="1"/>
  <c r="AW148" i="4" a="1"/>
  <c r="AW148" i="4" s="1"/>
  <c r="AR146" i="4" a="1"/>
  <c r="AR146" i="4" s="1"/>
  <c r="AP147" i="4"/>
  <c r="R144" i="4" a="1"/>
  <c r="R144" i="4" s="1"/>
  <c r="Q144" i="4" a="1"/>
  <c r="Q144" i="4" s="1"/>
  <c r="BU148" i="4" a="1"/>
  <c r="BU148" i="4" s="1"/>
  <c r="BZ148" i="4" a="1"/>
  <c r="BZ148" i="4" s="1"/>
  <c r="BQ148" i="4" a="1"/>
  <c r="BQ148" i="4" s="1"/>
  <c r="CD148" i="4" a="1"/>
  <c r="CD148" i="4" s="1"/>
  <c r="BY148" i="4" a="1"/>
  <c r="BY148" i="4" s="1"/>
  <c r="BF148" i="4" a="1"/>
  <c r="BF148" i="4" s="1"/>
  <c r="CC148" i="4" a="1"/>
  <c r="CC148" i="4" s="1"/>
  <c r="BR148" i="4" a="1"/>
  <c r="BR148" i="4" s="1"/>
  <c r="BA148" i="4" a="1"/>
  <c r="BA148" i="4" s="1"/>
  <c r="L145" i="4" a="1"/>
  <c r="L145" i="4" s="1"/>
  <c r="CE145" i="4" s="1"/>
  <c r="BT146" i="4" a="1"/>
  <c r="BT146" i="4" s="1"/>
  <c r="CB146" i="4" a="1"/>
  <c r="CB146" i="4" s="1"/>
  <c r="AV146" i="4" a="1"/>
  <c r="AV146" i="4" s="1"/>
  <c r="BH146" i="4" a="1"/>
  <c r="BH146" i="4" s="1"/>
  <c r="BD146" i="4" a="1"/>
  <c r="BD146" i="4" s="1"/>
  <c r="AZ146" i="4" a="1"/>
  <c r="AZ146" i="4" s="1"/>
  <c r="I149" i="4"/>
  <c r="AZ147" i="4" a="1"/>
  <c r="AZ147" i="4" s="1"/>
  <c r="AV147" i="4" a="1"/>
  <c r="AV147" i="4" s="1"/>
  <c r="BL147" i="4" a="1"/>
  <c r="BL147" i="4" s="1"/>
  <c r="CB147" i="4" a="1"/>
  <c r="CB147" i="4" s="1"/>
  <c r="BP147" i="4" a="1"/>
  <c r="BP147" i="4" s="1"/>
  <c r="G126" i="4"/>
  <c r="BO149" i="4" l="1"/>
  <c r="BC149" i="4"/>
  <c r="CA149" i="4"/>
  <c r="BK149" i="4"/>
  <c r="BS149" i="4"/>
  <c r="BG149" i="4"/>
  <c r="AY149" i="4"/>
  <c r="AQ149" i="4"/>
  <c r="AU149" i="4"/>
  <c r="BW149" i="4"/>
  <c r="N148" i="4" a="1"/>
  <c r="N148" i="4" s="1"/>
  <c r="AX148" i="4" a="1"/>
  <c r="AX148" i="4" s="1"/>
  <c r="BV148" i="4" a="1"/>
  <c r="BV148" i="4" s="1"/>
  <c r="BE148" i="4" a="1"/>
  <c r="BE148" i="4" s="1"/>
  <c r="BJ148" i="4" a="1"/>
  <c r="BJ148" i="4" s="1"/>
  <c r="BB148" i="4" a="1"/>
  <c r="BB148" i="4" s="1"/>
  <c r="BI148" i="4" a="1"/>
  <c r="BI148" i="4" s="1"/>
  <c r="BM148" i="4" a="1"/>
  <c r="BM148" i="4" s="1"/>
  <c r="BN148" i="4" a="1"/>
  <c r="BN148" i="4" s="1"/>
  <c r="K148" i="4" a="1"/>
  <c r="K148" i="4" s="1"/>
  <c r="AS148" i="4" a="1"/>
  <c r="AS148" i="4" s="1"/>
  <c r="O147" i="4" a="1"/>
  <c r="O147" i="4" s="1"/>
  <c r="P147" i="4" s="1"/>
  <c r="M148" i="4" a="1"/>
  <c r="M148" i="4" s="1"/>
  <c r="J149" i="4"/>
  <c r="AT149" i="4" s="1"/>
  <c r="AR147" i="4" a="1"/>
  <c r="AR147" i="4" s="1"/>
  <c r="AP148" i="4"/>
  <c r="Q145" i="4" a="1"/>
  <c r="Q145" i="4" s="1"/>
  <c r="R145" i="4" a="1"/>
  <c r="R145" i="4" s="1"/>
  <c r="BV149" i="4" a="1"/>
  <c r="BV149" i="4" s="1"/>
  <c r="BR149" i="4" a="1"/>
  <c r="BR149" i="4" s="1"/>
  <c r="BQ149" i="4" a="1"/>
  <c r="BQ149" i="4" s="1"/>
  <c r="BZ149" i="4" a="1"/>
  <c r="BZ149" i="4" s="1"/>
  <c r="BB149" i="4" a="1"/>
  <c r="BB149" i="4" s="1"/>
  <c r="BE149" i="4" a="1"/>
  <c r="BE149" i="4" s="1"/>
  <c r="BY149" i="4" a="1"/>
  <c r="BY149" i="4" s="1"/>
  <c r="BA149" i="4" a="1"/>
  <c r="BA149" i="4" s="1"/>
  <c r="BI149" i="4" a="1"/>
  <c r="BI149" i="4" s="1"/>
  <c r="O148" i="4" a="1"/>
  <c r="O148" i="4" s="1"/>
  <c r="P148" i="4" s="1"/>
  <c r="N149" i="4" a="1"/>
  <c r="N149" i="4" s="1"/>
  <c r="L146" i="4" a="1"/>
  <c r="L146" i="4" s="1"/>
  <c r="CE146" i="4" s="1"/>
  <c r="BX147" i="4" a="1"/>
  <c r="BX147" i="4" s="1"/>
  <c r="BT147" i="4" a="1"/>
  <c r="BT147" i="4" s="1"/>
  <c r="BH147" i="4" a="1"/>
  <c r="BH147" i="4" s="1"/>
  <c r="BD147" i="4" a="1"/>
  <c r="BD147" i="4" s="1"/>
  <c r="I150" i="4"/>
  <c r="BP148" i="4" a="1"/>
  <c r="BP148" i="4" s="1"/>
  <c r="BL148" i="4" a="1"/>
  <c r="BL148" i="4" s="1"/>
  <c r="BD148" i="4" a="1"/>
  <c r="BD148" i="4" s="1"/>
  <c r="AZ148" i="4" a="1"/>
  <c r="AZ148" i="4" s="1"/>
  <c r="BX148" i="4" a="1"/>
  <c r="BX148" i="4" s="1"/>
  <c r="G127" i="4"/>
  <c r="BW150" i="4" l="1"/>
  <c r="AY150" i="4"/>
  <c r="AQ150" i="4"/>
  <c r="BC150" i="4"/>
  <c r="AU150" i="4"/>
  <c r="CA150" i="4"/>
  <c r="BO150" i="4"/>
  <c r="BK150" i="4"/>
  <c r="BS150" i="4"/>
  <c r="BG150" i="4"/>
  <c r="M149" i="4" a="1"/>
  <c r="M149" i="4" s="1"/>
  <c r="AW149" i="4" a="1"/>
  <c r="AW149" i="4" s="1"/>
  <c r="J150" i="4"/>
  <c r="AT150" i="4" s="1"/>
  <c r="CC149" i="4" a="1"/>
  <c r="CC149" i="4" s="1"/>
  <c r="BJ149" i="4" a="1"/>
  <c r="BJ149" i="4" s="1"/>
  <c r="BF149" i="4" a="1"/>
  <c r="BF149" i="4" s="1"/>
  <c r="AX149" i="4" a="1"/>
  <c r="AX149" i="4" s="1"/>
  <c r="BM149" i="4" a="1"/>
  <c r="BM149" i="4" s="1"/>
  <c r="BN149" i="4" a="1"/>
  <c r="BN149" i="4" s="1"/>
  <c r="BU149" i="4" a="1"/>
  <c r="BU149" i="4" s="1"/>
  <c r="CD149" i="4" a="1"/>
  <c r="CD149" i="4" s="1"/>
  <c r="K149" i="4" a="1"/>
  <c r="K149" i="4" s="1"/>
  <c r="AS149" i="4" a="1"/>
  <c r="AS149" i="4" s="1"/>
  <c r="N150" i="4" s="1" a="1"/>
  <c r="N150" i="4" s="1"/>
  <c r="AS150" i="4" a="1"/>
  <c r="AS150" i="4" s="1"/>
  <c r="AW150" i="4" a="1"/>
  <c r="AW150" i="4" s="1"/>
  <c r="AR148" i="4" a="1"/>
  <c r="AR148" i="4" s="1"/>
  <c r="AP149" i="4"/>
  <c r="K150" i="4" a="1"/>
  <c r="K150" i="4" s="1"/>
  <c r="R146" i="4" a="1"/>
  <c r="R146" i="4" s="1"/>
  <c r="Q146" i="4" a="1"/>
  <c r="Q146" i="4" s="1"/>
  <c r="CC150" i="4" a="1"/>
  <c r="CC150" i="4" s="1"/>
  <c r="BZ150" i="4" a="1"/>
  <c r="BZ150" i="4" s="1"/>
  <c r="BR150" i="4" a="1"/>
  <c r="BR150" i="4" s="1"/>
  <c r="BU150" i="4" a="1"/>
  <c r="BU150" i="4" s="1"/>
  <c r="BY150" i="4" a="1"/>
  <c r="BY150" i="4" s="1"/>
  <c r="BV150" i="4" a="1"/>
  <c r="BV150" i="4" s="1"/>
  <c r="BQ150" i="4" a="1"/>
  <c r="BQ150" i="4" s="1"/>
  <c r="CD150" i="4" a="1"/>
  <c r="CD150" i="4" s="1"/>
  <c r="BM150" i="4" a="1"/>
  <c r="BM150" i="4" s="1"/>
  <c r="BB150" i="4" a="1"/>
  <c r="BB150" i="4" s="1"/>
  <c r="BJ150" i="4" a="1"/>
  <c r="BJ150" i="4" s="1"/>
  <c r="BF150" i="4" a="1"/>
  <c r="BF150" i="4" s="1"/>
  <c r="AX150" i="4" a="1"/>
  <c r="AX150" i="4" s="1"/>
  <c r="BN150" i="4" a="1"/>
  <c r="BN150" i="4" s="1"/>
  <c r="BA150" i="4" a="1"/>
  <c r="BA150" i="4" s="1"/>
  <c r="BI150" i="4" a="1"/>
  <c r="BI150" i="4" s="1"/>
  <c r="BE150" i="4" a="1"/>
  <c r="BE150" i="4" s="1"/>
  <c r="L147" i="4" a="1"/>
  <c r="L147" i="4" s="1"/>
  <c r="CE147" i="4" s="1"/>
  <c r="AV148" i="4" a="1"/>
  <c r="AV148" i="4" s="1"/>
  <c r="CB148" i="4" a="1"/>
  <c r="CB148" i="4" s="1"/>
  <c r="BT148" i="4" a="1"/>
  <c r="BT148" i="4" s="1"/>
  <c r="BH148" i="4" a="1"/>
  <c r="BH148" i="4" s="1"/>
  <c r="I151" i="4"/>
  <c r="BD149" i="4" a="1"/>
  <c r="BD149" i="4" s="1"/>
  <c r="AV149" i="4" a="1"/>
  <c r="AV149" i="4" s="1"/>
  <c r="BL149" i="4" a="1"/>
  <c r="BL149" i="4" s="1"/>
  <c r="BP149" i="4" a="1"/>
  <c r="BP149" i="4" s="1"/>
  <c r="BT149" i="4" a="1"/>
  <c r="BT149" i="4" s="1"/>
  <c r="G128" i="4"/>
  <c r="CA151" i="4" l="1"/>
  <c r="BS151" i="4"/>
  <c r="BG151" i="4"/>
  <c r="AY151" i="4"/>
  <c r="AQ151" i="4"/>
  <c r="BC151" i="4"/>
  <c r="AU151" i="4"/>
  <c r="BO151" i="4"/>
  <c r="BK151" i="4"/>
  <c r="BW151" i="4"/>
  <c r="M150" i="4" a="1"/>
  <c r="M150" i="4" s="1"/>
  <c r="O149" i="4" a="1"/>
  <c r="O149" i="4" s="1"/>
  <c r="P149" i="4" s="1"/>
  <c r="J151" i="4"/>
  <c r="AT151" i="4" s="1"/>
  <c r="AP150" i="4"/>
  <c r="R147" i="4" a="1"/>
  <c r="R147" i="4" s="1"/>
  <c r="Q147" i="4" a="1"/>
  <c r="Q147" i="4" s="1"/>
  <c r="O150" i="4" a="1"/>
  <c r="O150" i="4" s="1"/>
  <c r="P150" i="4" s="1"/>
  <c r="BN151" i="4" a="1"/>
  <c r="BN151" i="4" s="1"/>
  <c r="BM151" i="4" a="1"/>
  <c r="BM151" i="4" s="1"/>
  <c r="BA151" i="4" a="1"/>
  <c r="BA151" i="4" s="1"/>
  <c r="BJ151" i="4" a="1"/>
  <c r="BJ151" i="4" s="1"/>
  <c r="M151" i="4" a="1"/>
  <c r="M151" i="4" s="1"/>
  <c r="N151" i="4" a="1"/>
  <c r="N151" i="4" s="1"/>
  <c r="L148" i="4" a="1"/>
  <c r="L148" i="4" s="1"/>
  <c r="CE148" i="4" s="1"/>
  <c r="BX149" i="4" a="1"/>
  <c r="BX149" i="4" s="1"/>
  <c r="AR149" i="4" a="1"/>
  <c r="AR149" i="4" s="1"/>
  <c r="CB149" i="4" a="1"/>
  <c r="CB149" i="4" s="1"/>
  <c r="BH149" i="4" a="1"/>
  <c r="BH149" i="4" s="1"/>
  <c r="AZ149" i="4" a="1"/>
  <c r="AZ149" i="4" s="1"/>
  <c r="I152" i="4"/>
  <c r="CB150" i="4" a="1"/>
  <c r="CB150" i="4" s="1"/>
  <c r="BT150" i="4" a="1"/>
  <c r="BT150" i="4" s="1"/>
  <c r="AV150" i="4" a="1"/>
  <c r="AV150" i="4" s="1"/>
  <c r="G129" i="4"/>
  <c r="AY152" i="4" l="1"/>
  <c r="BC152" i="4"/>
  <c r="AU152" i="4"/>
  <c r="BW152" i="4"/>
  <c r="BS152" i="4"/>
  <c r="BG152" i="4"/>
  <c r="AQ152" i="4"/>
  <c r="CA152" i="4"/>
  <c r="BO152" i="4"/>
  <c r="BK152" i="4"/>
  <c r="AX151" i="4" a="1"/>
  <c r="AX151" i="4" s="1"/>
  <c r="BU151" i="4" a="1"/>
  <c r="BU151" i="4" s="1"/>
  <c r="BI151" i="4" a="1"/>
  <c r="BI151" i="4" s="1"/>
  <c r="BY151" i="4" a="1"/>
  <c r="BY151" i="4" s="1"/>
  <c r="BQ151" i="4" a="1"/>
  <c r="BQ151" i="4" s="1"/>
  <c r="K151" i="4" a="1"/>
  <c r="K151" i="4" s="1"/>
  <c r="AW151" i="4" a="1"/>
  <c r="AW151" i="4" s="1"/>
  <c r="J152" i="4"/>
  <c r="AT152" i="4" s="1"/>
  <c r="BE151" i="4" a="1"/>
  <c r="BE151" i="4" s="1"/>
  <c r="CD151" i="4" a="1"/>
  <c r="CD151" i="4" s="1"/>
  <c r="BF151" i="4" a="1"/>
  <c r="BF151" i="4" s="1"/>
  <c r="BB151" i="4" a="1"/>
  <c r="BB151" i="4" s="1"/>
  <c r="BR151" i="4" a="1"/>
  <c r="BR151" i="4" s="1"/>
  <c r="BV151" i="4" a="1"/>
  <c r="BV151" i="4" s="1"/>
  <c r="CC151" i="4" a="1"/>
  <c r="CC151" i="4" s="1"/>
  <c r="BZ151" i="4" a="1"/>
  <c r="BZ151" i="4" s="1"/>
  <c r="AS151" i="4" a="1"/>
  <c r="AS151" i="4" s="1"/>
  <c r="N152" i="4" s="1" a="1"/>
  <c r="N152" i="4" s="1"/>
  <c r="AW152" i="4" a="1"/>
  <c r="AW152" i="4" s="1"/>
  <c r="AR150" i="4" a="1"/>
  <c r="AR150" i="4" s="1"/>
  <c r="AP151" i="4"/>
  <c r="R148" i="4" a="1"/>
  <c r="R148" i="4" s="1"/>
  <c r="Q148" i="4" a="1"/>
  <c r="Q148" i="4" s="1"/>
  <c r="CD152" i="4" a="1"/>
  <c r="CD152" i="4" s="1"/>
  <c r="BY152" i="4" a="1"/>
  <c r="BY152" i="4" s="1"/>
  <c r="BM152" i="4" a="1"/>
  <c r="BM152" i="4" s="1"/>
  <c r="BN152" i="4" a="1"/>
  <c r="BN152" i="4" s="1"/>
  <c r="BF152" i="4" a="1"/>
  <c r="BF152" i="4" s="1"/>
  <c r="CC152" i="4" a="1"/>
  <c r="CC152" i="4" s="1"/>
  <c r="BQ152" i="4" a="1"/>
  <c r="BQ152" i="4" s="1"/>
  <c r="BZ152" i="4" a="1"/>
  <c r="BZ152" i="4" s="1"/>
  <c r="BA152" i="4" a="1"/>
  <c r="BA152" i="4" s="1"/>
  <c r="L149" i="4" a="1"/>
  <c r="L149" i="4" s="1"/>
  <c r="CE149" i="4" s="1"/>
  <c r="BL150" i="4" a="1"/>
  <c r="BL150" i="4" s="1"/>
  <c r="BX150" i="4" a="1"/>
  <c r="BX150" i="4" s="1"/>
  <c r="BP150" i="4" a="1"/>
  <c r="BP150" i="4" s="1"/>
  <c r="BH150" i="4" a="1"/>
  <c r="BH150" i="4" s="1"/>
  <c r="BD150" i="4" a="1"/>
  <c r="BD150" i="4" s="1"/>
  <c r="AZ150" i="4" a="1"/>
  <c r="AZ150" i="4" s="1"/>
  <c r="I153" i="4"/>
  <c r="AV151" i="4" a="1"/>
  <c r="AV151" i="4" s="1"/>
  <c r="BP151" i="4" a="1"/>
  <c r="BP151" i="4" s="1"/>
  <c r="BX151" i="4" a="1"/>
  <c r="BX151" i="4" s="1"/>
  <c r="AZ151" i="4" a="1"/>
  <c r="AZ151" i="4" s="1"/>
  <c r="G130" i="4"/>
  <c r="CA153" i="4" l="1"/>
  <c r="BC153" i="4"/>
  <c r="BO153" i="4"/>
  <c r="AQ153" i="4"/>
  <c r="BS153" i="4"/>
  <c r="BG153" i="4"/>
  <c r="AY153" i="4"/>
  <c r="BK153" i="4"/>
  <c r="AU153" i="4"/>
  <c r="BW153" i="4"/>
  <c r="M152" i="4" a="1"/>
  <c r="M152" i="4" s="1"/>
  <c r="BB152" i="4" a="1"/>
  <c r="BB152" i="4" s="1"/>
  <c r="AX152" i="4" a="1"/>
  <c r="AX152" i="4" s="1"/>
  <c r="BE152" i="4" a="1"/>
  <c r="BE152" i="4" s="1"/>
  <c r="BI152" i="4" a="1"/>
  <c r="BI152" i="4" s="1"/>
  <c r="BJ152" i="4" a="1"/>
  <c r="BJ152" i="4" s="1"/>
  <c r="BV152" i="4" a="1"/>
  <c r="BV152" i="4" s="1"/>
  <c r="BR152" i="4" a="1"/>
  <c r="BR152" i="4" s="1"/>
  <c r="BU152" i="4" a="1"/>
  <c r="BU152" i="4" s="1"/>
  <c r="K152" i="4" a="1"/>
  <c r="K152" i="4" s="1"/>
  <c r="AS152" i="4" a="1"/>
  <c r="AS152" i="4" s="1"/>
  <c r="N153" i="4" s="1" a="1"/>
  <c r="N153" i="4" s="1"/>
  <c r="O151" i="4" a="1"/>
  <c r="O151" i="4" s="1"/>
  <c r="P151" i="4" s="1"/>
  <c r="J153" i="4"/>
  <c r="AT153" i="4" s="1"/>
  <c r="AR151" i="4" a="1"/>
  <c r="AR151" i="4" s="1"/>
  <c r="AP152" i="4"/>
  <c r="R149" i="4" a="1"/>
  <c r="R149" i="4" s="1"/>
  <c r="Q149" i="4" a="1"/>
  <c r="Q149" i="4" s="1"/>
  <c r="BR153" i="4" a="1"/>
  <c r="BR153" i="4" s="1"/>
  <c r="BV153" i="4" a="1"/>
  <c r="BV153" i="4" s="1"/>
  <c r="BF153" i="4" a="1"/>
  <c r="BF153" i="4" s="1"/>
  <c r="BA153" i="4" a="1"/>
  <c r="BA153" i="4" s="1"/>
  <c r="O152" i="4" a="1"/>
  <c r="O152" i="4" s="1"/>
  <c r="P152" i="4" s="1"/>
  <c r="L150" i="4" a="1"/>
  <c r="L150" i="4" s="1"/>
  <c r="CE150" i="4" s="1"/>
  <c r="AZ152" i="4" a="1"/>
  <c r="AZ152" i="4" s="1"/>
  <c r="BT151" i="4" a="1"/>
  <c r="BT151" i="4" s="1"/>
  <c r="CB151" i="4" a="1"/>
  <c r="CB151" i="4" s="1"/>
  <c r="BL151" i="4" a="1"/>
  <c r="BL151" i="4" s="1"/>
  <c r="BH151" i="4" a="1"/>
  <c r="BH151" i="4" s="1"/>
  <c r="BD151" i="4" a="1"/>
  <c r="BD151" i="4" s="1"/>
  <c r="I154" i="4"/>
  <c r="AV152" i="4" a="1"/>
  <c r="AV152" i="4" s="1"/>
  <c r="BX152" i="4" a="1"/>
  <c r="BX152" i="4" s="1"/>
  <c r="BD152" i="4" a="1"/>
  <c r="BD152" i="4" s="1"/>
  <c r="G131" i="4"/>
  <c r="AU154" i="4" l="1"/>
  <c r="AQ154" i="4"/>
  <c r="BG154" i="4"/>
  <c r="BW154" i="4"/>
  <c r="BC154" i="4"/>
  <c r="AY154" i="4"/>
  <c r="CA154" i="4"/>
  <c r="BO154" i="4"/>
  <c r="BK154" i="4"/>
  <c r="BS154" i="4"/>
  <c r="BM153" i="4" a="1"/>
  <c r="BM153" i="4" s="1"/>
  <c r="BQ153" i="4" a="1"/>
  <c r="BQ153" i="4" s="1"/>
  <c r="BJ153" i="4" a="1"/>
  <c r="BJ153" i="4" s="1"/>
  <c r="BB153" i="4" a="1"/>
  <c r="BB153" i="4" s="1"/>
  <c r="CC153" i="4" a="1"/>
  <c r="CC153" i="4" s="1"/>
  <c r="AW153" i="4" a="1"/>
  <c r="AW153" i="4" s="1"/>
  <c r="M153" i="4" a="1"/>
  <c r="M153" i="4" s="1"/>
  <c r="J154" i="4"/>
  <c r="AT154" i="4" s="1"/>
  <c r="DE117" i="4"/>
  <c r="DE145" i="4" s="1"/>
  <c r="AX153" i="4" a="1"/>
  <c r="AX153" i="4" s="1"/>
  <c r="BE153" i="4" a="1"/>
  <c r="BE153" i="4" s="1"/>
  <c r="BU153" i="4" a="1"/>
  <c r="BU153" i="4" s="1"/>
  <c r="BI153" i="4" a="1"/>
  <c r="BI153" i="4" s="1"/>
  <c r="BN153" i="4" a="1"/>
  <c r="BN153" i="4" s="1"/>
  <c r="BY153" i="4" a="1"/>
  <c r="BY153" i="4" s="1"/>
  <c r="CD153" i="4" a="1"/>
  <c r="CD153" i="4" s="1"/>
  <c r="BZ153" i="4" a="1"/>
  <c r="BZ153" i="4" s="1"/>
  <c r="K153" i="4" a="1"/>
  <c r="K153" i="4" s="1"/>
  <c r="DD153" i="4" s="1"/>
  <c r="AS153" i="4" a="1"/>
  <c r="AS153" i="4" s="1"/>
  <c r="K154" i="4" a="1"/>
  <c r="K154" i="4" s="1"/>
  <c r="DD154" i="4" s="1"/>
  <c r="AS154" i="4" a="1"/>
  <c r="AS154" i="4" s="1"/>
  <c r="AW154" i="4" a="1"/>
  <c r="AW154" i="4" s="1"/>
  <c r="AP153" i="4"/>
  <c r="R150" i="4" a="1"/>
  <c r="R150" i="4" s="1"/>
  <c r="Q150" i="4" a="1"/>
  <c r="Q150" i="4" s="1"/>
  <c r="AV154" i="4" a="1"/>
  <c r="AV154" i="4" s="1"/>
  <c r="BU154" i="4" a="1"/>
  <c r="BU154" i="4" s="1"/>
  <c r="BV154" i="4" a="1"/>
  <c r="BV154" i="4" s="1"/>
  <c r="BZ154" i="4" a="1"/>
  <c r="BZ154" i="4" s="1"/>
  <c r="CC154" i="4" a="1"/>
  <c r="CC154" i="4" s="1"/>
  <c r="BY154" i="4" a="1"/>
  <c r="BY154" i="4" s="1"/>
  <c r="BQ154" i="4" a="1"/>
  <c r="BQ154" i="4" s="1"/>
  <c r="BN154" i="4" a="1"/>
  <c r="BN154" i="4" s="1"/>
  <c r="CD154" i="4" a="1"/>
  <c r="CD154" i="4" s="1"/>
  <c r="BI154" i="4" a="1"/>
  <c r="BI154" i="4" s="1"/>
  <c r="BR154" i="4" a="1"/>
  <c r="BR154" i="4" s="1"/>
  <c r="BB154" i="4" a="1"/>
  <c r="BB154" i="4" s="1"/>
  <c r="AX154" i="4" a="1"/>
  <c r="AX154" i="4" s="1"/>
  <c r="BJ154" i="4" a="1"/>
  <c r="BJ154" i="4" s="1"/>
  <c r="BA154" i="4" a="1"/>
  <c r="BA154" i="4" s="1"/>
  <c r="BM154" i="4" a="1"/>
  <c r="BM154" i="4" s="1"/>
  <c r="BF154" i="4" a="1"/>
  <c r="BF154" i="4" s="1"/>
  <c r="BE154" i="4" a="1"/>
  <c r="BE154" i="4" s="1"/>
  <c r="O153" i="4" a="1"/>
  <c r="O153" i="4" s="1"/>
  <c r="P153" i="4" s="1"/>
  <c r="L151" i="4" a="1"/>
  <c r="L151" i="4" s="1"/>
  <c r="CE151" i="4" s="1"/>
  <c r="AR152" i="4" a="1"/>
  <c r="AR152" i="4" s="1"/>
  <c r="BP152" i="4" a="1"/>
  <c r="BP152" i="4" s="1"/>
  <c r="BL152" i="4" a="1"/>
  <c r="BL152" i="4" s="1"/>
  <c r="CB152" i="4" a="1"/>
  <c r="CB152" i="4" s="1"/>
  <c r="BT152" i="4" a="1"/>
  <c r="BT152" i="4" s="1"/>
  <c r="BH152" i="4" a="1"/>
  <c r="BH152" i="4" s="1"/>
  <c r="G132" i="4"/>
  <c r="CB154" i="4" a="1"/>
  <c r="CB154" i="4" s="1"/>
  <c r="BH154" i="4" a="1"/>
  <c r="BH154" i="4" s="1"/>
  <c r="BL154" i="4" a="1"/>
  <c r="BL154" i="4" s="1"/>
  <c r="BP154" i="4" a="1"/>
  <c r="BP154" i="4" s="1"/>
  <c r="BT154" i="4" a="1"/>
  <c r="BT154" i="4" s="1"/>
  <c r="AZ154" i="4" a="1"/>
  <c r="AZ154" i="4" s="1"/>
  <c r="BX154" i="4" a="1"/>
  <c r="BX154" i="4" s="1"/>
  <c r="BD154" i="4" a="1"/>
  <c r="BD154" i="4" s="1"/>
  <c r="DE130" i="4" l="1"/>
  <c r="DE126" i="4" s="1"/>
  <c r="N154" i="4" a="1"/>
  <c r="N154" i="4" s="1"/>
  <c r="M154" i="4" a="1"/>
  <c r="M154" i="4" s="1"/>
  <c r="DE141" i="4"/>
  <c r="DE149" i="4" s="1"/>
  <c r="DD149" i="4" s="1"/>
  <c r="DE134" i="4"/>
  <c r="DE124" i="4" s="1"/>
  <c r="DE132" i="4" s="1"/>
  <c r="DE136" i="4" s="1"/>
  <c r="DD136" i="4" s="1"/>
  <c r="AR154" i="4" a="1"/>
  <c r="AR154" i="4" s="1"/>
  <c r="L154" i="4" s="1" a="1"/>
  <c r="L154" i="4" s="1"/>
  <c r="CE154" i="4" s="1"/>
  <c r="AP154" i="4"/>
  <c r="Q151" i="4" a="1"/>
  <c r="Q151" i="4" s="1"/>
  <c r="R151" i="4" a="1"/>
  <c r="R151" i="4" s="1"/>
  <c r="O154" i="4" a="1"/>
  <c r="O154" i="4" s="1"/>
  <c r="P154" i="4" s="1"/>
  <c r="AR153" i="4" a="1"/>
  <c r="AR153" i="4" s="1"/>
  <c r="CB153" i="4" a="1"/>
  <c r="CB153" i="4" s="1"/>
  <c r="L152" i="4" a="1"/>
  <c r="L152" i="4" s="1"/>
  <c r="CE152" i="4" s="1"/>
  <c r="BT153" i="4" a="1"/>
  <c r="BT153" i="4" s="1"/>
  <c r="BP153" i="4" a="1"/>
  <c r="BP153" i="4" s="1"/>
  <c r="BX153" i="4" a="1"/>
  <c r="BX153" i="4" s="1"/>
  <c r="AV153" i="4" a="1"/>
  <c r="AV153" i="4" s="1"/>
  <c r="BL153" i="4" a="1"/>
  <c r="BL153" i="4" s="1"/>
  <c r="BH153" i="4" a="1"/>
  <c r="BH153" i="4" s="1"/>
  <c r="BD153" i="4" a="1"/>
  <c r="BD153" i="4" s="1"/>
  <c r="AZ153" i="4" a="1"/>
  <c r="AZ153" i="4" s="1"/>
  <c r="DE128" i="4" l="1"/>
  <c r="DE139" i="4"/>
  <c r="DE147" i="4" s="1"/>
  <c r="DE151" i="4" s="1"/>
  <c r="R154" i="4" a="1"/>
  <c r="R154" i="4" s="1"/>
  <c r="Q154" i="4" a="1"/>
  <c r="Q154" i="4" s="1"/>
  <c r="R152" i="4" a="1"/>
  <c r="R152" i="4" s="1"/>
  <c r="Q152" i="4" a="1"/>
  <c r="Q152" i="4" s="1"/>
  <c r="L153" i="4" a="1"/>
  <c r="L153" i="4" s="1"/>
  <c r="CE153" i="4" s="1"/>
  <c r="DE125" i="4" l="1"/>
  <c r="DD125" i="4" s="1"/>
  <c r="DD128" i="4"/>
  <c r="DE143" i="4"/>
  <c r="DD143" i="4" s="1"/>
  <c r="Q153" i="4" a="1"/>
  <c r="Q153" i="4" s="1"/>
  <c r="R153" i="4" a="1"/>
  <c r="R153" i="4" s="1"/>
  <c r="DE127" i="4" l="1"/>
  <c r="DD127" i="4" s="1"/>
  <c r="DE138" i="4"/>
  <c r="DD138" i="4" s="1"/>
  <c r="DE129" i="4" l="1"/>
  <c r="DD129" i="4" s="1"/>
  <c r="DE140" i="4"/>
  <c r="DD140" i="4" s="1"/>
  <c r="DE131" i="4" l="1"/>
  <c r="DD131" i="4" s="1"/>
  <c r="DE142" i="4"/>
  <c r="DD142" i="4" s="1"/>
  <c r="CZ123" i="4"/>
  <c r="DA123" i="4"/>
  <c r="DB123" i="4"/>
  <c r="DC124" i="4" l="1"/>
  <c r="S124" i="4" s="1"/>
  <c r="DE144" i="4"/>
  <c r="DD144" i="4" s="1"/>
  <c r="DE133" i="4"/>
  <c r="DD133" i="4" s="1"/>
  <c r="DD124" i="4" l="1"/>
  <c r="AN124" i="4" s="1"/>
  <c r="AO124" i="4" s="1"/>
  <c r="CY124" i="4" s="1"/>
  <c r="CN125" i="4"/>
  <c r="O103" i="4"/>
  <c r="O102" i="4"/>
  <c r="O107" i="4"/>
  <c r="O108" i="4"/>
  <c r="F14" i="1"/>
  <c r="O106" i="4"/>
  <c r="O110" i="4"/>
  <c r="O109" i="4"/>
  <c r="O111" i="4"/>
  <c r="O104" i="4"/>
  <c r="O105" i="4"/>
  <c r="DE135" i="4"/>
  <c r="DD135" i="4" s="1"/>
  <c r="DE146" i="4"/>
  <c r="DD146" i="4" s="1"/>
  <c r="AD124" i="4" l="1"/>
  <c r="AE124" i="4" s="1"/>
  <c r="X124" i="4"/>
  <c r="Y124" i="4" s="1"/>
  <c r="AB124" i="4"/>
  <c r="AC124" i="4" s="1"/>
  <c r="T124" i="4"/>
  <c r="AU111" i="4" s="1"/>
  <c r="AF124" i="4"/>
  <c r="AG124" i="4" s="1"/>
  <c r="Z124" i="4"/>
  <c r="AA124" i="4" s="1"/>
  <c r="CR124" i="4" s="1"/>
  <c r="V124" i="4"/>
  <c r="W124" i="4" s="1"/>
  <c r="CP124" i="4" s="1"/>
  <c r="AH124" i="4"/>
  <c r="AI124" i="4" s="1"/>
  <c r="CV124" i="4" s="1"/>
  <c r="AL124" i="4"/>
  <c r="AM124" i="4" s="1"/>
  <c r="CX124" i="4" s="1"/>
  <c r="AJ124" i="4"/>
  <c r="AK124" i="4" s="1"/>
  <c r="CW124" i="4" s="1"/>
  <c r="DE148" i="4"/>
  <c r="DD148" i="4" s="1"/>
  <c r="AU102" i="4" l="1"/>
  <c r="AU103" i="4"/>
  <c r="H14" i="1"/>
  <c r="AU105" i="4"/>
  <c r="AU109" i="4"/>
  <c r="CO125" i="4"/>
  <c r="AU106" i="4"/>
  <c r="AU108" i="4"/>
  <c r="AU107" i="4"/>
  <c r="CG125" i="4"/>
  <c r="CH125" i="4" s="1"/>
  <c r="CJ125" i="4" s="1"/>
  <c r="CL125" i="4" s="1"/>
  <c r="AU104" i="4"/>
  <c r="AU110" i="4"/>
  <c r="T156" i="4" a="1"/>
  <c r="T156" i="4" s="1"/>
  <c r="S156" i="4" a="1"/>
  <c r="S156" i="4" s="1"/>
  <c r="DE150" i="4"/>
  <c r="DD150" i="4" s="1"/>
  <c r="CU124" i="4"/>
  <c r="CT124" i="4"/>
  <c r="CS124" i="4"/>
  <c r="CQ124" i="4"/>
  <c r="CI125" i="4" l="1"/>
  <c r="CK125" i="4" s="1"/>
  <c r="CM125" i="4" s="1"/>
  <c r="AH125" i="4" s="1"/>
  <c r="AI125" i="4" s="1"/>
  <c r="CV125" i="4" s="1"/>
  <c r="DB124" i="4"/>
  <c r="DA124" i="4"/>
  <c r="CZ124" i="4"/>
  <c r="DC125" i="4" l="1"/>
  <c r="S125" i="4" s="1"/>
  <c r="CN126" i="4" s="1"/>
  <c r="P102" i="4" l="1"/>
  <c r="P110" i="4"/>
  <c r="P111" i="4"/>
  <c r="P103" i="4"/>
  <c r="P109" i="4"/>
  <c r="F15" i="1"/>
  <c r="P108" i="4"/>
  <c r="P107" i="4"/>
  <c r="P104" i="4"/>
  <c r="P106" i="4"/>
  <c r="P105" i="4"/>
  <c r="AJ125" i="4"/>
  <c r="AK125" i="4" s="1"/>
  <c r="CW125" i="4" s="1"/>
  <c r="AN125" i="4"/>
  <c r="AO125" i="4" s="1"/>
  <c r="CY125" i="4" s="1"/>
  <c r="AL125" i="4"/>
  <c r="AM125" i="4" s="1"/>
  <c r="CX125" i="4" s="1"/>
  <c r="CR138" i="4"/>
  <c r="CV138" i="4"/>
  <c r="CW138" i="4"/>
  <c r="CS138" i="4"/>
  <c r="CP138" i="4"/>
  <c r="CX138" i="4"/>
  <c r="CY138" i="4"/>
  <c r="T148" i="4" l="1"/>
  <c r="CO149" i="4" s="1"/>
  <c r="H38" i="1" l="1"/>
  <c r="CQ138" i="4" l="1"/>
  <c r="CU138" i="4"/>
  <c r="CT138" i="4"/>
  <c r="DB138" i="4" l="1"/>
  <c r="CZ138" i="4"/>
  <c r="DA138" i="4"/>
  <c r="T154" i="4" l="1"/>
  <c r="H44" i="1" s="1"/>
  <c r="AD125" i="4" l="1"/>
  <c r="AE125" i="4" s="1"/>
  <c r="T125" i="4"/>
  <c r="CO126" i="4" s="1"/>
  <c r="X125" i="4"/>
  <c r="Y125" i="4" s="1"/>
  <c r="AF125" i="4"/>
  <c r="AG125" i="4" s="1"/>
  <c r="AB125" i="4"/>
  <c r="AC125" i="4" s="1"/>
  <c r="Z125" i="4"/>
  <c r="AA125" i="4" s="1"/>
  <c r="V125" i="4"/>
  <c r="W125" i="4" s="1"/>
  <c r="CR125" i="4" l="1"/>
  <c r="CU125" i="4"/>
  <c r="CG126" i="4"/>
  <c r="H15" i="1"/>
  <c r="CP125" i="4"/>
  <c r="CS125" i="4"/>
  <c r="CQ125" i="4"/>
  <c r="CT125" i="4"/>
  <c r="DA125" i="4" l="1"/>
  <c r="DB125" i="4"/>
  <c r="CZ125" i="4"/>
  <c r="CH126" i="4"/>
  <c r="CJ126" i="4" s="1"/>
  <c r="CL126" i="4" s="1"/>
  <c r="DC126" i="4" l="1"/>
  <c r="CI126" i="4"/>
  <c r="CK126" i="4" s="1"/>
  <c r="CM126" i="4" s="1"/>
  <c r="DD126" i="4" l="1"/>
  <c r="T126" i="4" s="1"/>
  <c r="AH126" i="4"/>
  <c r="AI126" i="4" s="1"/>
  <c r="CV126" i="4" s="1"/>
  <c r="S126" i="4"/>
  <c r="CN127" i="4" s="1"/>
  <c r="H16" i="1" l="1"/>
  <c r="CO127" i="4"/>
  <c r="AJ126" i="4"/>
  <c r="AK126" i="4" s="1"/>
  <c r="CW126" i="4" s="1"/>
  <c r="AN126" i="4"/>
  <c r="AO126" i="4" s="1"/>
  <c r="CY126" i="4" s="1"/>
  <c r="AL126" i="4"/>
  <c r="AM126" i="4" s="1"/>
  <c r="CX126" i="4" s="1"/>
  <c r="X126" i="4"/>
  <c r="Y126" i="4" s="1"/>
  <c r="AD126" i="4"/>
  <c r="AE126" i="4" s="1"/>
  <c r="Z126" i="4"/>
  <c r="AA126" i="4" s="1"/>
  <c r="Q111" i="4"/>
  <c r="Q105" i="4"/>
  <c r="Q107" i="4"/>
  <c r="Q109" i="4"/>
  <c r="Q110" i="4"/>
  <c r="Q106" i="4"/>
  <c r="Q108" i="4"/>
  <c r="Q102" i="4"/>
  <c r="Q104" i="4"/>
  <c r="F16" i="1"/>
  <c r="Q103" i="4"/>
  <c r="CG127" i="4"/>
  <c r="AB126" i="4"/>
  <c r="AC126" i="4" s="1"/>
  <c r="AF126" i="4"/>
  <c r="AG126" i="4" s="1"/>
  <c r="V126" i="4"/>
  <c r="W126" i="4" s="1"/>
  <c r="CP126" i="4" l="1"/>
  <c r="CS126" i="4"/>
  <c r="CH127" i="4"/>
  <c r="CJ127" i="4" s="1"/>
  <c r="CL127" i="4" s="1"/>
  <c r="CT126" i="4"/>
  <c r="CU126" i="4"/>
  <c r="CR126" i="4"/>
  <c r="CQ126" i="4"/>
  <c r="DA126" i="4" l="1"/>
  <c r="CZ126" i="4"/>
  <c r="DB126" i="4"/>
  <c r="CI127" i="4"/>
  <c r="CK127" i="4" s="1"/>
  <c r="CM127" i="4" s="1"/>
  <c r="DC127" i="4" l="1"/>
  <c r="S127" i="4" s="1"/>
  <c r="CN128" i="4" s="1"/>
  <c r="AH127" i="4"/>
  <c r="AI127" i="4" s="1"/>
  <c r="CV127" i="4" s="1"/>
  <c r="T127" i="4" l="1"/>
  <c r="F17" i="1"/>
  <c r="R110" i="4"/>
  <c r="R102" i="4"/>
  <c r="R111" i="4"/>
  <c r="R103" i="4"/>
  <c r="R109" i="4"/>
  <c r="R108" i="4"/>
  <c r="R107" i="4"/>
  <c r="R104" i="4"/>
  <c r="R106" i="4"/>
  <c r="R105" i="4"/>
  <c r="CG128" i="4"/>
  <c r="H17" i="1" l="1"/>
  <c r="CO128" i="4"/>
  <c r="AD127" i="4"/>
  <c r="AE127" i="4" s="1"/>
  <c r="CT127" i="4" s="1"/>
  <c r="Z127" i="4"/>
  <c r="AA127" i="4" s="1"/>
  <c r="CR127" i="4" s="1"/>
  <c r="AB127" i="4"/>
  <c r="AC127" i="4" s="1"/>
  <c r="CS127" i="4" s="1"/>
  <c r="AN127" i="4"/>
  <c r="AO127" i="4" s="1"/>
  <c r="CY127" i="4" s="1"/>
  <c r="X127" i="4"/>
  <c r="Y127" i="4" s="1"/>
  <c r="CQ127" i="4" s="1"/>
  <c r="V127" i="4"/>
  <c r="W127" i="4" s="1"/>
  <c r="CP127" i="4" s="1"/>
  <c r="AF127" i="4"/>
  <c r="AG127" i="4" s="1"/>
  <c r="CU127" i="4" s="1"/>
  <c r="AL127" i="4"/>
  <c r="AM127" i="4" s="1"/>
  <c r="CX127" i="4" s="1"/>
  <c r="AJ127" i="4"/>
  <c r="AK127" i="4" s="1"/>
  <c r="CW127" i="4" s="1"/>
  <c r="CH128" i="4"/>
  <c r="CJ128" i="4" l="1"/>
  <c r="CL128" i="4" s="1"/>
  <c r="CZ127" i="4"/>
  <c r="DA127" i="4"/>
  <c r="DB127" i="4"/>
  <c r="CI128" i="4"/>
  <c r="CK128" i="4" s="1"/>
  <c r="CM128" i="4" s="1"/>
  <c r="DC128" i="4" l="1"/>
  <c r="AN128" i="4" s="1"/>
  <c r="AO128" i="4" s="1"/>
  <c r="AH128" i="4"/>
  <c r="AI128" i="4" s="1"/>
  <c r="S128" i="4" l="1"/>
  <c r="CN129" i="4" s="1"/>
  <c r="AL128" i="4"/>
  <c r="AM128" i="4" s="1"/>
  <c r="CX128" i="4" s="1"/>
  <c r="Z128" i="4"/>
  <c r="AA128" i="4" s="1"/>
  <c r="CR128" i="4" s="1"/>
  <c r="T128" i="4"/>
  <c r="AJ128" i="4"/>
  <c r="AK128" i="4" s="1"/>
  <c r="CW128" i="4" s="1"/>
  <c r="AD128" i="4"/>
  <c r="AE128" i="4" s="1"/>
  <c r="CT128" i="4" s="1"/>
  <c r="X128" i="4"/>
  <c r="Y128" i="4" s="1"/>
  <c r="CQ128" i="4" s="1"/>
  <c r="AB128" i="4"/>
  <c r="AC128" i="4" s="1"/>
  <c r="CS128" i="4" s="1"/>
  <c r="V128" i="4"/>
  <c r="W128" i="4" s="1"/>
  <c r="CP128" i="4" s="1"/>
  <c r="AF128" i="4"/>
  <c r="AG128" i="4" s="1"/>
  <c r="CU128" i="4" s="1"/>
  <c r="S105" i="4"/>
  <c r="CY128" i="4"/>
  <c r="CV128" i="4"/>
  <c r="S108" i="4" l="1"/>
  <c r="S104" i="4"/>
  <c r="S109" i="4"/>
  <c r="F18" i="1"/>
  <c r="S107" i="4"/>
  <c r="CG129" i="4"/>
  <c r="CH129" i="4" s="1"/>
  <c r="CJ129" i="4" s="1"/>
  <c r="CL129" i="4" s="1"/>
  <c r="S102" i="4"/>
  <c r="S110" i="4"/>
  <c r="S106" i="4"/>
  <c r="S103" i="4"/>
  <c r="S111" i="4"/>
  <c r="H18" i="1"/>
  <c r="CO129" i="4"/>
  <c r="CZ128" i="4"/>
  <c r="DA128" i="4"/>
  <c r="DB128" i="4"/>
  <c r="DC129" i="4" l="1"/>
  <c r="CI129" i="4"/>
  <c r="CK129" i="4" s="1"/>
  <c r="CM129" i="4" s="1"/>
  <c r="AN129" i="4" l="1"/>
  <c r="AO129" i="4" s="1"/>
  <c r="CY129" i="4" s="1"/>
  <c r="AH129" i="4"/>
  <c r="AI129" i="4" s="1"/>
  <c r="CV129" i="4" s="1"/>
  <c r="S129" i="4"/>
  <c r="CN130" i="4" s="1"/>
  <c r="AD129" i="4" l="1"/>
  <c r="AE129" i="4" s="1"/>
  <c r="CT129" i="4" s="1"/>
  <c r="V129" i="4"/>
  <c r="W129" i="4" s="1"/>
  <c r="T129" i="4"/>
  <c r="AJ129" i="4"/>
  <c r="AK129" i="4" s="1"/>
  <c r="CW129" i="4" s="1"/>
  <c r="AF129" i="4"/>
  <c r="AG129" i="4" s="1"/>
  <c r="AL129" i="4"/>
  <c r="AM129" i="4" s="1"/>
  <c r="CX129" i="4" s="1"/>
  <c r="AB129" i="4"/>
  <c r="AC129" i="4" s="1"/>
  <c r="CS129" i="4" s="1"/>
  <c r="Z129" i="4"/>
  <c r="AA129" i="4" s="1"/>
  <c r="CR129" i="4" s="1"/>
  <c r="X129" i="4"/>
  <c r="Y129" i="4" s="1"/>
  <c r="CQ129" i="4" s="1"/>
  <c r="T103" i="4"/>
  <c r="F19" i="1"/>
  <c r="T109" i="4"/>
  <c r="T104" i="4"/>
  <c r="T106" i="4"/>
  <c r="T107" i="4"/>
  <c r="T111" i="4"/>
  <c r="T105" i="4"/>
  <c r="T110" i="4"/>
  <c r="T102" i="4"/>
  <c r="T108" i="4"/>
  <c r="CG130" i="4"/>
  <c r="CP129" i="4"/>
  <c r="CU129" i="4"/>
  <c r="H19" i="1" l="1"/>
  <c r="CO130" i="4"/>
  <c r="CZ129" i="4"/>
  <c r="DA129" i="4"/>
  <c r="DB129" i="4"/>
  <c r="CH130" i="4"/>
  <c r="CJ130" i="4" s="1"/>
  <c r="CL130" i="4" s="1"/>
  <c r="DC130" i="4" l="1"/>
  <c r="CI130" i="4"/>
  <c r="CK130" i="4" s="1"/>
  <c r="CM130" i="4" s="1"/>
  <c r="DD130" i="4" l="1"/>
  <c r="AJ130" i="4" s="1"/>
  <c r="AK130" i="4" s="1"/>
  <c r="AH130" i="4"/>
  <c r="AI130" i="4" s="1"/>
  <c r="CV130" i="4" s="1"/>
  <c r="S130" i="4"/>
  <c r="CN131" i="4" s="1"/>
  <c r="AB130" i="4" l="1"/>
  <c r="AC130" i="4" s="1"/>
  <c r="CS130" i="4" s="1"/>
  <c r="AN130" i="4"/>
  <c r="AO130" i="4" s="1"/>
  <c r="CY130" i="4" s="1"/>
  <c r="AL130" i="4"/>
  <c r="AM130" i="4" s="1"/>
  <c r="CX130" i="4" s="1"/>
  <c r="AD130" i="4"/>
  <c r="AE130" i="4" s="1"/>
  <c r="CT130" i="4" s="1"/>
  <c r="T130" i="4"/>
  <c r="V130" i="4"/>
  <c r="W130" i="4" s="1"/>
  <c r="CP130" i="4" s="1"/>
  <c r="X130" i="4"/>
  <c r="Y130" i="4" s="1"/>
  <c r="CQ130" i="4" s="1"/>
  <c r="AF130" i="4"/>
  <c r="AG130" i="4" s="1"/>
  <c r="CU130" i="4" s="1"/>
  <c r="Z130" i="4"/>
  <c r="AA130" i="4" s="1"/>
  <c r="CR130" i="4" s="1"/>
  <c r="CW130" i="4"/>
  <c r="V104" i="4"/>
  <c r="V109" i="4"/>
  <c r="V105" i="4"/>
  <c r="F20" i="1"/>
  <c r="V103" i="4"/>
  <c r="V108" i="4"/>
  <c r="V106" i="4"/>
  <c r="V110" i="4"/>
  <c r="V102" i="4"/>
  <c r="V111" i="4"/>
  <c r="V107" i="4"/>
  <c r="H20" i="1" l="1"/>
  <c r="CO131" i="4"/>
  <c r="CG131" i="4"/>
  <c r="CH131" i="4" s="1"/>
  <c r="CJ131" i="4" s="1"/>
  <c r="CL131" i="4" s="1"/>
  <c r="DB130" i="4"/>
  <c r="DA130" i="4"/>
  <c r="CZ130" i="4"/>
  <c r="DC131" i="4" l="1"/>
  <c r="CI131" i="4"/>
  <c r="CK131" i="4" s="1"/>
  <c r="CM131" i="4" s="1"/>
  <c r="T131" i="4" l="1"/>
  <c r="AH131" i="4"/>
  <c r="AI131" i="4" s="1"/>
  <c r="CV131" i="4" s="1"/>
  <c r="S131" i="4"/>
  <c r="CN132" i="4" s="1"/>
  <c r="H21" i="1" l="1"/>
  <c r="CO132" i="4"/>
  <c r="AF131" i="4"/>
  <c r="AG131" i="4" s="1"/>
  <c r="CU131" i="4" s="1"/>
  <c r="V131" i="4"/>
  <c r="W131" i="4" s="1"/>
  <c r="CP131" i="4" s="1"/>
  <c r="Z131" i="4"/>
  <c r="AA131" i="4" s="1"/>
  <c r="CR131" i="4" s="1"/>
  <c r="AB131" i="4"/>
  <c r="AC131" i="4" s="1"/>
  <c r="CS131" i="4" s="1"/>
  <c r="AD131" i="4"/>
  <c r="AE131" i="4" s="1"/>
  <c r="CT131" i="4" s="1"/>
  <c r="X131" i="4"/>
  <c r="Y131" i="4" s="1"/>
  <c r="CQ131" i="4" s="1"/>
  <c r="AJ131" i="4"/>
  <c r="AK131" i="4" s="1"/>
  <c r="CW131" i="4" s="1"/>
  <c r="AL131" i="4"/>
  <c r="AM131" i="4" s="1"/>
  <c r="CX131" i="4" s="1"/>
  <c r="AN131" i="4"/>
  <c r="AO131" i="4" s="1"/>
  <c r="CY131" i="4" s="1"/>
  <c r="W110" i="4"/>
  <c r="W108" i="4"/>
  <c r="W111" i="4"/>
  <c r="W102" i="4"/>
  <c r="F21" i="1"/>
  <c r="W105" i="4"/>
  <c r="W103" i="4"/>
  <c r="W104" i="4"/>
  <c r="W106" i="4"/>
  <c r="W109" i="4"/>
  <c r="W107" i="4"/>
  <c r="CG132" i="4"/>
  <c r="CH132" i="4" l="1"/>
  <c r="CJ132" i="4" s="1"/>
  <c r="CL132" i="4" s="1"/>
  <c r="CZ131" i="4"/>
  <c r="DA131" i="4"/>
  <c r="DB131" i="4"/>
  <c r="DC132" i="4" l="1"/>
  <c r="CI132" i="4"/>
  <c r="CK132" i="4" s="1"/>
  <c r="CM132" i="4" s="1"/>
  <c r="DD132" i="4" l="1"/>
  <c r="AH132" i="4"/>
  <c r="AI132" i="4" s="1"/>
  <c r="CV132" i="4" s="1"/>
  <c r="S132" i="4"/>
  <c r="CN133" i="4" s="1"/>
  <c r="AJ132" i="4" l="1"/>
  <c r="AK132" i="4" s="1"/>
  <c r="CW132" i="4" s="1"/>
  <c r="AN132" i="4"/>
  <c r="AO132" i="4" s="1"/>
  <c r="CY132" i="4" s="1"/>
  <c r="AL132" i="4"/>
  <c r="AM132" i="4" s="1"/>
  <c r="CX132" i="4" s="1"/>
  <c r="V132" i="4"/>
  <c r="W132" i="4" s="1"/>
  <c r="CP132" i="4" s="1"/>
  <c r="AB132" i="4"/>
  <c r="AC132" i="4" s="1"/>
  <c r="CS132" i="4" s="1"/>
  <c r="T132" i="4"/>
  <c r="AF132" i="4"/>
  <c r="AG132" i="4" s="1"/>
  <c r="CU132" i="4" s="1"/>
  <c r="AD132" i="4"/>
  <c r="AE132" i="4" s="1"/>
  <c r="CT132" i="4" s="1"/>
  <c r="Z132" i="4"/>
  <c r="AA132" i="4" s="1"/>
  <c r="CR132" i="4" s="1"/>
  <c r="X132" i="4"/>
  <c r="Y132" i="4" s="1"/>
  <c r="CQ132" i="4" s="1"/>
  <c r="X110" i="4"/>
  <c r="X104" i="4"/>
  <c r="X102" i="4"/>
  <c r="X109" i="4"/>
  <c r="X106" i="4"/>
  <c r="X108" i="4"/>
  <c r="X103" i="4"/>
  <c r="X111" i="4"/>
  <c r="X105" i="4"/>
  <c r="F22" i="1"/>
  <c r="X107" i="4"/>
  <c r="H22" i="1" l="1"/>
  <c r="CO133" i="4"/>
  <c r="CG133" i="4"/>
  <c r="CH133" i="4" s="1"/>
  <c r="CJ133" i="4" s="1"/>
  <c r="CL133" i="4" s="1"/>
  <c r="DB132" i="4"/>
  <c r="CZ132" i="4"/>
  <c r="DA132" i="4"/>
  <c r="DC133" i="4" l="1"/>
  <c r="CI133" i="4"/>
  <c r="CK133" i="4" s="1"/>
  <c r="CM133" i="4" s="1"/>
  <c r="T133" i="4" s="1"/>
  <c r="H23" i="1" l="1"/>
  <c r="CO134" i="4"/>
  <c r="AN133" i="4"/>
  <c r="AO133" i="4" s="1"/>
  <c r="CY133" i="4" s="1"/>
  <c r="AJ133" i="4"/>
  <c r="AL133" i="4"/>
  <c r="AM133" i="4" s="1"/>
  <c r="CX133" i="4" s="1"/>
  <c r="AK133" i="4"/>
  <c r="AH133" i="4"/>
  <c r="AI133" i="4" s="1"/>
  <c r="CV133" i="4" s="1"/>
  <c r="CW133" i="4"/>
  <c r="S133" i="4"/>
  <c r="X133" i="4"/>
  <c r="Y133" i="4" s="1"/>
  <c r="Z133" i="4"/>
  <c r="AA133" i="4" s="1"/>
  <c r="AF133" i="4"/>
  <c r="AG133" i="4" s="1"/>
  <c r="V133" i="4"/>
  <c r="W133" i="4" s="1"/>
  <c r="AD133" i="4"/>
  <c r="AE133" i="4" s="1"/>
  <c r="AB133" i="4"/>
  <c r="AC133" i="4" s="1"/>
  <c r="CN134" i="4" l="1"/>
  <c r="CS133" i="4"/>
  <c r="CP133" i="4"/>
  <c r="CR133" i="4"/>
  <c r="Y104" i="4"/>
  <c r="Y106" i="4"/>
  <c r="Y110" i="4"/>
  <c r="Y103" i="4"/>
  <c r="Y111" i="4"/>
  <c r="Y109" i="4"/>
  <c r="Y105" i="4"/>
  <c r="Y102" i="4"/>
  <c r="F23" i="1"/>
  <c r="Y108" i="4"/>
  <c r="Y107" i="4"/>
  <c r="CG134" i="4"/>
  <c r="CT133" i="4"/>
  <c r="CU133" i="4"/>
  <c r="CQ133" i="4"/>
  <c r="DB133" i="4" l="1"/>
  <c r="CZ133" i="4"/>
  <c r="DA133" i="4"/>
  <c r="CH134" i="4"/>
  <c r="CJ134" i="4" s="1"/>
  <c r="CL134" i="4" s="1"/>
  <c r="DC134" i="4" l="1"/>
  <c r="CI134" i="4"/>
  <c r="CK134" i="4" s="1"/>
  <c r="CM134" i="4" s="1"/>
  <c r="DD134" i="4" l="1"/>
  <c r="AN134" i="4" s="1"/>
  <c r="AO134" i="4" s="1"/>
  <c r="CY134" i="4" s="1"/>
  <c r="AH134" i="4"/>
  <c r="AI134" i="4" s="1"/>
  <c r="CV134" i="4" s="1"/>
  <c r="S134" i="4"/>
  <c r="CN135" i="4" l="1"/>
  <c r="X134" i="4"/>
  <c r="Y134" i="4" s="1"/>
  <c r="CQ134" i="4" s="1"/>
  <c r="T134" i="4"/>
  <c r="Z134" i="4"/>
  <c r="AA134" i="4" s="1"/>
  <c r="CR134" i="4" s="1"/>
  <c r="AL134" i="4"/>
  <c r="AM134" i="4" s="1"/>
  <c r="CX134" i="4" s="1"/>
  <c r="AJ134" i="4"/>
  <c r="AK134" i="4" s="1"/>
  <c r="CW134" i="4" s="1"/>
  <c r="AB134" i="4"/>
  <c r="AC134" i="4" s="1"/>
  <c r="CS134" i="4" s="1"/>
  <c r="AF134" i="4"/>
  <c r="AG134" i="4" s="1"/>
  <c r="CU134" i="4" s="1"/>
  <c r="AD134" i="4"/>
  <c r="AE134" i="4" s="1"/>
  <c r="CT134" i="4" s="1"/>
  <c r="V134" i="4"/>
  <c r="W134" i="4" s="1"/>
  <c r="CP134" i="4" s="1"/>
  <c r="Z110" i="4"/>
  <c r="Z111" i="4"/>
  <c r="F24" i="1"/>
  <c r="Z102" i="4"/>
  <c r="Z109" i="4"/>
  <c r="Z105" i="4"/>
  <c r="Z103" i="4"/>
  <c r="Z107" i="4"/>
  <c r="Z104" i="4"/>
  <c r="Z108" i="4"/>
  <c r="Z106" i="4"/>
  <c r="H24" i="1" l="1"/>
  <c r="CO135" i="4"/>
  <c r="CG135" i="4"/>
  <c r="CH135" i="4" s="1"/>
  <c r="CJ135" i="4" s="1"/>
  <c r="CL135" i="4" s="1"/>
  <c r="DB134" i="4"/>
  <c r="CZ134" i="4"/>
  <c r="DA134" i="4"/>
  <c r="DC135" i="4" l="1"/>
  <c r="CI135" i="4"/>
  <c r="CK135" i="4" s="1"/>
  <c r="CM135" i="4" s="1"/>
  <c r="AN135" i="4" l="1"/>
  <c r="AO135" i="4" s="1"/>
  <c r="CY135" i="4" s="1"/>
  <c r="AJ135" i="4"/>
  <c r="AK135" i="4" s="1"/>
  <c r="CW135" i="4" s="1"/>
  <c r="AL135" i="4"/>
  <c r="AM135" i="4" s="1"/>
  <c r="CX135" i="4" s="1"/>
  <c r="AH135" i="4"/>
  <c r="AI135" i="4" s="1"/>
  <c r="CV135" i="4" s="1"/>
  <c r="T135" i="4"/>
  <c r="Z135" i="4"/>
  <c r="AA135" i="4" s="1"/>
  <c r="AD135" i="4"/>
  <c r="AE135" i="4" s="1"/>
  <c r="S135" i="4"/>
  <c r="CG136" i="4" l="1"/>
  <c r="CN136" i="4"/>
  <c r="H25" i="1"/>
  <c r="CO136" i="4"/>
  <c r="X135" i="4"/>
  <c r="Y135" i="4" s="1"/>
  <c r="CQ135" i="4" s="1"/>
  <c r="AF135" i="4"/>
  <c r="AG135" i="4" s="1"/>
  <c r="CU135" i="4" s="1"/>
  <c r="V135" i="4"/>
  <c r="W135" i="4" s="1"/>
  <c r="CP135" i="4" s="1"/>
  <c r="AB135" i="4"/>
  <c r="AC135" i="4" s="1"/>
  <c r="CS135" i="4" s="1"/>
  <c r="AA111" i="4"/>
  <c r="AA104" i="4"/>
  <c r="AA109" i="4"/>
  <c r="AA103" i="4"/>
  <c r="AA108" i="4"/>
  <c r="AA110" i="4"/>
  <c r="AA107" i="4"/>
  <c r="AA106" i="4"/>
  <c r="AA102" i="4"/>
  <c r="AA105" i="4"/>
  <c r="F25" i="1"/>
  <c r="CT135" i="4"/>
  <c r="CR135" i="4"/>
  <c r="CH136" i="4" l="1"/>
  <c r="CJ136" i="4" s="1"/>
  <c r="CL136" i="4" s="1"/>
  <c r="CZ135" i="4"/>
  <c r="DA135" i="4"/>
  <c r="DB135" i="4"/>
  <c r="DC136" i="4" l="1"/>
  <c r="CI136" i="4"/>
  <c r="CK136" i="4" s="1"/>
  <c r="CM136" i="4" s="1"/>
  <c r="AN136" i="4" l="1"/>
  <c r="AO136" i="4" s="1"/>
  <c r="CY136" i="4" s="1"/>
  <c r="AH136" i="4"/>
  <c r="AI136" i="4" s="1"/>
  <c r="CV136" i="4" s="1"/>
  <c r="S136" i="4"/>
  <c r="CN137" i="4" l="1"/>
  <c r="T136" i="4"/>
  <c r="CG137" i="4" s="1"/>
  <c r="AJ136" i="4"/>
  <c r="AK136" i="4" s="1"/>
  <c r="AL136" i="4"/>
  <c r="AM136" i="4" s="1"/>
  <c r="AD136" i="4"/>
  <c r="AE136" i="4" s="1"/>
  <c r="CT136" i="4" s="1"/>
  <c r="X136" i="4"/>
  <c r="Y136" i="4" s="1"/>
  <c r="CQ136" i="4" s="1"/>
  <c r="Z136" i="4"/>
  <c r="AA136" i="4" s="1"/>
  <c r="CR136" i="4" s="1"/>
  <c r="AB136" i="4"/>
  <c r="AC136" i="4" s="1"/>
  <c r="CS136" i="4" s="1"/>
  <c r="CW136" i="4"/>
  <c r="CX136" i="4"/>
  <c r="AB104" i="4"/>
  <c r="AB107" i="4"/>
  <c r="AB106" i="4"/>
  <c r="F26" i="1"/>
  <c r="AB105" i="4"/>
  <c r="AB103" i="4"/>
  <c r="AB108" i="4"/>
  <c r="AB111" i="4"/>
  <c r="AB110" i="4"/>
  <c r="AB109" i="4"/>
  <c r="AB102" i="4"/>
  <c r="V136" i="4"/>
  <c r="W136" i="4" s="1"/>
  <c r="AF136" i="4"/>
  <c r="AG136" i="4" s="1"/>
  <c r="H26" i="1" l="1"/>
  <c r="CO137" i="4"/>
  <c r="CP136" i="4"/>
  <c r="CU136" i="4"/>
  <c r="CH137" i="4"/>
  <c r="CJ137" i="4" s="1"/>
  <c r="CL137" i="4" s="1"/>
  <c r="CI137" i="4" l="1"/>
  <c r="CK137" i="4" s="1"/>
  <c r="CM137" i="4" s="1"/>
  <c r="CZ136" i="4"/>
  <c r="DB136" i="4"/>
  <c r="DA136" i="4"/>
  <c r="DC137" i="4" l="1"/>
  <c r="AJ137" i="4" s="1"/>
  <c r="AH137" i="4"/>
  <c r="AI137" i="4" s="1"/>
  <c r="CV137" i="4" s="1"/>
  <c r="AL137" i="4" l="1"/>
  <c r="AM137" i="4" s="1"/>
  <c r="CX137" i="4" s="1"/>
  <c r="AN137" i="4"/>
  <c r="AO137" i="4" s="1"/>
  <c r="CY137" i="4" s="1"/>
  <c r="AF137" i="4"/>
  <c r="AG137" i="4" s="1"/>
  <c r="CU137" i="4" s="1"/>
  <c r="AK137" i="4"/>
  <c r="CW137" i="4" s="1"/>
  <c r="AB137" i="4"/>
  <c r="AC137" i="4" s="1"/>
  <c r="CS137" i="4" s="1"/>
  <c r="X137" i="4"/>
  <c r="Y137" i="4" s="1"/>
  <c r="CQ137" i="4" s="1"/>
  <c r="Z137" i="4"/>
  <c r="AA137" i="4" s="1"/>
  <c r="CR137" i="4" s="1"/>
  <c r="V137" i="4"/>
  <c r="W137" i="4" s="1"/>
  <c r="CP137" i="4" s="1"/>
  <c r="S137" i="4"/>
  <c r="CG138" i="4" s="1"/>
  <c r="AD137" i="4"/>
  <c r="AE137" i="4" s="1"/>
  <c r="CT137" i="4" s="1"/>
  <c r="CN138" i="4" l="1"/>
  <c r="F27" i="1"/>
  <c r="AC109" i="4"/>
  <c r="AC106" i="4"/>
  <c r="AC107" i="4"/>
  <c r="AC102" i="4"/>
  <c r="AC104" i="4"/>
  <c r="AC105" i="4"/>
  <c r="AC111" i="4"/>
  <c r="AC108" i="4"/>
  <c r="AC103" i="4"/>
  <c r="AC110" i="4"/>
  <c r="CZ137" i="4"/>
  <c r="DA137" i="4"/>
  <c r="DB137" i="4"/>
  <c r="T138" i="4" l="1"/>
  <c r="H28" i="1" l="1"/>
  <c r="CO139" i="4"/>
  <c r="T140" i="4" l="1"/>
  <c r="H30" i="1" l="1"/>
  <c r="CO141" i="4"/>
  <c r="T142" i="4" l="1"/>
  <c r="H32" i="1" l="1"/>
  <c r="CO143" i="4"/>
  <c r="T143" i="4" l="1"/>
  <c r="H33" i="1" l="1"/>
  <c r="CO144" i="4"/>
  <c r="T144" i="4" l="1"/>
  <c r="H34" i="1" l="1"/>
  <c r="CO145" i="4"/>
  <c r="T146" i="4" l="1"/>
  <c r="H36" i="1" l="1"/>
  <c r="CO147" i="4"/>
  <c r="T149" i="4" l="1"/>
  <c r="H39" i="1" l="1"/>
  <c r="CO150" i="4"/>
  <c r="T150" i="4" l="1"/>
  <c r="H40" i="1" l="1"/>
  <c r="CO151" i="4"/>
  <c r="T152" i="4" l="1"/>
  <c r="CO153" i="4" l="1"/>
  <c r="T153" i="4" l="1"/>
  <c r="H43" i="1" l="1"/>
  <c r="CO154" i="4"/>
  <c r="DD151" i="4"/>
  <c r="T151" i="4" s="1"/>
  <c r="H41" i="1" s="1"/>
  <c r="CO138" i="4"/>
  <c r="CO152" i="4" l="1"/>
  <c r="CH138" i="4"/>
  <c r="CJ138" i="4" s="1"/>
  <c r="CL138" i="4" s="1"/>
  <c r="DC138" i="4" s="1"/>
  <c r="CI138" i="4" l="1"/>
  <c r="CK138" i="4" s="1"/>
  <c r="CM138" i="4" s="1"/>
  <c r="AH138" i="4" s="1"/>
  <c r="S138" i="4"/>
  <c r="AD138" i="4"/>
  <c r="AF138" i="4"/>
  <c r="AJ138" i="4"/>
  <c r="AN138" i="4"/>
  <c r="AL138" i="4"/>
  <c r="X138" i="4"/>
  <c r="V138" i="4"/>
  <c r="Z138" i="4"/>
  <c r="AB138" i="4"/>
  <c r="AD102" i="4" l="1"/>
  <c r="AD106" i="4"/>
  <c r="AD111" i="4"/>
  <c r="AD108" i="4"/>
  <c r="AD107" i="4"/>
  <c r="CG139" i="4"/>
  <c r="AD110" i="4"/>
  <c r="AD103" i="4"/>
  <c r="AD104" i="4"/>
  <c r="CN139" i="4"/>
  <c r="AD109" i="4"/>
  <c r="AD105" i="4"/>
  <c r="F28" i="1"/>
  <c r="CH139" i="4" l="1"/>
  <c r="CJ139" i="4" s="1"/>
  <c r="CL139" i="4" s="1"/>
  <c r="DC139" i="4" l="1"/>
  <c r="CI139" i="4"/>
  <c r="CK139" i="4" s="1"/>
  <c r="CM139" i="4" s="1"/>
  <c r="S139" i="4" l="1"/>
  <c r="DD139" i="4"/>
  <c r="T139" i="4" s="1"/>
  <c r="AH139" i="4"/>
  <c r="AI139" i="4" s="1"/>
  <c r="H29" i="1" l="1"/>
  <c r="CO140" i="4"/>
  <c r="AE107" i="4"/>
  <c r="AE108" i="4"/>
  <c r="AE110" i="4"/>
  <c r="AE103" i="4"/>
  <c r="AE104" i="4"/>
  <c r="F29" i="1"/>
  <c r="AE106" i="4"/>
  <c r="AE109" i="4"/>
  <c r="CN140" i="4"/>
  <c r="AE105" i="4"/>
  <c r="AE111" i="4"/>
  <c r="AE102" i="4"/>
  <c r="CG140" i="4"/>
  <c r="AL139" i="4"/>
  <c r="AM139" i="4" s="1"/>
  <c r="Z139" i="4"/>
  <c r="AA139" i="4" s="1"/>
  <c r="X139" i="4"/>
  <c r="Y139" i="4" s="1"/>
  <c r="AB139" i="4"/>
  <c r="AC139" i="4" s="1"/>
  <c r="CV139" i="4"/>
  <c r="AF139" i="4"/>
  <c r="AG139" i="4" s="1"/>
  <c r="V139" i="4"/>
  <c r="W139" i="4" s="1"/>
  <c r="AD139" i="4"/>
  <c r="AE139" i="4" s="1"/>
  <c r="AJ139" i="4"/>
  <c r="AK139" i="4" s="1"/>
  <c r="AN139" i="4"/>
  <c r="AO139" i="4" s="1"/>
  <c r="CW139" i="4" l="1"/>
  <c r="CP139" i="4"/>
  <c r="CQ139" i="4"/>
  <c r="CX139" i="4"/>
  <c r="CH140" i="4"/>
  <c r="CJ140" i="4" s="1"/>
  <c r="CL140" i="4" s="1"/>
  <c r="CY139" i="4"/>
  <c r="CT139" i="4"/>
  <c r="CU139" i="4"/>
  <c r="CS139" i="4"/>
  <c r="CR139" i="4"/>
  <c r="CZ139" i="4" l="1"/>
  <c r="DC140" i="4" s="1"/>
  <c r="DA139" i="4"/>
  <c r="DB139" i="4"/>
  <c r="CI140" i="4"/>
  <c r="CK140" i="4" s="1"/>
  <c r="CM140" i="4" s="1"/>
  <c r="AH140" i="4" s="1"/>
  <c r="AI140" i="4" s="1"/>
  <c r="CV140" i="4" l="1"/>
  <c r="V140" i="4"/>
  <c r="W140" i="4" s="1"/>
  <c r="Z140" i="4"/>
  <c r="AA140" i="4" s="1"/>
  <c r="AF140" i="4"/>
  <c r="AG140" i="4" s="1"/>
  <c r="AL140" i="4"/>
  <c r="AM140" i="4" s="1"/>
  <c r="AJ140" i="4"/>
  <c r="AK140" i="4" s="1"/>
  <c r="AB140" i="4"/>
  <c r="AC140" i="4" s="1"/>
  <c r="AD140" i="4"/>
  <c r="AE140" i="4" s="1"/>
  <c r="S140" i="4"/>
  <c r="X140" i="4"/>
  <c r="Y140" i="4" s="1"/>
  <c r="AN140" i="4"/>
  <c r="AO140" i="4" s="1"/>
  <c r="CY140" i="4" l="1"/>
  <c r="AF102" i="4"/>
  <c r="AF111" i="4"/>
  <c r="AF103" i="4"/>
  <c r="AF105" i="4"/>
  <c r="AF109" i="4"/>
  <c r="AF110" i="4"/>
  <c r="AF104" i="4"/>
  <c r="AF106" i="4"/>
  <c r="AF108" i="4"/>
  <c r="F30" i="1"/>
  <c r="CN141" i="4"/>
  <c r="AF107" i="4"/>
  <c r="CG141" i="4"/>
  <c r="CS140" i="4"/>
  <c r="CX140" i="4"/>
  <c r="CR140" i="4"/>
  <c r="CQ140" i="4"/>
  <c r="CT140" i="4"/>
  <c r="CW140" i="4"/>
  <c r="CU140" i="4"/>
  <c r="CP140" i="4"/>
  <c r="CZ140" i="4" l="1"/>
  <c r="DB140" i="4"/>
  <c r="DA140" i="4"/>
  <c r="CH141" i="4"/>
  <c r="CJ141" i="4" s="1"/>
  <c r="CL141" i="4" s="1"/>
  <c r="DC141" i="4" l="1"/>
  <c r="CI141" i="4"/>
  <c r="CK141" i="4" s="1"/>
  <c r="CM141" i="4" s="1"/>
  <c r="DD141" i="4" l="1"/>
  <c r="T141" i="4" s="1"/>
  <c r="CO142" i="4" s="1"/>
  <c r="AH141" i="4"/>
  <c r="AI141" i="4" s="1"/>
  <c r="CV141" i="4" s="1"/>
  <c r="S141" i="4"/>
  <c r="AD141" i="4" l="1"/>
  <c r="AE141" i="4" s="1"/>
  <c r="AJ141" i="4"/>
  <c r="AK141" i="4" s="1"/>
  <c r="CW141" i="4" s="1"/>
  <c r="V141" i="4"/>
  <c r="W141" i="4" s="1"/>
  <c r="AN141" i="4"/>
  <c r="AO141" i="4" s="1"/>
  <c r="H31" i="1"/>
  <c r="X141" i="4"/>
  <c r="Y141" i="4" s="1"/>
  <c r="AB141" i="4"/>
  <c r="AC141" i="4" s="1"/>
  <c r="Z141" i="4"/>
  <c r="AA141" i="4" s="1"/>
  <c r="CR141" i="4" s="1"/>
  <c r="AF141" i="4"/>
  <c r="AG141" i="4" s="1"/>
  <c r="CU141" i="4" s="1"/>
  <c r="AL141" i="4"/>
  <c r="AM141" i="4" s="1"/>
  <c r="CT141" i="4"/>
  <c r="CQ141" i="4"/>
  <c r="CS141" i="4"/>
  <c r="CX141" i="4"/>
  <c r="AG108" i="4"/>
  <c r="AG104" i="4"/>
  <c r="AG102" i="4"/>
  <c r="F31" i="1"/>
  <c r="AG111" i="4"/>
  <c r="AG105" i="4"/>
  <c r="CN142" i="4"/>
  <c r="AG110" i="4"/>
  <c r="AG107" i="4"/>
  <c r="AG106" i="4"/>
  <c r="AG103" i="4"/>
  <c r="AG109" i="4"/>
  <c r="CG142" i="4"/>
  <c r="CP141" i="4"/>
  <c r="CY141" i="4"/>
  <c r="DB141" i="4" l="1"/>
  <c r="CZ141" i="4"/>
  <c r="DA141" i="4"/>
  <c r="CH142" i="4"/>
  <c r="CJ142" i="4" s="1"/>
  <c r="CL142" i="4" s="1"/>
  <c r="CI142" i="4" l="1"/>
  <c r="CK142" i="4" s="1"/>
  <c r="CM142" i="4" s="1"/>
  <c r="AH142" i="4" s="1"/>
  <c r="AI142" i="4" s="1"/>
  <c r="DC142" i="4"/>
  <c r="CV142" i="4" l="1"/>
  <c r="Z142" i="4"/>
  <c r="AA142" i="4" s="1"/>
  <c r="X142" i="4"/>
  <c r="Y142" i="4" s="1"/>
  <c r="V142" i="4"/>
  <c r="W142" i="4" s="1"/>
  <c r="AL142" i="4"/>
  <c r="AM142" i="4" s="1"/>
  <c r="AN142" i="4"/>
  <c r="AO142" i="4" s="1"/>
  <c r="S142" i="4"/>
  <c r="AB142" i="4"/>
  <c r="AC142" i="4" s="1"/>
  <c r="AD142" i="4"/>
  <c r="AE142" i="4" s="1"/>
  <c r="AF142" i="4"/>
  <c r="AG142" i="4" s="1"/>
  <c r="AJ142" i="4"/>
  <c r="AK142" i="4" s="1"/>
  <c r="AH106" i="4" l="1"/>
  <c r="AH105" i="4"/>
  <c r="AH109" i="4"/>
  <c r="F32" i="1"/>
  <c r="AH102" i="4"/>
  <c r="AH108" i="4"/>
  <c r="AH111" i="4"/>
  <c r="CN143" i="4"/>
  <c r="AH107" i="4"/>
  <c r="AH110" i="4"/>
  <c r="AH103" i="4"/>
  <c r="AH104" i="4"/>
  <c r="CG143" i="4"/>
  <c r="CX142" i="4"/>
  <c r="CQ142" i="4"/>
  <c r="CW142" i="4"/>
  <c r="CT142" i="4"/>
  <c r="CU142" i="4"/>
  <c r="CS142" i="4"/>
  <c r="CY142" i="4"/>
  <c r="CP142" i="4"/>
  <c r="CR142" i="4"/>
  <c r="CH143" i="4" l="1"/>
  <c r="CJ143" i="4" s="1"/>
  <c r="CL143" i="4" s="1"/>
  <c r="CZ142" i="4"/>
  <c r="DB142" i="4"/>
  <c r="DA142" i="4"/>
  <c r="DC143" i="4" l="1"/>
  <c r="CI143" i="4"/>
  <c r="CK143" i="4" s="1"/>
  <c r="CM143" i="4" s="1"/>
  <c r="AH143" i="4" s="1"/>
  <c r="AI143" i="4" s="1"/>
  <c r="CV143" i="4" l="1"/>
  <c r="AN143" i="4"/>
  <c r="AO143" i="4" s="1"/>
  <c r="AL143" i="4"/>
  <c r="AM143" i="4" s="1"/>
  <c r="AB143" i="4"/>
  <c r="AC143" i="4" s="1"/>
  <c r="V143" i="4"/>
  <c r="W143" i="4" s="1"/>
  <c r="Z143" i="4"/>
  <c r="AA143" i="4" s="1"/>
  <c r="AF143" i="4"/>
  <c r="AG143" i="4" s="1"/>
  <c r="AJ143" i="4"/>
  <c r="AK143" i="4" s="1"/>
  <c r="S143" i="4"/>
  <c r="X143" i="4"/>
  <c r="Y143" i="4" s="1"/>
  <c r="AD143" i="4"/>
  <c r="AE143" i="4" s="1"/>
  <c r="CT143" i="4" l="1"/>
  <c r="AI103" i="4"/>
  <c r="AI108" i="4"/>
  <c r="AI109" i="4"/>
  <c r="F33" i="1"/>
  <c r="AI102" i="4"/>
  <c r="AI104" i="4"/>
  <c r="AI110" i="4"/>
  <c r="AI107" i="4"/>
  <c r="AI111" i="4"/>
  <c r="CN144" i="4"/>
  <c r="AI106" i="4"/>
  <c r="AI105" i="4"/>
  <c r="CG144" i="4"/>
  <c r="CU143" i="4"/>
  <c r="CP143" i="4"/>
  <c r="CX143" i="4"/>
  <c r="CQ143" i="4"/>
  <c r="CW143" i="4"/>
  <c r="CR143" i="4"/>
  <c r="CS143" i="4"/>
  <c r="CY143" i="4"/>
  <c r="DB143" i="4" l="1"/>
  <c r="DA143" i="4"/>
  <c r="CZ143" i="4"/>
  <c r="CH144" i="4"/>
  <c r="CJ144" i="4" s="1"/>
  <c r="CL144" i="4" s="1"/>
  <c r="DC144" i="4" l="1"/>
  <c r="CI144" i="4"/>
  <c r="CK144" i="4" s="1"/>
  <c r="CM144" i="4" s="1"/>
  <c r="AH144" i="4" s="1"/>
  <c r="AI144" i="4" s="1"/>
  <c r="CV144" i="4" l="1"/>
  <c r="X144" i="4"/>
  <c r="Y144" i="4" s="1"/>
  <c r="AJ144" i="4"/>
  <c r="AK144" i="4" s="1"/>
  <c r="Z144" i="4"/>
  <c r="AA144" i="4" s="1"/>
  <c r="AF144" i="4"/>
  <c r="AG144" i="4" s="1"/>
  <c r="AL144" i="4"/>
  <c r="AM144" i="4" s="1"/>
  <c r="S144" i="4"/>
  <c r="AB144" i="4"/>
  <c r="AC144" i="4" s="1"/>
  <c r="V144" i="4"/>
  <c r="W144" i="4" s="1"/>
  <c r="AN144" i="4"/>
  <c r="AO144" i="4" s="1"/>
  <c r="AD144" i="4"/>
  <c r="AE144" i="4" s="1"/>
  <c r="CT144" i="4" l="1"/>
  <c r="CP144" i="4"/>
  <c r="AJ109" i="4"/>
  <c r="AJ107" i="4"/>
  <c r="AJ105" i="4"/>
  <c r="CN145" i="4"/>
  <c r="F34" i="1"/>
  <c r="AJ108" i="4"/>
  <c r="AJ111" i="4"/>
  <c r="AJ102" i="4"/>
  <c r="AJ110" i="4"/>
  <c r="AJ106" i="4"/>
  <c r="AJ103" i="4"/>
  <c r="AJ104" i="4"/>
  <c r="CG145" i="4"/>
  <c r="CU144" i="4"/>
  <c r="CW144" i="4"/>
  <c r="CY144" i="4"/>
  <c r="CS144" i="4"/>
  <c r="CX144" i="4"/>
  <c r="CR144" i="4"/>
  <c r="CQ144" i="4"/>
  <c r="CH145" i="4" l="1"/>
  <c r="CJ145" i="4" s="1"/>
  <c r="CL145" i="4" s="1"/>
  <c r="DA144" i="4"/>
  <c r="DB144" i="4"/>
  <c r="CZ144" i="4"/>
  <c r="DC145" i="4" l="1"/>
  <c r="CI145" i="4"/>
  <c r="CK145" i="4" s="1"/>
  <c r="CM145" i="4" s="1"/>
  <c r="DD145" i="4" s="1"/>
  <c r="T145" i="4" s="1"/>
  <c r="H35" i="1" l="1"/>
  <c r="CO146" i="4"/>
  <c r="X145" i="4"/>
  <c r="Y145" i="4" s="1"/>
  <c r="AJ145" i="4"/>
  <c r="AK145" i="4" s="1"/>
  <c r="AB145" i="4"/>
  <c r="AC145" i="4" s="1"/>
  <c r="AD145" i="4"/>
  <c r="AE145" i="4" s="1"/>
  <c r="AF145" i="4"/>
  <c r="AG145" i="4" s="1"/>
  <c r="V145" i="4"/>
  <c r="W145" i="4" s="1"/>
  <c r="AN145" i="4"/>
  <c r="AO145" i="4" s="1"/>
  <c r="S145" i="4"/>
  <c r="AL145" i="4"/>
  <c r="AM145" i="4" s="1"/>
  <c r="Z145" i="4"/>
  <c r="AA145" i="4" s="1"/>
  <c r="AH145" i="4"/>
  <c r="AI145" i="4" s="1"/>
  <c r="CV145" i="4" l="1"/>
  <c r="CX145" i="4"/>
  <c r="CU145" i="4"/>
  <c r="CS145" i="4"/>
  <c r="CQ145" i="4"/>
  <c r="CR145" i="4"/>
  <c r="CN146" i="4"/>
  <c r="AK103" i="4"/>
  <c r="AK102" i="4"/>
  <c r="AK111" i="4"/>
  <c r="AK110" i="4"/>
  <c r="AK109" i="4"/>
  <c r="AK108" i="4"/>
  <c r="AK105" i="4"/>
  <c r="AK104" i="4"/>
  <c r="AK106" i="4"/>
  <c r="AK107" i="4"/>
  <c r="F35" i="1"/>
  <c r="CG146" i="4"/>
  <c r="CP145" i="4"/>
  <c r="CT145" i="4"/>
  <c r="CW145" i="4"/>
  <c r="CY145" i="4"/>
  <c r="CH146" i="4" l="1"/>
  <c r="CJ146" i="4" s="1"/>
  <c r="CL146" i="4" s="1"/>
  <c r="DB145" i="4"/>
  <c r="CZ145" i="4"/>
  <c r="DA145" i="4"/>
  <c r="DC146" i="4" l="1"/>
  <c r="CI146" i="4"/>
  <c r="CK146" i="4" s="1"/>
  <c r="CM146" i="4" s="1"/>
  <c r="AH146" i="4" s="1"/>
  <c r="AI146" i="4" s="1"/>
  <c r="CV146" i="4" l="1"/>
  <c r="AL146" i="4"/>
  <c r="AM146" i="4" s="1"/>
  <c r="Z146" i="4"/>
  <c r="AA146" i="4" s="1"/>
  <c r="AJ146" i="4"/>
  <c r="AK146" i="4" s="1"/>
  <c r="AF146" i="4"/>
  <c r="AG146" i="4" s="1"/>
  <c r="AB146" i="4"/>
  <c r="AC146" i="4" s="1"/>
  <c r="AN146" i="4"/>
  <c r="AO146" i="4" s="1"/>
  <c r="X146" i="4"/>
  <c r="Y146" i="4" s="1"/>
  <c r="S146" i="4"/>
  <c r="AD146" i="4"/>
  <c r="AE146" i="4" s="1"/>
  <c r="V146" i="4"/>
  <c r="W146" i="4" s="1"/>
  <c r="CP146" i="4" l="1"/>
  <c r="AL107" i="4"/>
  <c r="AL104" i="4"/>
  <c r="AL109" i="4"/>
  <c r="AL103" i="4"/>
  <c r="AL105" i="4"/>
  <c r="AL108" i="4"/>
  <c r="AL106" i="4"/>
  <c r="F36" i="1"/>
  <c r="AL102" i="4"/>
  <c r="CN147" i="4"/>
  <c r="AL110" i="4"/>
  <c r="AL111" i="4"/>
  <c r="CG147" i="4"/>
  <c r="CY146" i="4"/>
  <c r="CU146" i="4"/>
  <c r="CR146" i="4"/>
  <c r="CT146" i="4"/>
  <c r="CQ146" i="4"/>
  <c r="CS146" i="4"/>
  <c r="CW146" i="4"/>
  <c r="CX146" i="4"/>
  <c r="CH147" i="4" l="1"/>
  <c r="CJ147" i="4" s="1"/>
  <c r="CL147" i="4" s="1"/>
  <c r="CZ146" i="4"/>
  <c r="DA146" i="4"/>
  <c r="DB146" i="4"/>
  <c r="CI147" i="4" l="1"/>
  <c r="CK147" i="4" s="1"/>
  <c r="CM147" i="4" s="1"/>
  <c r="DD147" i="4" s="1"/>
  <c r="T147" i="4" s="1"/>
  <c r="DC147" i="4"/>
  <c r="AH147" i="4" l="1"/>
  <c r="AI147" i="4" s="1"/>
  <c r="CV147" i="4" s="1"/>
  <c r="CO148" i="4"/>
  <c r="H37" i="1"/>
  <c r="Z147" i="4"/>
  <c r="AA147" i="4" s="1"/>
  <c r="AB147" i="4"/>
  <c r="AC147" i="4" s="1"/>
  <c r="AD147" i="4"/>
  <c r="AE147" i="4" s="1"/>
  <c r="V147" i="4"/>
  <c r="W147" i="4" s="1"/>
  <c r="AF147" i="4"/>
  <c r="AG147" i="4" s="1"/>
  <c r="X147" i="4"/>
  <c r="Y147" i="4" s="1"/>
  <c r="AL147" i="4"/>
  <c r="AM147" i="4" s="1"/>
  <c r="S147" i="4"/>
  <c r="AJ147" i="4"/>
  <c r="AK147" i="4" s="1"/>
  <c r="AN147" i="4"/>
  <c r="AO147" i="4" s="1"/>
  <c r="CY147" i="4" l="1"/>
  <c r="AM102" i="4"/>
  <c r="AM108" i="4"/>
  <c r="AM103" i="4"/>
  <c r="AM105" i="4"/>
  <c r="AM106" i="4"/>
  <c r="AM111" i="4"/>
  <c r="AM110" i="4"/>
  <c r="AM107" i="4"/>
  <c r="CN148" i="4"/>
  <c r="F37" i="1"/>
  <c r="AM104" i="4"/>
  <c r="AM109" i="4"/>
  <c r="CG148" i="4"/>
  <c r="CQ147" i="4"/>
  <c r="CP147" i="4"/>
  <c r="CS147" i="4"/>
  <c r="CW147" i="4"/>
  <c r="CX147" i="4"/>
  <c r="CU147" i="4"/>
  <c r="CT147" i="4"/>
  <c r="CR147" i="4"/>
  <c r="CH148" i="4" l="1"/>
  <c r="CJ148" i="4" s="1"/>
  <c r="CL148" i="4" s="1"/>
  <c r="DB147" i="4"/>
  <c r="CZ147" i="4"/>
  <c r="DA147" i="4"/>
  <c r="DC148" i="4" l="1"/>
  <c r="CI148" i="4"/>
  <c r="CK148" i="4" s="1"/>
  <c r="CM148" i="4" s="1"/>
  <c r="AH148" i="4" s="1"/>
  <c r="AI148" i="4" s="1"/>
  <c r="CV148" i="4" l="1"/>
  <c r="AJ148" i="4"/>
  <c r="AK148" i="4" s="1"/>
  <c r="AL148" i="4"/>
  <c r="AM148" i="4" s="1"/>
  <c r="X148" i="4"/>
  <c r="Y148" i="4" s="1"/>
  <c r="AB148" i="4"/>
  <c r="AC148" i="4" s="1"/>
  <c r="AN148" i="4"/>
  <c r="AO148" i="4" s="1"/>
  <c r="S148" i="4"/>
  <c r="AF148" i="4"/>
  <c r="AG148" i="4" s="1"/>
  <c r="Z148" i="4"/>
  <c r="AA148" i="4" s="1"/>
  <c r="V148" i="4"/>
  <c r="W148" i="4" s="1"/>
  <c r="AD148" i="4"/>
  <c r="AE148" i="4" s="1"/>
  <c r="CR148" i="4" l="1"/>
  <c r="F38" i="1"/>
  <c r="AN103" i="4"/>
  <c r="AN106" i="4"/>
  <c r="AN105" i="4"/>
  <c r="AN107" i="4"/>
  <c r="AN109" i="4"/>
  <c r="AN111" i="4"/>
  <c r="CN149" i="4"/>
  <c r="AN102" i="4"/>
  <c r="AN110" i="4"/>
  <c r="AN108" i="4"/>
  <c r="AN104" i="4"/>
  <c r="CG149" i="4"/>
  <c r="CS148" i="4"/>
  <c r="CX148" i="4"/>
  <c r="CT148" i="4"/>
  <c r="CP148" i="4"/>
  <c r="CU148" i="4"/>
  <c r="CY148" i="4"/>
  <c r="CQ148" i="4"/>
  <c r="CW148" i="4"/>
  <c r="DA148" i="4" l="1"/>
  <c r="DB148" i="4"/>
  <c r="CZ148" i="4"/>
  <c r="CH149" i="4"/>
  <c r="CJ149" i="4" s="1"/>
  <c r="CL149" i="4" s="1"/>
  <c r="CI149" i="4" l="1"/>
  <c r="CK149" i="4" s="1"/>
  <c r="CM149" i="4" s="1"/>
  <c r="AH149" i="4" s="1"/>
  <c r="AI149" i="4" s="1"/>
  <c r="DC149" i="4"/>
  <c r="CV149" i="4" l="1"/>
  <c r="AD149" i="4"/>
  <c r="AE149" i="4" s="1"/>
  <c r="AB149" i="4"/>
  <c r="AC149" i="4" s="1"/>
  <c r="AF149" i="4"/>
  <c r="AG149" i="4" s="1"/>
  <c r="AJ149" i="4"/>
  <c r="AK149" i="4" s="1"/>
  <c r="AN149" i="4"/>
  <c r="AO149" i="4" s="1"/>
  <c r="S149" i="4"/>
  <c r="Z149" i="4"/>
  <c r="AA149" i="4" s="1"/>
  <c r="V149" i="4"/>
  <c r="W149" i="4" s="1"/>
  <c r="X149" i="4"/>
  <c r="Y149" i="4" s="1"/>
  <c r="AL149" i="4"/>
  <c r="AM149" i="4" s="1"/>
  <c r="CX149" i="4" l="1"/>
  <c r="CP149" i="4"/>
  <c r="AO104" i="4"/>
  <c r="AO108" i="4"/>
  <c r="AO103" i="4"/>
  <c r="CN150" i="4"/>
  <c r="AO105" i="4"/>
  <c r="AO111" i="4"/>
  <c r="AO109" i="4"/>
  <c r="AO110" i="4"/>
  <c r="F39" i="1"/>
  <c r="AO102" i="4"/>
  <c r="AO107" i="4"/>
  <c r="AO106" i="4"/>
  <c r="CG150" i="4"/>
  <c r="CW149" i="4"/>
  <c r="CS149" i="4"/>
  <c r="CQ149" i="4"/>
  <c r="CR149" i="4"/>
  <c r="CY149" i="4"/>
  <c r="CU149" i="4"/>
  <c r="CT149" i="4"/>
  <c r="CH150" i="4" l="1"/>
  <c r="CJ150" i="4" s="1"/>
  <c r="CL150" i="4" s="1"/>
  <c r="DB149" i="4"/>
  <c r="DA149" i="4"/>
  <c r="CZ149" i="4"/>
  <c r="CI150" i="4" l="1"/>
  <c r="CK150" i="4" s="1"/>
  <c r="CM150" i="4" s="1"/>
  <c r="AH150" i="4" s="1"/>
  <c r="AI150" i="4" s="1"/>
  <c r="DC150" i="4"/>
  <c r="CV150" i="4" l="1"/>
  <c r="V150" i="4"/>
  <c r="W150" i="4" s="1"/>
  <c r="AB150" i="4"/>
  <c r="AC150" i="4" s="1"/>
  <c r="AD150" i="4"/>
  <c r="AE150" i="4" s="1"/>
  <c r="AL150" i="4"/>
  <c r="AM150" i="4" s="1"/>
  <c r="AN150" i="4"/>
  <c r="AO150" i="4" s="1"/>
  <c r="S150" i="4"/>
  <c r="X150" i="4"/>
  <c r="Y150" i="4" s="1"/>
  <c r="AF150" i="4"/>
  <c r="AG150" i="4" s="1"/>
  <c r="Z150" i="4"/>
  <c r="AA150" i="4" s="1"/>
  <c r="AJ150" i="4"/>
  <c r="AK150" i="4" s="1"/>
  <c r="CR150" i="4" l="1"/>
  <c r="CY150" i="4"/>
  <c r="CW150" i="4"/>
  <c r="CU150" i="4"/>
  <c r="AP103" i="4"/>
  <c r="AP111" i="4"/>
  <c r="CN151" i="4"/>
  <c r="F40" i="1"/>
  <c r="AP105" i="4"/>
  <c r="AP110" i="4"/>
  <c r="AP109" i="4"/>
  <c r="AP108" i="4"/>
  <c r="AP102" i="4"/>
  <c r="AP107" i="4"/>
  <c r="AP104" i="4"/>
  <c r="AP106" i="4"/>
  <c r="CG151" i="4"/>
  <c r="CX150" i="4"/>
  <c r="CS150" i="4"/>
  <c r="CQ150" i="4"/>
  <c r="CT150" i="4"/>
  <c r="CP150" i="4"/>
  <c r="CH151" i="4" l="1"/>
  <c r="CJ151" i="4" s="1"/>
  <c r="CL151" i="4" s="1"/>
  <c r="DB150" i="4"/>
  <c r="DA150" i="4"/>
  <c r="CZ150" i="4"/>
  <c r="CI151" i="4" l="1"/>
  <c r="CK151" i="4" s="1"/>
  <c r="CM151" i="4" s="1"/>
  <c r="AH151" i="4" s="1"/>
  <c r="AI151" i="4" s="1"/>
  <c r="DC151" i="4"/>
  <c r="CV151" i="4" l="1"/>
  <c r="AN151" i="4"/>
  <c r="AO151" i="4" s="1"/>
  <c r="AL151" i="4"/>
  <c r="AM151" i="4" s="1"/>
  <c r="X151" i="4"/>
  <c r="Y151" i="4" s="1"/>
  <c r="AF151" i="4"/>
  <c r="AG151" i="4" s="1"/>
  <c r="AD151" i="4"/>
  <c r="AE151" i="4" s="1"/>
  <c r="AB151" i="4"/>
  <c r="AC151" i="4" s="1"/>
  <c r="Z151" i="4"/>
  <c r="AA151" i="4" s="1"/>
  <c r="S151" i="4"/>
  <c r="AJ151" i="4"/>
  <c r="AK151" i="4" s="1"/>
  <c r="V151" i="4"/>
  <c r="W151" i="4" s="1"/>
  <c r="CW151" i="4" l="1"/>
  <c r="CR151" i="4"/>
  <c r="CQ151" i="4"/>
  <c r="CY151" i="4"/>
  <c r="CP151" i="4"/>
  <c r="AQ105" i="4"/>
  <c r="AQ111" i="4"/>
  <c r="AQ108" i="4"/>
  <c r="AQ104" i="4"/>
  <c r="CN152" i="4"/>
  <c r="AQ107" i="4"/>
  <c r="F41" i="1"/>
  <c r="AQ106" i="4"/>
  <c r="AQ110" i="4"/>
  <c r="AQ103" i="4"/>
  <c r="AQ102" i="4"/>
  <c r="AQ109" i="4"/>
  <c r="CG152" i="4"/>
  <c r="CS151" i="4"/>
  <c r="CU151" i="4"/>
  <c r="CX151" i="4"/>
  <c r="CT151" i="4"/>
  <c r="CH152" i="4" l="1"/>
  <c r="CJ152" i="4" s="1"/>
  <c r="CL152" i="4" s="1"/>
  <c r="DB151" i="4"/>
  <c r="DA151" i="4"/>
  <c r="CZ151" i="4"/>
  <c r="DC152" i="4" l="1"/>
  <c r="CI152" i="4"/>
  <c r="CK152" i="4" s="1"/>
  <c r="CM152" i="4" s="1"/>
  <c r="AH152" i="4" s="1"/>
  <c r="AI152" i="4" s="1"/>
  <c r="CV152" i="4" l="1"/>
  <c r="V152" i="4"/>
  <c r="W152" i="4" s="1"/>
  <c r="AD152" i="4"/>
  <c r="AE152" i="4" s="1"/>
  <c r="Z152" i="4"/>
  <c r="AA152" i="4" s="1"/>
  <c r="AL152" i="4"/>
  <c r="AM152" i="4" s="1"/>
  <c r="X152" i="4"/>
  <c r="Y152" i="4" s="1"/>
  <c r="S152" i="4"/>
  <c r="AJ152" i="4"/>
  <c r="AK152" i="4" s="1"/>
  <c r="AF152" i="4"/>
  <c r="AG152" i="4" s="1"/>
  <c r="AB152" i="4"/>
  <c r="AC152" i="4" s="1"/>
  <c r="AN152" i="4"/>
  <c r="AO152" i="4" s="1"/>
  <c r="CS152" i="4" l="1"/>
  <c r="CW152" i="4"/>
  <c r="CY152" i="4"/>
  <c r="CU152" i="4"/>
  <c r="AR107" i="4"/>
  <c r="AR108" i="4"/>
  <c r="AR104" i="4"/>
  <c r="AR102" i="4"/>
  <c r="AR106" i="4"/>
  <c r="F42" i="1"/>
  <c r="AR111" i="4"/>
  <c r="CN153" i="4"/>
  <c r="AR109" i="4"/>
  <c r="AR103" i="4"/>
  <c r="AR110" i="4"/>
  <c r="AR105" i="4"/>
  <c r="CG153" i="4"/>
  <c r="CX152" i="4"/>
  <c r="CT152" i="4"/>
  <c r="CQ152" i="4"/>
  <c r="CR152" i="4"/>
  <c r="CP152" i="4"/>
  <c r="CH153" i="4" l="1"/>
  <c r="CJ153" i="4" s="1"/>
  <c r="CL153" i="4" s="1"/>
  <c r="DA152" i="4"/>
  <c r="DB152" i="4"/>
  <c r="CZ152" i="4"/>
  <c r="CI153" i="4" l="1"/>
  <c r="CK153" i="4" s="1"/>
  <c r="CM153" i="4" s="1"/>
  <c r="AH153" i="4" s="1"/>
  <c r="AI153" i="4" s="1"/>
  <c r="DC153" i="4"/>
  <c r="S153" i="4" l="1"/>
  <c r="AF153" i="4"/>
  <c r="AG153" i="4" s="1"/>
  <c r="X153" i="4"/>
  <c r="Y153" i="4" s="1"/>
  <c r="Z153" i="4"/>
  <c r="AA153" i="4" s="1"/>
  <c r="AB153" i="4"/>
  <c r="AC153" i="4" s="1"/>
  <c r="AN153" i="4"/>
  <c r="AO153" i="4" s="1"/>
  <c r="V153" i="4"/>
  <c r="W153" i="4" s="1"/>
  <c r="AL153" i="4"/>
  <c r="AM153" i="4" s="1"/>
  <c r="AD153" i="4"/>
  <c r="AE153" i="4" s="1"/>
  <c r="AJ153" i="4"/>
  <c r="AK153" i="4" s="1"/>
  <c r="CV153" i="4"/>
  <c r="CT153" i="4" l="1"/>
  <c r="CP153" i="4"/>
  <c r="CS153" i="4"/>
  <c r="CQ153" i="4"/>
  <c r="AS111" i="4"/>
  <c r="AS102" i="4"/>
  <c r="AS106" i="4"/>
  <c r="AS110" i="4"/>
  <c r="AS109" i="4"/>
  <c r="AS108" i="4"/>
  <c r="AS105" i="4"/>
  <c r="CN154" i="4"/>
  <c r="AS103" i="4"/>
  <c r="AS104" i="4"/>
  <c r="F43" i="1"/>
  <c r="AS107" i="4"/>
  <c r="CG154" i="4"/>
  <c r="CW153" i="4"/>
  <c r="CX153" i="4"/>
  <c r="CY153" i="4"/>
  <c r="CR153" i="4"/>
  <c r="CU153" i="4"/>
  <c r="DA153" i="4" l="1"/>
  <c r="CZ153" i="4"/>
  <c r="DB153" i="4"/>
  <c r="CH154" i="4"/>
  <c r="CJ154" i="4" s="1"/>
  <c r="CL154" i="4" s="1"/>
  <c r="CI154" i="4" l="1"/>
  <c r="CK154" i="4" s="1"/>
  <c r="CM154" i="4" s="1"/>
  <c r="AH154" i="4" s="1"/>
  <c r="AI154" i="4" s="1"/>
  <c r="CV154" i="4" s="1"/>
  <c r="DC154" i="4"/>
  <c r="S154" i="4" l="1"/>
  <c r="AJ154" i="4"/>
  <c r="AK154" i="4" s="1"/>
  <c r="CW154" i="4" s="1"/>
  <c r="AF154" i="4"/>
  <c r="AG154" i="4" s="1"/>
  <c r="CU154" i="4" s="1"/>
  <c r="AB154" i="4"/>
  <c r="AC154" i="4" s="1"/>
  <c r="CS154" i="4" s="1"/>
  <c r="X154" i="4"/>
  <c r="Y154" i="4" s="1"/>
  <c r="CQ154" i="4" s="1"/>
  <c r="V154" i="4"/>
  <c r="W154" i="4" s="1"/>
  <c r="CP154" i="4" s="1"/>
  <c r="AN154" i="4"/>
  <c r="AO154" i="4" s="1"/>
  <c r="CY154" i="4" s="1"/>
  <c r="AL154" i="4"/>
  <c r="AM154" i="4" s="1"/>
  <c r="CX154" i="4" s="1"/>
  <c r="AD154" i="4"/>
  <c r="AE154" i="4" s="1"/>
  <c r="CT154" i="4" s="1"/>
  <c r="Z154" i="4"/>
  <c r="AA154" i="4" s="1"/>
  <c r="CR154" i="4" s="1"/>
  <c r="DF137" i="4"/>
  <c r="DB154" i="4" l="1"/>
  <c r="CZ154" i="4"/>
  <c r="DA154" i="4"/>
  <c r="DF152" i="4"/>
  <c r="H27" i="1"/>
  <c r="F44" i="1"/>
  <c r="AT102" i="4"/>
  <c r="N102" i="4" s="1"/>
  <c r="M102" i="4" s="1"/>
  <c r="AT110" i="4"/>
  <c r="N110" i="4" s="1"/>
  <c r="M110" i="4" s="1"/>
  <c r="AT106" i="4"/>
  <c r="N106" i="4" s="1"/>
  <c r="M106" i="4" s="1"/>
  <c r="AT103" i="4"/>
  <c r="N103" i="4" s="1"/>
  <c r="M103" i="4" s="1"/>
  <c r="AT111" i="4"/>
  <c r="N111" i="4" s="1"/>
  <c r="M111" i="4" s="1"/>
  <c r="AT109" i="4"/>
  <c r="N109" i="4" s="1"/>
  <c r="M109" i="4" s="1"/>
  <c r="AT108" i="4"/>
  <c r="N108" i="4" s="1"/>
  <c r="M108" i="4" s="1"/>
  <c r="AT104" i="4"/>
  <c r="N104" i="4" s="1"/>
  <c r="M104" i="4" s="1"/>
  <c r="AT107" i="4"/>
  <c r="N107" i="4" s="1"/>
  <c r="M107" i="4" s="1"/>
  <c r="AT105" i="4"/>
  <c r="N105" i="4" s="1"/>
  <c r="M105" i="4" s="1"/>
  <c r="H4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<sst xmlns="http://schemas.openxmlformats.org/spreadsheetml/2006/main" count="359" uniqueCount="155">
  <si>
    <t>Programación de Guardias</t>
  </si>
  <si>
    <t>Meses:</t>
  </si>
  <si>
    <t>Enero</t>
  </si>
  <si>
    <t>Fecha:</t>
  </si>
  <si>
    <t>Febrero</t>
  </si>
  <si>
    <t>Marzo</t>
  </si>
  <si>
    <t>Día:</t>
  </si>
  <si>
    <t>Año:</t>
  </si>
  <si>
    <t>Abril</t>
  </si>
  <si>
    <t>Mes:</t>
  </si>
  <si>
    <t>Mayo</t>
  </si>
  <si>
    <t>Nom Retén:</t>
  </si>
  <si>
    <t>Junio</t>
  </si>
  <si>
    <t>Julio</t>
  </si>
  <si>
    <t>Agosto</t>
  </si>
  <si>
    <t>Septiembre</t>
  </si>
  <si>
    <t>Fecha</t>
  </si>
  <si>
    <t>Día</t>
  </si>
  <si>
    <t>Diurno 1</t>
  </si>
  <si>
    <t>Diurno 2</t>
  </si>
  <si>
    <t>Retén</t>
  </si>
  <si>
    <t>Octubre</t>
  </si>
  <si>
    <t>Noviembre</t>
  </si>
  <si>
    <t>Diciembre</t>
  </si>
  <si>
    <t>Años:</t>
  </si>
  <si>
    <t>*Ingrese mensualmente la siguiente información en la planilla para obtener la planificación del mes seleccionado:</t>
  </si>
  <si>
    <t>Últimas guardias del mes anterior</t>
  </si>
  <si>
    <t>Reten</t>
  </si>
  <si>
    <t>Trabajador 5</t>
  </si>
  <si>
    <t>Trabajador 4</t>
  </si>
  <si>
    <t>Trabajador 3</t>
  </si>
  <si>
    <t>Trabajador 2</t>
  </si>
  <si>
    <t>Trabajador 1</t>
  </si>
  <si>
    <t>Sí</t>
  </si>
  <si>
    <t>No</t>
  </si>
  <si>
    <t xml:space="preserve">Preferencias </t>
  </si>
  <si>
    <t>Licencias</t>
  </si>
  <si>
    <t>Información variable para el programa</t>
  </si>
  <si>
    <t>Secuencia inicial</t>
  </si>
  <si>
    <t>Bucle</t>
  </si>
  <si>
    <t>#</t>
  </si>
  <si>
    <t>Nombre</t>
  </si>
  <si>
    <t>Cant. de turnos</t>
  </si>
  <si>
    <t>Retenes</t>
  </si>
  <si>
    <t>Licencia</t>
  </si>
  <si>
    <t>Preferencia 1</t>
  </si>
  <si>
    <t>Preferencia 2</t>
  </si>
  <si>
    <t>Preferencia 3</t>
  </si>
  <si>
    <t>Desde</t>
  </si>
  <si>
    <t>Hasta</t>
  </si>
  <si>
    <t>Día1</t>
  </si>
  <si>
    <t>Día2</t>
  </si>
  <si>
    <t>Día3</t>
  </si>
  <si>
    <t>Día4</t>
  </si>
  <si>
    <t>Día5</t>
  </si>
  <si>
    <t>Día6</t>
  </si>
  <si>
    <t>Día7</t>
  </si>
  <si>
    <t>Día8</t>
  </si>
  <si>
    <t>Día9</t>
  </si>
  <si>
    <t>Día10</t>
  </si>
  <si>
    <t>Día11</t>
  </si>
  <si>
    <t>Día12</t>
  </si>
  <si>
    <t>Día13</t>
  </si>
  <si>
    <t>Día14</t>
  </si>
  <si>
    <t>Día15</t>
  </si>
  <si>
    <t>Día16</t>
  </si>
  <si>
    <t>Día17</t>
  </si>
  <si>
    <t>Día18</t>
  </si>
  <si>
    <t>Día19</t>
  </si>
  <si>
    <t>Día20</t>
  </si>
  <si>
    <t>Día21</t>
  </si>
  <si>
    <t>Día22</t>
  </si>
  <si>
    <t>Día23</t>
  </si>
  <si>
    <t>Día24</t>
  </si>
  <si>
    <t>Día25</t>
  </si>
  <si>
    <t>Día26</t>
  </si>
  <si>
    <t>Día27</t>
  </si>
  <si>
    <t>Día28</t>
  </si>
  <si>
    <t>Día29</t>
  </si>
  <si>
    <t>Día30</t>
  </si>
  <si>
    <t>Día31</t>
  </si>
  <si>
    <t xml:space="preserve">Sí / No </t>
  </si>
  <si>
    <t>Día Sem.</t>
  </si>
  <si>
    <t>Turno</t>
  </si>
  <si>
    <t xml:space="preserve">Turno </t>
  </si>
  <si>
    <t>Diuno 2</t>
  </si>
  <si>
    <t>Diuno 1</t>
  </si>
  <si>
    <t>Meses</t>
  </si>
  <si>
    <t>Sin preferencias</t>
  </si>
  <si>
    <t xml:space="preserve"> </t>
  </si>
  <si>
    <t>Domingo</t>
  </si>
  <si>
    <t>Lunes</t>
  </si>
  <si>
    <t>Martes</t>
  </si>
  <si>
    <t>Miercoles</t>
  </si>
  <si>
    <t>Jueves</t>
  </si>
  <si>
    <t>Viernes</t>
  </si>
  <si>
    <t>Sábado</t>
  </si>
  <si>
    <t>1.1</t>
  </si>
  <si>
    <t>2.2</t>
  </si>
  <si>
    <t>3.3</t>
  </si>
  <si>
    <t>4.4</t>
  </si>
  <si>
    <t>5.5</t>
  </si>
  <si>
    <t>6.1</t>
  </si>
  <si>
    <t>7.2</t>
  </si>
  <si>
    <t>60 turnos por mes de 30 días</t>
  </si>
  <si>
    <t>Semanal</t>
  </si>
  <si>
    <t>Mensual</t>
  </si>
  <si>
    <t>En semana:</t>
  </si>
  <si>
    <t>2 turnos</t>
  </si>
  <si>
    <t xml:space="preserve">Fines de semana: </t>
  </si>
  <si>
    <t>1 turno</t>
  </si>
  <si>
    <t>Diurno 3</t>
  </si>
  <si>
    <t># Turnos</t>
  </si>
  <si>
    <t>Turnos acumulados</t>
  </si>
  <si>
    <t>Asistencia</t>
  </si>
  <si>
    <t>Día Semana</t>
  </si>
  <si>
    <t>T. 1</t>
  </si>
  <si>
    <t>T. 2</t>
  </si>
  <si>
    <t>T. 3</t>
  </si>
  <si>
    <t>T. 4</t>
  </si>
  <si>
    <t>FECHA</t>
  </si>
  <si>
    <t>OPCIONES VARIAS</t>
  </si>
  <si>
    <t>Año</t>
  </si>
  <si>
    <t>Mes</t>
  </si>
  <si>
    <t>Día Mes</t>
  </si>
  <si>
    <t>Sí / No</t>
  </si>
  <si>
    <t>CALENDARIO DE LICENCIAS</t>
  </si>
  <si>
    <t>fecha</t>
  </si>
  <si>
    <t># Día Sem.</t>
  </si>
  <si>
    <t>Días fijos</t>
  </si>
  <si>
    <t>P. Sí</t>
  </si>
  <si>
    <t>P. No</t>
  </si>
  <si>
    <t>Variables</t>
  </si>
  <si>
    <t>Final</t>
  </si>
  <si>
    <t>Día fijo</t>
  </si>
  <si>
    <t>TURNOS RESTANTES</t>
  </si>
  <si>
    <t>Restantes</t>
  </si>
  <si>
    <t>Total</t>
  </si>
  <si>
    <t>Turnos</t>
  </si>
  <si>
    <t>Por Licencia</t>
  </si>
  <si>
    <t>Por Días Alejados</t>
  </si>
  <si>
    <t>Sin turnos dobles fin de semana</t>
  </si>
  <si>
    <t>Distribuir Carga por quincena</t>
  </si>
  <si>
    <t>Prueba</t>
  </si>
  <si>
    <t>Turnos Restantes</t>
  </si>
  <si>
    <t>Prueba 1</t>
  </si>
  <si>
    <t>Prueba 2</t>
  </si>
  <si>
    <t>Por Preferencia positiva</t>
  </si>
  <si>
    <t>Mayor</t>
  </si>
  <si>
    <t>Segundo Mayor</t>
  </si>
  <si>
    <t>Tercero Mayor</t>
  </si>
  <si>
    <t>Turnos diponibles 2</t>
  </si>
  <si>
    <t>Por Las Dudas</t>
  </si>
  <si>
    <t>Por Las Dudas 2</t>
  </si>
  <si>
    <t>Trabajo dia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</si>
</sst>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"/>
    <numFmt numFmtId="165" formatCode="dddd"/>
    <numFmt numFmtId="166" formatCode="dd\ &quot;de&quot;\ mmmm"/>
    <numFmt numFmtId="167" formatCode="0.E+00"/>
    <numFmt numFmtId="168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7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 applyFill="1"/>
    <xf numFmtId="0" fontId="0" fillId="6" borderId="0" xfId="0" applyFill="1" applyBorder="1" applyAlignment="1">
      <alignment horizontal="center" vertical="center"/>
    </xf>
    <xf numFmtId="165" fontId="0" fillId="6" borderId="12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 applyProtection="1">
      <alignment horizontal="center" vertical="center"/>
      <protection locked="0"/>
    </xf>
    <xf numFmtId="0" fontId="3" fillId="6" borderId="1" xfId="0" applyFon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4" fontId="0" fillId="8" borderId="7" xfId="0" applyNumberFormat="1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14" fontId="0" fillId="8" borderId="5" xfId="0" applyNumberFormat="1" applyFill="1" applyBorder="1" applyAlignment="1">
      <alignment horizontal="center" vertical="center"/>
    </xf>
    <xf numFmtId="14" fontId="0" fillId="8" borderId="11" xfId="0" applyNumberFormat="1" applyFill="1" applyBorder="1" applyAlignment="1">
      <alignment horizontal="center" vertical="center"/>
    </xf>
    <xf numFmtId="14" fontId="0" fillId="8" borderId="8" xfId="0" applyNumberForma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165" fontId="0" fillId="6" borderId="13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14" fontId="0" fillId="6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164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/>
    </xf>
    <xf numFmtId="165" fontId="0" fillId="8" borderId="6" xfId="0" applyNumberFormat="1" applyFill="1" applyBorder="1" applyAlignment="1">
      <alignment horizontal="center" vertical="center"/>
    </xf>
    <xf numFmtId="165" fontId="0" fillId="8" borderId="0" xfId="0" applyNumberForma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 applyProtection="1">
      <alignment horizontal="center" vertical="center"/>
      <protection locked="0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top"/>
    </xf>
    <xf numFmtId="0" fontId="8" fillId="0" borderId="0" xfId="0" applyFont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8" borderId="6" xfId="0" applyFill="1" applyBorder="1" applyAlignment="1">
      <alignment horizontal="center" vertical="center"/>
    </xf>
    <xf numFmtId="14" fontId="0" fillId="8" borderId="9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9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11" borderId="12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5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1" xfId="0" applyFill="1" applyBorder="1" applyAlignment="1" applyProtection="1">
      <alignment horizontal="center" vertical="top"/>
    </xf>
    <xf numFmtId="0" fontId="0" fillId="0" borderId="12" xfId="0" applyFill="1" applyBorder="1" applyAlignment="1" applyProtection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/>
      <protection locked="0"/>
    </xf>
    <xf numFmtId="0" fontId="0" fillId="0" borderId="12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168" fontId="0" fillId="0" borderId="0" xfId="1" applyNumberFormat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4" fontId="0" fillId="0" borderId="12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9" xfId="0" applyBorder="1"/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vertical="center"/>
    </xf>
    <xf numFmtId="165" fontId="0" fillId="0" borderId="0" xfId="0" applyNumberFormat="1"/>
    <xf numFmtId="0" fontId="0" fillId="0" borderId="10" xfId="0" applyBorder="1" applyAlignment="1">
      <alignment vertical="center"/>
    </xf>
    <xf numFmtId="43" fontId="0" fillId="0" borderId="12" xfId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9" borderId="1" xfId="0" applyFill="1" applyBorder="1" applyAlignment="1">
      <alignment vertical="center"/>
    </xf>
    <xf numFmtId="168" fontId="0" fillId="0" borderId="12" xfId="1" applyNumberFormat="1" applyFont="1" applyBorder="1" applyAlignment="1">
      <alignment horizontal="center" vertical="center"/>
    </xf>
    <xf numFmtId="168" fontId="0" fillId="0" borderId="9" xfId="1" applyNumberFormat="1" applyFont="1" applyBorder="1" applyAlignment="1">
      <alignment horizontal="center" vertical="center"/>
    </xf>
    <xf numFmtId="168" fontId="0" fillId="0" borderId="10" xfId="1" applyNumberFormat="1" applyFont="1" applyBorder="1" applyAlignment="1">
      <alignment horizontal="center" vertical="center"/>
    </xf>
    <xf numFmtId="168" fontId="0" fillId="0" borderId="11" xfId="1" applyNumberFormat="1" applyFont="1" applyBorder="1" applyAlignment="1">
      <alignment horizontal="center" vertical="center"/>
    </xf>
    <xf numFmtId="168" fontId="0" fillId="0" borderId="8" xfId="1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" fontId="0" fillId="11" borderId="12" xfId="0" applyNumberFormat="1" applyFill="1" applyBorder="1" applyAlignment="1">
      <alignment horizontal="center" vertical="center"/>
    </xf>
    <xf numFmtId="1" fontId="0" fillId="11" borderId="11" xfId="0" applyNumberFormat="1" applyFill="1" applyBorder="1" applyAlignment="1">
      <alignment horizontal="center" vertical="center"/>
    </xf>
    <xf numFmtId="1" fontId="0" fillId="9" borderId="6" xfId="0" applyNumberFormat="1" applyFill="1" applyBorder="1" applyAlignment="1">
      <alignment horizontal="center" vertical="center"/>
    </xf>
    <xf numFmtId="1" fontId="0" fillId="9" borderId="0" xfId="0" applyNumberFormat="1" applyFill="1" applyBorder="1" applyAlignment="1">
      <alignment horizontal="center" vertical="center"/>
    </xf>
    <xf numFmtId="1" fontId="0" fillId="9" borderId="9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 applyProtection="1">
      <alignment horizontal="center" vertical="top"/>
      <protection locked="0"/>
    </xf>
    <xf numFmtId="0" fontId="0" fillId="0" borderId="11" xfId="0" applyFill="1" applyBorder="1" applyAlignment="1" applyProtection="1">
      <alignment horizontal="center" vertical="top"/>
      <protection locked="0"/>
    </xf>
    <xf numFmtId="0" fontId="0" fillId="0" borderId="8" xfId="0" applyFill="1" applyBorder="1" applyAlignment="1" applyProtection="1">
      <alignment horizontal="center" vertical="top"/>
      <protection locked="0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164" fontId="0" fillId="8" borderId="8" xfId="0" applyNumberForma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/>
    </xf>
    <xf numFmtId="14" fontId="0" fillId="8" borderId="9" xfId="0" applyNumberForma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C0C5B"/>
      <color rgb="FFF2F3F3"/>
      <color rgb="FF3CA9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35376</xdr:colOff>
      <xdr:row>1</xdr:row>
      <xdr:rowOff>27198</xdr:rowOff>
    </xdr:from>
    <xdr:to>
      <xdr:col>5</xdr:col>
      <xdr:colOff>79284</xdr:colOff>
      <xdr:row>7</xdr:row>
      <xdr:rowOff>165872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38576" y="217698"/>
          <a:ext cx="1529808" cy="1256274"/>
          <a:chOff x="3410651" y="3147390"/>
          <a:chExt cx="1604720" cy="1256197"/>
        </a:xfrm>
      </xdr:grpSpPr>
      <xdr:pic>
        <xdr:nvPicPr>
          <xdr:cNvPr id="10" name="5 Imagen" descr="https://workana.s3.amazonaws.com/projects/1471139/hc/626fc7fc6d47e9f244c23aff09ddd14c/Inumet_Imagotipo_positivo.jpg?response-content-disposition=inline%3Bfilename%3D%22Inumet_Imagotipo_positivo.jpg%22&amp;response-content-type=image%2Fjpeg&amp;AWSAccessKeyId=AKIAIMMAP2ONURYRGXEQ&amp;Expires=1604026293&amp;Signature=Ghk98vdz%2FB%2BdNs7IDJ3RT51SBlQ%3D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10651" y="3147390"/>
            <a:ext cx="1604720" cy="9719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3 CuadroTexto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419031" y="3982554"/>
            <a:ext cx="1587961" cy="421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VE" sz="800" b="1">
                <a:solidFill>
                  <a:srgbClr val="3CA9C1"/>
                </a:solidFill>
              </a:rPr>
              <a:t>Dirección de Pronostico y tiempo</a:t>
            </a:r>
            <a:r>
              <a:rPr lang="es-VE" sz="800" b="1" baseline="0">
                <a:solidFill>
                  <a:srgbClr val="3CA9C1"/>
                </a:solidFill>
              </a:rPr>
              <a:t> </a:t>
            </a:r>
          </a:p>
          <a:p>
            <a:pPr algn="ctr"/>
            <a:r>
              <a:rPr lang="es-VE" sz="800" b="1" baseline="0">
                <a:solidFill>
                  <a:srgbClr val="3CA9C1"/>
                </a:solidFill>
              </a:rPr>
              <a:t>Estación de Punta del Este</a:t>
            </a:r>
            <a:endParaRPr lang="es-VE" sz="800" b="1">
              <a:solidFill>
                <a:srgbClr val="3CA9C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V67"/>
  <sheetViews>
    <sheetView showGridLines="0" topLeftCell="A22" zoomScale="75" zoomScaleNormal="75" workbookViewId="0">
      <selection activeCell="F43" sqref="F43:G43"/>
    </sheetView>
  </sheetViews>
  <sheetFormatPr baseColWidth="10" defaultColWidth="10.85546875" defaultRowHeight="15" x14ac:dyDescent="0.25"/>
  <cols>
    <col min="1" max="1" width="2.5703125" style="159" customWidth="1"/>
    <col min="2" max="2" width="0.42578125" style="159" customWidth="1"/>
    <col min="3" max="4" width="10.85546875" style="159" customWidth="1"/>
    <col min="5" max="5" width="0.5703125" style="159" customWidth="1"/>
    <col min="6" max="11" width="10.85546875" style="159" customWidth="1"/>
    <col min="12" max="12" width="0.42578125" style="159" customWidth="1"/>
    <col min="13" max="13" width="10.85546875" style="159" customWidth="1"/>
    <col min="14" max="14" width="10.85546875" style="159" hidden="1" customWidth="1"/>
    <col min="15" max="16" width="10.85546875" style="176" hidden="1" customWidth="1"/>
    <col min="17" max="17" width="2.5703125" style="159" hidden="1" customWidth="1"/>
    <col min="18" max="18" width="10.85546875" style="159" hidden="1" customWidth="1"/>
    <col min="19" max="19" width="11.140625" style="159" hidden="1" customWidth="1"/>
    <col min="20" max="20" width="10.85546875" style="159" hidden="1" customWidth="1"/>
    <col min="21" max="21" width="10.85546875" style="159" customWidth="1"/>
    <col min="22" max="16384" width="10.85546875" style="159"/>
  </cols>
  <sheetData>
    <row r="3" spans="1:22" ht="14.45" customHeight="1" x14ac:dyDescent="0.25">
      <c r="F3" s="304" t="s">
        <v>0</v>
      </c>
      <c r="G3" s="304"/>
      <c r="H3" s="304"/>
      <c r="I3" s="304"/>
      <c r="K3" s="160"/>
      <c r="L3" s="161"/>
      <c r="M3" s="160"/>
      <c r="O3" s="162" t="s">
        <v>1</v>
      </c>
      <c r="P3" s="163" t="s">
        <v>2</v>
      </c>
      <c r="R3" s="147" t="s">
        <v>3</v>
      </c>
      <c r="S3" s="164">
        <f>DATE($G$6,MATCH($G$7,$P$3:$P$14,0),1)</f>
        <v>45566</v>
      </c>
    </row>
    <row r="4" spans="1:22" ht="14.45" customHeight="1" x14ac:dyDescent="0.25">
      <c r="F4" s="304"/>
      <c r="G4" s="304"/>
      <c r="H4" s="304"/>
      <c r="I4" s="304"/>
      <c r="K4" s="160"/>
      <c r="L4" s="161"/>
      <c r="M4" s="160"/>
      <c r="O4" s="165"/>
      <c r="P4" s="166" t="s">
        <v>4</v>
      </c>
      <c r="R4" s="106"/>
      <c r="S4" s="167"/>
    </row>
    <row r="5" spans="1:22" x14ac:dyDescent="0.25">
      <c r="O5" s="165"/>
      <c r="P5" s="166" t="s">
        <v>5</v>
      </c>
      <c r="R5" s="147" t="s">
        <v>6</v>
      </c>
      <c r="S5" s="146">
        <f>WEEKDAY(S3,1)</f>
        <v>3</v>
      </c>
    </row>
    <row r="6" spans="1:22" x14ac:dyDescent="0.25">
      <c r="F6" s="168" t="s">
        <v>7</v>
      </c>
      <c r="G6" s="13">
        <v>2024</v>
      </c>
      <c r="O6" s="165"/>
      <c r="P6" s="166" t="s">
        <v>8</v>
      </c>
    </row>
    <row r="7" spans="1:22" x14ac:dyDescent="0.25">
      <c r="F7" s="168" t="s">
        <v>9</v>
      </c>
      <c r="G7" s="13" t="s">
        <v>21</v>
      </c>
      <c r="O7" s="165"/>
      <c r="P7" s="166" t="s">
        <v>10</v>
      </c>
      <c r="R7" s="144" t="s">
        <v>11</v>
      </c>
      <c r="S7" s="145" t="str">
        <f>Info!D21</f>
        <v>T. 1</v>
      </c>
      <c r="T7" s="106"/>
      <c r="U7" s="106"/>
      <c r="V7" s="106"/>
    </row>
    <row r="8" spans="1:22" x14ac:dyDescent="0.25">
      <c r="O8" s="165"/>
      <c r="P8" s="166" t="s">
        <v>12</v>
      </c>
      <c r="R8" s="140"/>
      <c r="S8" s="141" t="str">
        <f>Info!D22</f>
        <v>T. 2</v>
      </c>
      <c r="T8" s="106"/>
      <c r="U8" s="106"/>
      <c r="V8" s="106"/>
    </row>
    <row r="9" spans="1:22" x14ac:dyDescent="0.25">
      <c r="F9" s="169"/>
      <c r="G9" s="169"/>
      <c r="H9" s="169"/>
      <c r="I9" s="169"/>
      <c r="J9" s="169"/>
      <c r="K9" s="169"/>
      <c r="L9" s="3"/>
      <c r="M9" s="3"/>
      <c r="O9" s="165"/>
      <c r="P9" s="166" t="s">
        <v>13</v>
      </c>
      <c r="R9" s="140"/>
      <c r="S9" s="141" t="str">
        <f>Info!D23</f>
        <v>T. 3</v>
      </c>
      <c r="T9" s="106"/>
      <c r="U9" s="106"/>
      <c r="V9" s="106"/>
    </row>
    <row r="10" spans="1:22" s="106" customFormat="1" ht="14.45" customHeight="1" x14ac:dyDescent="0.25">
      <c r="O10" s="165"/>
      <c r="P10" s="166" t="s">
        <v>14</v>
      </c>
      <c r="Q10" s="159"/>
      <c r="R10" s="140"/>
      <c r="S10" s="141" t="str">
        <f>Info!D24</f>
        <v>T. 4</v>
      </c>
    </row>
    <row r="11" spans="1:22" s="106" customFormat="1" ht="2.4500000000000002" customHeight="1" x14ac:dyDescent="0.25">
      <c r="A11" s="159"/>
      <c r="B11" s="144"/>
      <c r="C11" s="148"/>
      <c r="D11" s="148"/>
      <c r="E11" s="148"/>
      <c r="F11" s="148"/>
      <c r="G11" s="148"/>
      <c r="H11" s="148"/>
      <c r="I11" s="148"/>
      <c r="J11" s="148"/>
      <c r="K11" s="148"/>
      <c r="L11" s="145"/>
      <c r="M11" s="159"/>
      <c r="O11" s="165"/>
      <c r="P11" s="166" t="s">
        <v>15</v>
      </c>
      <c r="R11" s="140"/>
      <c r="S11" s="141">
        <f>Info!D25</f>
        <v>0</v>
      </c>
    </row>
    <row r="12" spans="1:22" s="106" customFormat="1" x14ac:dyDescent="0.25">
      <c r="A12" s="159"/>
      <c r="B12" s="140"/>
      <c r="C12" s="147" t="s">
        <v>16</v>
      </c>
      <c r="D12" s="146" t="s">
        <v>17</v>
      </c>
      <c r="F12" s="305" t="s">
        <v>18</v>
      </c>
      <c r="G12" s="302"/>
      <c r="H12" s="305" t="s">
        <v>19</v>
      </c>
      <c r="I12" s="303"/>
      <c r="J12" s="302" t="s">
        <v>20</v>
      </c>
      <c r="K12" s="303"/>
      <c r="L12" s="141"/>
      <c r="M12" s="159"/>
      <c r="O12" s="165"/>
      <c r="P12" s="166" t="s">
        <v>21</v>
      </c>
      <c r="R12" s="140"/>
      <c r="S12" s="141">
        <f>Info!D26</f>
        <v>0</v>
      </c>
      <c r="T12" s="159"/>
      <c r="U12" s="159"/>
      <c r="V12" s="159"/>
    </row>
    <row r="13" spans="1:22" s="106" customFormat="1" ht="2.4500000000000002" customHeight="1" x14ac:dyDescent="0.25">
      <c r="A13" s="159"/>
      <c r="B13" s="140"/>
      <c r="L13" s="141"/>
      <c r="M13" s="159"/>
      <c r="O13" s="165"/>
      <c r="P13" s="166" t="s">
        <v>22</v>
      </c>
      <c r="R13" s="140"/>
      <c r="S13" s="141">
        <f>Info!D27</f>
        <v>0</v>
      </c>
      <c r="T13" s="159"/>
      <c r="U13" s="159"/>
      <c r="V13" s="159"/>
    </row>
    <row r="14" spans="1:22" s="106" customFormat="1" x14ac:dyDescent="0.25">
      <c r="A14" s="159"/>
      <c r="B14" s="140"/>
      <c r="C14" s="14">
        <f>S3</f>
        <v>45566</v>
      </c>
      <c r="D14" s="15">
        <f>S5</f>
        <v>3</v>
      </c>
      <c r="F14" s="299" t="str">
        <f>Cálculos!S124</f>
        <v>T. 1</v>
      </c>
      <c r="G14" s="301"/>
      <c r="H14" s="299" t="str">
        <f>Cálculos!T124</f>
        <v>T. 3</v>
      </c>
      <c r="I14" s="300"/>
      <c r="J14" s="301"/>
      <c r="K14" s="300"/>
      <c r="L14" s="141"/>
      <c r="M14" s="159"/>
      <c r="O14" s="170"/>
      <c r="P14" s="171" t="s">
        <v>23</v>
      </c>
      <c r="R14" s="140"/>
      <c r="S14" s="141">
        <f>Info!D28</f>
        <v>0</v>
      </c>
      <c r="T14" s="159"/>
      <c r="U14" s="159"/>
      <c r="V14" s="159"/>
    </row>
    <row r="15" spans="1:22" s="106" customFormat="1" x14ac:dyDescent="0.25">
      <c r="A15" s="159"/>
      <c r="B15" s="140"/>
      <c r="C15" s="16">
        <f>S3+1</f>
        <v>45567</v>
      </c>
      <c r="D15" s="17">
        <f>S5+1</f>
        <v>4</v>
      </c>
      <c r="F15" s="292" t="str">
        <f>Cálculos!S125</f>
        <v>T. 4</v>
      </c>
      <c r="G15" s="290"/>
      <c r="H15" s="292" t="str">
        <f>Cálculos!T125</f>
        <v/>
      </c>
      <c r="I15" s="291"/>
      <c r="J15" s="290"/>
      <c r="K15" s="291"/>
      <c r="L15" s="141"/>
      <c r="M15" s="159"/>
      <c r="O15" s="172"/>
      <c r="P15" s="172"/>
      <c r="R15" s="140"/>
      <c r="S15" s="141">
        <f>Info!D29</f>
        <v>0</v>
      </c>
      <c r="T15" s="159"/>
      <c r="U15" s="159"/>
      <c r="V15" s="159"/>
    </row>
    <row r="16" spans="1:22" s="106" customFormat="1" x14ac:dyDescent="0.25">
      <c r="A16" s="159"/>
      <c r="B16" s="140"/>
      <c r="C16" s="16">
        <f>S3+2</f>
        <v>45568</v>
      </c>
      <c r="D16" s="17">
        <f>S5+2</f>
        <v>5</v>
      </c>
      <c r="F16" s="292" t="str">
        <f>Cálculos!S126</f>
        <v>T. 2</v>
      </c>
      <c r="G16" s="290"/>
      <c r="H16" s="292" t="str">
        <f>Cálculos!T126</f>
        <v>T. 1</v>
      </c>
      <c r="I16" s="291"/>
      <c r="J16" s="290"/>
      <c r="K16" s="291"/>
      <c r="L16" s="141"/>
      <c r="M16" s="159"/>
      <c r="O16" s="172"/>
      <c r="P16" s="172"/>
      <c r="R16" s="142"/>
      <c r="S16" s="143">
        <f>Info!D30</f>
        <v>0</v>
      </c>
      <c r="T16" s="159"/>
      <c r="U16" s="159"/>
      <c r="V16" s="159"/>
    </row>
    <row r="17" spans="1:22" s="106" customFormat="1" x14ac:dyDescent="0.25">
      <c r="A17" s="159"/>
      <c r="B17" s="140"/>
      <c r="C17" s="16">
        <f>S3+3</f>
        <v>45569</v>
      </c>
      <c r="D17" s="17">
        <f>S5+3</f>
        <v>6</v>
      </c>
      <c r="F17" s="292" t="str">
        <f>Cálculos!S127</f>
        <v>T. 3</v>
      </c>
      <c r="G17" s="290"/>
      <c r="H17" s="292" t="str">
        <f>Cálculos!T127</f>
        <v/>
      </c>
      <c r="I17" s="291"/>
      <c r="J17" s="290"/>
      <c r="K17" s="291"/>
      <c r="L17" s="141"/>
      <c r="M17" s="159"/>
      <c r="O17" s="296" t="s">
        <v>24</v>
      </c>
      <c r="P17" s="173">
        <v>2000</v>
      </c>
      <c r="R17" s="159"/>
      <c r="T17" s="159"/>
      <c r="U17" s="159"/>
      <c r="V17" s="159"/>
    </row>
    <row r="18" spans="1:22" s="106" customFormat="1" x14ac:dyDescent="0.25">
      <c r="A18" s="159"/>
      <c r="B18" s="140"/>
      <c r="C18" s="16">
        <f>S3+4</f>
        <v>45570</v>
      </c>
      <c r="D18" s="17">
        <f>S5+4</f>
        <v>7</v>
      </c>
      <c r="F18" s="292" t="str">
        <f>Cálculos!S128</f>
        <v>T. 2</v>
      </c>
      <c r="G18" s="290"/>
      <c r="H18" s="292" t="str">
        <f>Cálculos!T128</f>
        <v/>
      </c>
      <c r="I18" s="291"/>
      <c r="J18" s="290"/>
      <c r="K18" s="291"/>
      <c r="L18" s="141"/>
      <c r="M18" s="159"/>
      <c r="O18" s="297"/>
      <c r="P18" s="174">
        <v>2001</v>
      </c>
      <c r="R18" s="159"/>
      <c r="T18" s="159"/>
      <c r="U18" s="159"/>
      <c r="V18" s="159"/>
    </row>
    <row r="19" spans="1:22" s="106" customFormat="1" ht="14.45" customHeight="1" x14ac:dyDescent="0.25">
      <c r="A19" s="159"/>
      <c r="B19" s="140"/>
      <c r="C19" s="16">
        <f>S3+5</f>
        <v>45571</v>
      </c>
      <c r="D19" s="17">
        <f>S5+5</f>
        <v>8</v>
      </c>
      <c r="F19" s="292" t="str">
        <f>Cálculos!S129</f>
        <v>T. 4</v>
      </c>
      <c r="G19" s="290"/>
      <c r="H19" s="292" t="str">
        <f>Cálculos!T129</f>
        <v/>
      </c>
      <c r="I19" s="291"/>
      <c r="J19" s="290"/>
      <c r="K19" s="291"/>
      <c r="L19" s="141"/>
      <c r="M19" s="159"/>
      <c r="O19" s="297"/>
      <c r="P19" s="174">
        <v>2002</v>
      </c>
      <c r="R19" s="159"/>
      <c r="S19" s="159"/>
      <c r="T19" s="159"/>
      <c r="U19" s="159"/>
      <c r="V19" s="159"/>
    </row>
    <row r="20" spans="1:22" s="106" customFormat="1" x14ac:dyDescent="0.25">
      <c r="A20" s="159"/>
      <c r="B20" s="140"/>
      <c r="C20" s="16">
        <f>S3+6</f>
        <v>45572</v>
      </c>
      <c r="D20" s="17">
        <f>S5+6</f>
        <v>9</v>
      </c>
      <c r="F20" s="292" t="str">
        <f>Cálculos!S130</f>
        <v>T. 1</v>
      </c>
      <c r="G20" s="290"/>
      <c r="H20" s="292" t="str">
        <f>Cálculos!T130</f>
        <v>T. 2</v>
      </c>
      <c r="I20" s="291"/>
      <c r="J20" s="290"/>
      <c r="K20" s="291"/>
      <c r="L20" s="141"/>
      <c r="M20" s="159"/>
      <c r="O20" s="297"/>
      <c r="P20" s="174">
        <v>2003</v>
      </c>
      <c r="R20" s="159"/>
      <c r="S20" s="159"/>
      <c r="T20" s="159"/>
      <c r="U20" s="159"/>
      <c r="V20" s="159"/>
    </row>
    <row r="21" spans="1:22" ht="14.45" customHeight="1" x14ac:dyDescent="0.25">
      <c r="B21" s="140"/>
      <c r="C21" s="16">
        <f>S3+7</f>
        <v>45573</v>
      </c>
      <c r="D21" s="17">
        <f>S5+7</f>
        <v>10</v>
      </c>
      <c r="E21" s="106"/>
      <c r="F21" s="292" t="str">
        <f>Cálculos!S131</f>
        <v>T. 3</v>
      </c>
      <c r="G21" s="290"/>
      <c r="H21" s="292" t="str">
        <f>Cálculos!T131</f>
        <v/>
      </c>
      <c r="I21" s="291"/>
      <c r="J21" s="290"/>
      <c r="K21" s="291"/>
      <c r="L21" s="141"/>
      <c r="O21" s="297"/>
      <c r="P21" s="174">
        <v>2004</v>
      </c>
      <c r="Q21" s="106"/>
    </row>
    <row r="22" spans="1:22" ht="14.45" customHeight="1" x14ac:dyDescent="0.25">
      <c r="B22" s="140"/>
      <c r="C22" s="16">
        <f>S3+8</f>
        <v>45574</v>
      </c>
      <c r="D22" s="17">
        <f>S5+8</f>
        <v>11</v>
      </c>
      <c r="E22" s="106"/>
      <c r="F22" s="292" t="str">
        <f>Cálculos!S132</f>
        <v>T. 4</v>
      </c>
      <c r="G22" s="290"/>
      <c r="H22" s="292" t="str">
        <f>Cálculos!T132</f>
        <v>T. 1</v>
      </c>
      <c r="I22" s="291"/>
      <c r="J22" s="290"/>
      <c r="K22" s="291"/>
      <c r="L22" s="141"/>
      <c r="O22" s="297"/>
      <c r="P22" s="174">
        <v>2005</v>
      </c>
    </row>
    <row r="23" spans="1:22" ht="14.45" customHeight="1" x14ac:dyDescent="0.25">
      <c r="B23" s="140"/>
      <c r="C23" s="16">
        <f>S3+9</f>
        <v>45575</v>
      </c>
      <c r="D23" s="17">
        <f>S5+9</f>
        <v>12</v>
      </c>
      <c r="E23" s="106"/>
      <c r="F23" s="292" t="str">
        <f>Cálculos!S133</f>
        <v>T. 2</v>
      </c>
      <c r="G23" s="290"/>
      <c r="H23" s="292" t="str">
        <f>Cálculos!T133</f>
        <v/>
      </c>
      <c r="I23" s="291"/>
      <c r="J23" s="290"/>
      <c r="K23" s="291"/>
      <c r="L23" s="141"/>
      <c r="O23" s="297"/>
      <c r="P23" s="174">
        <v>2006</v>
      </c>
    </row>
    <row r="24" spans="1:22" x14ac:dyDescent="0.25">
      <c r="B24" s="140"/>
      <c r="C24" s="16">
        <f>S3+10</f>
        <v>45576</v>
      </c>
      <c r="D24" s="17">
        <f>S5+10</f>
        <v>13</v>
      </c>
      <c r="E24" s="106"/>
      <c r="F24" s="292" t="str">
        <f>Cálculos!S134</f>
        <v>T. 3</v>
      </c>
      <c r="G24" s="290"/>
      <c r="H24" s="292" t="str">
        <f>Cálculos!T134</f>
        <v>T. 4</v>
      </c>
      <c r="I24" s="291"/>
      <c r="J24" s="290"/>
      <c r="K24" s="291"/>
      <c r="L24" s="141"/>
      <c r="O24" s="297"/>
      <c r="P24" s="174">
        <v>2007</v>
      </c>
    </row>
    <row r="25" spans="1:22" x14ac:dyDescent="0.25">
      <c r="B25" s="140"/>
      <c r="C25" s="16">
        <f>S3+11</f>
        <v>45577</v>
      </c>
      <c r="D25" s="17">
        <f>S5+11</f>
        <v>14</v>
      </c>
      <c r="E25" s="106"/>
      <c r="F25" s="292" t="str">
        <f>Cálculos!S135</f>
        <v>T. 1</v>
      </c>
      <c r="G25" s="290"/>
      <c r="H25" s="292" t="str">
        <f>Cálculos!T135</f>
        <v/>
      </c>
      <c r="I25" s="291"/>
      <c r="J25" s="290"/>
      <c r="K25" s="291"/>
      <c r="L25" s="141"/>
      <c r="O25" s="297"/>
      <c r="P25" s="174">
        <v>2008</v>
      </c>
    </row>
    <row r="26" spans="1:22" x14ac:dyDescent="0.25">
      <c r="B26" s="140"/>
      <c r="C26" s="16">
        <f>S3+12</f>
        <v>45578</v>
      </c>
      <c r="D26" s="17">
        <f>S5+12</f>
        <v>15</v>
      </c>
      <c r="E26" s="106"/>
      <c r="F26" s="292" t="str">
        <f>Cálculos!S136</f>
        <v>T. 2</v>
      </c>
      <c r="G26" s="290"/>
      <c r="H26" s="292" t="str">
        <f>Cálculos!T136</f>
        <v/>
      </c>
      <c r="I26" s="291"/>
      <c r="J26" s="290"/>
      <c r="K26" s="291"/>
      <c r="L26" s="141"/>
      <c r="O26" s="297"/>
      <c r="P26" s="174">
        <v>2009</v>
      </c>
    </row>
    <row r="27" spans="1:22" x14ac:dyDescent="0.25">
      <c r="B27" s="140"/>
      <c r="C27" s="16">
        <f>S3+13</f>
        <v>45579</v>
      </c>
      <c r="D27" s="17">
        <f>S5+13</f>
        <v>16</v>
      </c>
      <c r="E27" s="106"/>
      <c r="F27" s="292" t="str">
        <f>Cálculos!S137</f>
        <v>T. 3</v>
      </c>
      <c r="G27" s="290"/>
      <c r="H27" s="292" t="str">
        <f>Cálculos!DF137</f>
        <v/>
      </c>
      <c r="I27" s="291"/>
      <c r="J27" s="290"/>
      <c r="K27" s="291"/>
      <c r="L27" s="141"/>
      <c r="O27" s="297"/>
      <c r="P27" s="174">
        <v>2010</v>
      </c>
    </row>
    <row r="28" spans="1:22" x14ac:dyDescent="0.25">
      <c r="B28" s="140"/>
      <c r="C28" s="16">
        <f>S3+14</f>
        <v>45580</v>
      </c>
      <c r="D28" s="17">
        <f>S5+14</f>
        <v>17</v>
      </c>
      <c r="E28" s="106"/>
      <c r="F28" s="292" t="str">
        <f>Cálculos!S138</f>
        <v>T. 4</v>
      </c>
      <c r="G28" s="290"/>
      <c r="H28" s="292" t="str">
        <f>Cálculos!T138</f>
        <v/>
      </c>
      <c r="I28" s="291"/>
      <c r="J28" s="290"/>
      <c r="K28" s="291"/>
      <c r="L28" s="141"/>
      <c r="O28" s="297"/>
      <c r="P28" s="174">
        <v>2011</v>
      </c>
    </row>
    <row r="29" spans="1:22" x14ac:dyDescent="0.25">
      <c r="B29" s="140"/>
      <c r="C29" s="16">
        <f>S3+15</f>
        <v>45581</v>
      </c>
      <c r="D29" s="17">
        <f>S5+15</f>
        <v>18</v>
      </c>
      <c r="E29" s="106"/>
      <c r="F29" s="292" t="str">
        <f>Cálculos!S139</f>
        <v>T. 1</v>
      </c>
      <c r="G29" s="290"/>
      <c r="H29" s="292" t="str">
        <f>Cálculos!T139</f>
        <v>T. 2</v>
      </c>
      <c r="I29" s="291"/>
      <c r="J29" s="290"/>
      <c r="K29" s="291"/>
      <c r="L29" s="141"/>
      <c r="O29" s="297"/>
      <c r="P29" s="174">
        <v>2012</v>
      </c>
    </row>
    <row r="30" spans="1:22" x14ac:dyDescent="0.25">
      <c r="B30" s="140"/>
      <c r="C30" s="16">
        <f>S3+16</f>
        <v>45582</v>
      </c>
      <c r="D30" s="17">
        <f>S5+16</f>
        <v>19</v>
      </c>
      <c r="E30" s="106"/>
      <c r="F30" s="292" t="str">
        <f>Cálculos!S140</f>
        <v>T. 3</v>
      </c>
      <c r="G30" s="290"/>
      <c r="H30" s="292" t="str">
        <f>Cálculos!T140</f>
        <v/>
      </c>
      <c r="I30" s="291"/>
      <c r="J30" s="290"/>
      <c r="K30" s="291"/>
      <c r="L30" s="141"/>
      <c r="O30" s="297"/>
      <c r="P30" s="174">
        <v>2013</v>
      </c>
    </row>
    <row r="31" spans="1:22" x14ac:dyDescent="0.25">
      <c r="B31" s="140"/>
      <c r="C31" s="16">
        <f>S3+17</f>
        <v>45583</v>
      </c>
      <c r="D31" s="17">
        <f>S5+17</f>
        <v>20</v>
      </c>
      <c r="E31" s="106"/>
      <c r="F31" s="292" t="str">
        <f>Cálculos!S141</f>
        <v>T. 4</v>
      </c>
      <c r="G31" s="290"/>
      <c r="H31" s="292" t="str">
        <f>Cálculos!T141</f>
        <v>T. 1</v>
      </c>
      <c r="I31" s="291"/>
      <c r="J31" s="290"/>
      <c r="K31" s="291"/>
      <c r="L31" s="141"/>
      <c r="O31" s="297"/>
      <c r="P31" s="174">
        <v>2014</v>
      </c>
    </row>
    <row r="32" spans="1:22" x14ac:dyDescent="0.25">
      <c r="B32" s="140"/>
      <c r="C32" s="16">
        <f>S3+18</f>
        <v>45584</v>
      </c>
      <c r="D32" s="17">
        <f>S5+18</f>
        <v>21</v>
      </c>
      <c r="E32" s="106"/>
      <c r="F32" s="292" t="str">
        <f>Cálculos!S142</f>
        <v>T. 2</v>
      </c>
      <c r="G32" s="290"/>
      <c r="H32" s="292" t="str">
        <f>Cálculos!T142</f>
        <v/>
      </c>
      <c r="I32" s="291"/>
      <c r="J32" s="290"/>
      <c r="K32" s="291"/>
      <c r="L32" s="141"/>
      <c r="O32" s="297"/>
      <c r="P32" s="174">
        <v>2015</v>
      </c>
    </row>
    <row r="33" spans="2:16" x14ac:dyDescent="0.25">
      <c r="B33" s="140"/>
      <c r="C33" s="16">
        <f>S3+19</f>
        <v>45585</v>
      </c>
      <c r="D33" s="17">
        <f>S5+19</f>
        <v>22</v>
      </c>
      <c r="E33" s="106"/>
      <c r="F33" s="292" t="str">
        <f>Cálculos!S143</f>
        <v>T. 3</v>
      </c>
      <c r="G33" s="290"/>
      <c r="H33" s="292" t="str">
        <f>Cálculos!T143</f>
        <v/>
      </c>
      <c r="I33" s="291"/>
      <c r="J33" s="290"/>
      <c r="K33" s="291"/>
      <c r="L33" s="141"/>
      <c r="O33" s="297"/>
      <c r="P33" s="174">
        <v>2016</v>
      </c>
    </row>
    <row r="34" spans="2:16" x14ac:dyDescent="0.25">
      <c r="B34" s="140"/>
      <c r="C34" s="16">
        <f>S3+20</f>
        <v>45586</v>
      </c>
      <c r="D34" s="17">
        <f>S5+20</f>
        <v>23</v>
      </c>
      <c r="E34" s="106"/>
      <c r="F34" s="292" t="str">
        <f>Cálculos!S144</f>
        <v>T. 4</v>
      </c>
      <c r="G34" s="290"/>
      <c r="H34" s="292" t="str">
        <f>Cálculos!T144</f>
        <v/>
      </c>
      <c r="I34" s="291"/>
      <c r="J34" s="290"/>
      <c r="K34" s="291"/>
      <c r="L34" s="141"/>
      <c r="O34" s="297"/>
      <c r="P34" s="174">
        <v>2017</v>
      </c>
    </row>
    <row r="35" spans="2:16" x14ac:dyDescent="0.25">
      <c r="B35" s="140"/>
      <c r="C35" s="16">
        <f>S3+21</f>
        <v>45587</v>
      </c>
      <c r="D35" s="17">
        <f>S5+21</f>
        <v>24</v>
      </c>
      <c r="E35" s="106"/>
      <c r="F35" s="292" t="str">
        <f>Cálculos!S145</f>
        <v>T. 1</v>
      </c>
      <c r="G35" s="290"/>
      <c r="H35" s="292" t="str">
        <f>Cálculos!T145</f>
        <v>T. 2</v>
      </c>
      <c r="I35" s="291"/>
      <c r="J35" s="290"/>
      <c r="K35" s="291"/>
      <c r="L35" s="141"/>
      <c r="O35" s="297"/>
      <c r="P35" s="174">
        <v>2018</v>
      </c>
    </row>
    <row r="36" spans="2:16" x14ac:dyDescent="0.25">
      <c r="B36" s="140"/>
      <c r="C36" s="16">
        <f>S3+22</f>
        <v>45588</v>
      </c>
      <c r="D36" s="17">
        <f>S5+22</f>
        <v>25</v>
      </c>
      <c r="E36" s="106"/>
      <c r="F36" s="292" t="str">
        <f>Cálculos!S146</f>
        <v>T. 3</v>
      </c>
      <c r="G36" s="290"/>
      <c r="H36" s="292" t="str">
        <f>Cálculos!T146</f>
        <v/>
      </c>
      <c r="I36" s="291"/>
      <c r="J36" s="290"/>
      <c r="K36" s="291"/>
      <c r="L36" s="141"/>
      <c r="O36" s="297"/>
      <c r="P36" s="174">
        <v>2019</v>
      </c>
    </row>
    <row r="37" spans="2:16" x14ac:dyDescent="0.25">
      <c r="B37" s="140"/>
      <c r="C37" s="16">
        <f>S3+23</f>
        <v>45589</v>
      </c>
      <c r="D37" s="17">
        <f>S5+23</f>
        <v>26</v>
      </c>
      <c r="E37" s="106"/>
      <c r="F37" s="292" t="str">
        <f>Cálculos!S147</f>
        <v>T. 4</v>
      </c>
      <c r="G37" s="290"/>
      <c r="H37" s="292" t="str">
        <f>Cálculos!T147</f>
        <v>T. 1</v>
      </c>
      <c r="I37" s="291"/>
      <c r="J37" s="290"/>
      <c r="K37" s="291"/>
      <c r="L37" s="141"/>
      <c r="O37" s="297"/>
      <c r="P37" s="174">
        <v>2020</v>
      </c>
    </row>
    <row r="38" spans="2:16" x14ac:dyDescent="0.25">
      <c r="B38" s="140"/>
      <c r="C38" s="16">
        <f>S3+24</f>
        <v>45590</v>
      </c>
      <c r="D38" s="17">
        <f>S5+24</f>
        <v>27</v>
      </c>
      <c r="E38" s="106"/>
      <c r="F38" s="292" t="str">
        <f>Cálculos!S148</f>
        <v>T. 2</v>
      </c>
      <c r="G38" s="290"/>
      <c r="H38" s="292" t="str">
        <f>Cálculos!T148</f>
        <v/>
      </c>
      <c r="I38" s="291"/>
      <c r="J38" s="290"/>
      <c r="K38" s="291"/>
      <c r="L38" s="141"/>
      <c r="O38" s="297"/>
      <c r="P38" s="174">
        <v>2021</v>
      </c>
    </row>
    <row r="39" spans="2:16" x14ac:dyDescent="0.25">
      <c r="B39" s="140"/>
      <c r="C39" s="16">
        <f>S3+25</f>
        <v>45591</v>
      </c>
      <c r="D39" s="17">
        <f>S5+25</f>
        <v>28</v>
      </c>
      <c r="E39" s="106"/>
      <c r="F39" s="292" t="str">
        <f>Cálculos!S149</f>
        <v>T. 3</v>
      </c>
      <c r="G39" s="290"/>
      <c r="H39" s="292" t="str">
        <f>Cálculos!T149</f>
        <v/>
      </c>
      <c r="I39" s="291"/>
      <c r="J39" s="290"/>
      <c r="K39" s="291"/>
      <c r="L39" s="141"/>
      <c r="O39" s="297"/>
      <c r="P39" s="174">
        <v>2022</v>
      </c>
    </row>
    <row r="40" spans="2:16" x14ac:dyDescent="0.25">
      <c r="B40" s="140"/>
      <c r="C40" s="16">
        <f>S3+26</f>
        <v>45592</v>
      </c>
      <c r="D40" s="17">
        <f>S5+26</f>
        <v>29</v>
      </c>
      <c r="E40" s="106"/>
      <c r="F40" s="292" t="str">
        <f>Cálculos!S150</f>
        <v>T. 4</v>
      </c>
      <c r="G40" s="290"/>
      <c r="H40" s="292" t="str">
        <f>Cálculos!T150</f>
        <v/>
      </c>
      <c r="I40" s="291"/>
      <c r="J40" s="290"/>
      <c r="K40" s="291"/>
      <c r="L40" s="141"/>
      <c r="O40" s="297"/>
      <c r="P40" s="174">
        <v>2023</v>
      </c>
    </row>
    <row r="41" spans="2:16" x14ac:dyDescent="0.25">
      <c r="B41" s="140"/>
      <c r="C41" s="16">
        <f>S3+27</f>
        <v>45593</v>
      </c>
      <c r="D41" s="17">
        <f>S5+27</f>
        <v>30</v>
      </c>
      <c r="E41" s="106"/>
      <c r="F41" s="292" t="str">
        <f>Cálculos!S151</f>
        <v>T. 1</v>
      </c>
      <c r="G41" s="290"/>
      <c r="H41" s="292" t="str">
        <f>Cálculos!T151</f>
        <v/>
      </c>
      <c r="I41" s="291"/>
      <c r="J41" s="290"/>
      <c r="K41" s="291"/>
      <c r="L41" s="141"/>
      <c r="O41" s="297"/>
      <c r="P41" s="174">
        <v>2024</v>
      </c>
    </row>
    <row r="42" spans="2:16" x14ac:dyDescent="0.25">
      <c r="B42" s="140"/>
      <c r="C42" s="16">
        <f>S3+28</f>
        <v>45594</v>
      </c>
      <c r="D42" s="17">
        <f>S5+28</f>
        <v>31</v>
      </c>
      <c r="E42" s="106"/>
      <c r="F42" s="292" t="str">
        <f>Cálculos!S152</f>
        <v>T. 2</v>
      </c>
      <c r="G42" s="290"/>
      <c r="H42" s="292" t="str">
        <f>Cálculos!DF152</f>
        <v/>
      </c>
      <c r="I42" s="291"/>
      <c r="J42" s="290"/>
      <c r="K42" s="291"/>
      <c r="L42" s="141"/>
      <c r="O42" s="297"/>
      <c r="P42" s="174">
        <v>2025</v>
      </c>
    </row>
    <row r="43" spans="2:16" x14ac:dyDescent="0.25">
      <c r="B43" s="140"/>
      <c r="C43" s="16">
        <f>S3+29</f>
        <v>45595</v>
      </c>
      <c r="D43" s="17">
        <f>S5+29</f>
        <v>32</v>
      </c>
      <c r="E43" s="106"/>
      <c r="F43" s="292" t="str">
        <f>Cálculos!S153</f>
        <v>T. 3</v>
      </c>
      <c r="G43" s="290"/>
      <c r="H43" s="292" t="str">
        <f>Cálculos!T153</f>
        <v/>
      </c>
      <c r="I43" s="291"/>
      <c r="J43" s="290"/>
      <c r="K43" s="291"/>
      <c r="L43" s="141"/>
      <c r="O43" s="297"/>
      <c r="P43" s="174">
        <v>2026</v>
      </c>
    </row>
    <row r="44" spans="2:16" x14ac:dyDescent="0.25">
      <c r="B44" s="140"/>
      <c r="C44" s="18">
        <f>S3+30</f>
        <v>45596</v>
      </c>
      <c r="D44" s="19">
        <f>S5+30</f>
        <v>33</v>
      </c>
      <c r="E44" s="106"/>
      <c r="F44" s="293" t="str">
        <f>Cálculos!S154</f>
        <v>T. 4</v>
      </c>
      <c r="G44" s="295"/>
      <c r="H44" s="293" t="str">
        <f>Cálculos!T154</f>
        <v/>
      </c>
      <c r="I44" s="294"/>
      <c r="J44" s="295"/>
      <c r="K44" s="294"/>
      <c r="L44" s="141"/>
      <c r="O44" s="297"/>
      <c r="P44" s="174">
        <v>2027</v>
      </c>
    </row>
    <row r="45" spans="2:16" ht="2.4500000000000002" customHeight="1" x14ac:dyDescent="0.25">
      <c r="B45" s="142"/>
      <c r="C45" s="105"/>
      <c r="D45" s="105"/>
      <c r="E45" s="105"/>
      <c r="F45" s="105"/>
      <c r="G45" s="105"/>
      <c r="H45" s="105"/>
      <c r="I45" s="105"/>
      <c r="J45" s="105"/>
      <c r="K45" s="105"/>
      <c r="L45" s="143"/>
      <c r="O45" s="297"/>
      <c r="P45" s="174">
        <v>2028</v>
      </c>
    </row>
    <row r="46" spans="2:16" x14ac:dyDescent="0.25">
      <c r="O46" s="297"/>
      <c r="P46" s="174">
        <v>2029</v>
      </c>
    </row>
    <row r="47" spans="2:16" x14ac:dyDescent="0.25">
      <c r="O47" s="297"/>
      <c r="P47" s="174">
        <v>2030</v>
      </c>
    </row>
    <row r="48" spans="2:16" x14ac:dyDescent="0.25">
      <c r="O48" s="297"/>
      <c r="P48" s="174">
        <v>2031</v>
      </c>
    </row>
    <row r="49" spans="15:16" x14ac:dyDescent="0.25">
      <c r="O49" s="297"/>
      <c r="P49" s="174">
        <v>2032</v>
      </c>
    </row>
    <row r="50" spans="15:16" x14ac:dyDescent="0.25">
      <c r="O50" s="297"/>
      <c r="P50" s="174">
        <v>2033</v>
      </c>
    </row>
    <row r="51" spans="15:16" x14ac:dyDescent="0.25">
      <c r="O51" s="297"/>
      <c r="P51" s="174">
        <v>2034</v>
      </c>
    </row>
    <row r="52" spans="15:16" x14ac:dyDescent="0.25">
      <c r="O52" s="297"/>
      <c r="P52" s="174">
        <v>2035</v>
      </c>
    </row>
    <row r="53" spans="15:16" x14ac:dyDescent="0.25">
      <c r="O53" s="297"/>
      <c r="P53" s="174">
        <v>2036</v>
      </c>
    </row>
    <row r="54" spans="15:16" x14ac:dyDescent="0.25">
      <c r="O54" s="297"/>
      <c r="P54" s="174">
        <v>2037</v>
      </c>
    </row>
    <row r="55" spans="15:16" ht="14.45" customHeight="1" x14ac:dyDescent="0.25">
      <c r="O55" s="297"/>
      <c r="P55" s="174">
        <v>2038</v>
      </c>
    </row>
    <row r="56" spans="15:16" x14ac:dyDescent="0.25">
      <c r="O56" s="297"/>
      <c r="P56" s="174">
        <v>2039</v>
      </c>
    </row>
    <row r="57" spans="15:16" x14ac:dyDescent="0.25">
      <c r="O57" s="297"/>
      <c r="P57" s="174">
        <v>2040</v>
      </c>
    </row>
    <row r="58" spans="15:16" x14ac:dyDescent="0.25">
      <c r="O58" s="297"/>
      <c r="P58" s="174">
        <v>2041</v>
      </c>
    </row>
    <row r="59" spans="15:16" x14ac:dyDescent="0.25">
      <c r="O59" s="297"/>
      <c r="P59" s="174">
        <v>2042</v>
      </c>
    </row>
    <row r="60" spans="15:16" x14ac:dyDescent="0.25">
      <c r="O60" s="297"/>
      <c r="P60" s="174">
        <v>2043</v>
      </c>
    </row>
    <row r="61" spans="15:16" x14ac:dyDescent="0.25">
      <c r="O61" s="297"/>
      <c r="P61" s="174">
        <v>2044</v>
      </c>
    </row>
    <row r="62" spans="15:16" x14ac:dyDescent="0.25">
      <c r="O62" s="297"/>
      <c r="P62" s="174">
        <v>2045</v>
      </c>
    </row>
    <row r="63" spans="15:16" x14ac:dyDescent="0.25">
      <c r="O63" s="297"/>
      <c r="P63" s="174">
        <v>2046</v>
      </c>
    </row>
    <row r="64" spans="15:16" x14ac:dyDescent="0.25">
      <c r="O64" s="297"/>
      <c r="P64" s="174">
        <v>2047</v>
      </c>
    </row>
    <row r="65" spans="15:16" x14ac:dyDescent="0.25">
      <c r="O65" s="297"/>
      <c r="P65" s="174">
        <v>2048</v>
      </c>
    </row>
    <row r="66" spans="15:16" x14ac:dyDescent="0.25">
      <c r="O66" s="297"/>
      <c r="P66" s="174">
        <v>2049</v>
      </c>
    </row>
    <row r="67" spans="15:16" x14ac:dyDescent="0.25">
      <c r="O67" s="298"/>
      <c r="P67" s="175">
        <v>2050</v>
      </c>
    </row>
  </sheetData>
  <mergeCells count="98">
    <mergeCell ref="F3:I4"/>
    <mergeCell ref="F14:G14"/>
    <mergeCell ref="F15:G15"/>
    <mergeCell ref="F16:G16"/>
    <mergeCell ref="F12:G12"/>
    <mergeCell ref="H12:I12"/>
    <mergeCell ref="J12:K12"/>
    <mergeCell ref="F22:G22"/>
    <mergeCell ref="F23:G23"/>
    <mergeCell ref="F24:G24"/>
    <mergeCell ref="F25:G25"/>
    <mergeCell ref="J20:K20"/>
    <mergeCell ref="H21:I21"/>
    <mergeCell ref="J21:K21"/>
    <mergeCell ref="H22:I22"/>
    <mergeCell ref="J22:K22"/>
    <mergeCell ref="H23:I23"/>
    <mergeCell ref="J23:K23"/>
    <mergeCell ref="H24:I24"/>
    <mergeCell ref="J24:K24"/>
    <mergeCell ref="H25:I25"/>
    <mergeCell ref="J25:K25"/>
    <mergeCell ref="F26:G26"/>
    <mergeCell ref="F17:G17"/>
    <mergeCell ref="F18:G18"/>
    <mergeCell ref="F19:G19"/>
    <mergeCell ref="F20:G20"/>
    <mergeCell ref="F21:G21"/>
    <mergeCell ref="F40:G40"/>
    <mergeCell ref="F41:G41"/>
    <mergeCell ref="F32:G32"/>
    <mergeCell ref="F33:G33"/>
    <mergeCell ref="F34:G34"/>
    <mergeCell ref="F35:G35"/>
    <mergeCell ref="F36:G36"/>
    <mergeCell ref="F37:G37"/>
    <mergeCell ref="F38:G38"/>
    <mergeCell ref="F39:G39"/>
    <mergeCell ref="F27:G27"/>
    <mergeCell ref="F28:G28"/>
    <mergeCell ref="F29:G29"/>
    <mergeCell ref="F30:G30"/>
    <mergeCell ref="F31:G31"/>
    <mergeCell ref="F42:G42"/>
    <mergeCell ref="F43:G43"/>
    <mergeCell ref="F44:G44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H19:I19"/>
    <mergeCell ref="J19:K19"/>
    <mergeCell ref="H20:I20"/>
    <mergeCell ref="H26:I26"/>
    <mergeCell ref="J26:K26"/>
    <mergeCell ref="H27:I27"/>
    <mergeCell ref="J27:K27"/>
    <mergeCell ref="H28:I28"/>
    <mergeCell ref="J28:K28"/>
    <mergeCell ref="H33:I33"/>
    <mergeCell ref="J33:K33"/>
    <mergeCell ref="H34:I34"/>
    <mergeCell ref="J34:K34"/>
    <mergeCell ref="H29:I29"/>
    <mergeCell ref="J29:K29"/>
    <mergeCell ref="H30:I30"/>
    <mergeCell ref="J30:K30"/>
    <mergeCell ref="H31:I31"/>
    <mergeCell ref="J31:K31"/>
    <mergeCell ref="H32:I32"/>
    <mergeCell ref="J32:K32"/>
    <mergeCell ref="H44:I44"/>
    <mergeCell ref="J44:K44"/>
    <mergeCell ref="O17:O67"/>
    <mergeCell ref="H41:I41"/>
    <mergeCell ref="J41:K41"/>
    <mergeCell ref="H42:I42"/>
    <mergeCell ref="J42:K42"/>
    <mergeCell ref="H43:I43"/>
    <mergeCell ref="J43:K43"/>
    <mergeCell ref="H38:I38"/>
    <mergeCell ref="J38:K38"/>
    <mergeCell ref="H39:I39"/>
    <mergeCell ref="J39:K39"/>
    <mergeCell ref="H40:I40"/>
    <mergeCell ref="J40:K40"/>
    <mergeCell ref="H35:I35"/>
    <mergeCell ref="J35:K35"/>
    <mergeCell ref="H36:I36"/>
    <mergeCell ref="J36:K36"/>
    <mergeCell ref="H37:I37"/>
    <mergeCell ref="J37:K37"/>
  </mergeCells>
  <dataValidations count="2">
    <dataValidation type="list" allowBlank="1" showInputMessage="1" showErrorMessage="1" sqref="G6" xr:uid="{00000000-0002-0000-0000-000000000000}">
      <formula1>$P$21:$P$67</formula1>
    </dataValidation>
    <dataValidation type="list" allowBlank="1" showInputMessage="1" showErrorMessage="1" sqref="J14:K44" xr:uid="{08DD4306-5071-4A27-A6DD-02097031FC9C}">
      <formula1>$S$7:$S$16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1000000}">
          <x14:formula1>
            <xm:f>Cálculos!$D$102:$D$113</xm:f>
          </x14:formula1>
          <xm:sqref>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C5EA-DD4D-4D84-93DE-F9CE9DCE1C54}">
  <dimension ref="B2:Q27"/>
  <sheetViews>
    <sheetView zoomScale="85" zoomScaleNormal="85" workbookViewId="0">
      <selection activeCell="H6" sqref="H6:J10"/>
    </sheetView>
  </sheetViews>
  <sheetFormatPr baseColWidth="10" defaultRowHeight="15" x14ac:dyDescent="0.25"/>
  <cols>
    <col min="1" max="1" width="11.42578125" customWidth="1"/>
    <col min="2" max="2" width="0.7109375" customWidth="1"/>
    <col min="4" max="4" width="15" customWidth="1"/>
    <col min="17" max="17" width="0.85546875" customWidth="1"/>
    <col min="18" max="18" width="17.140625" customWidth="1"/>
  </cols>
  <sheetData>
    <row r="2" spans="2:17" ht="4.5" customHeight="1" x14ac:dyDescent="0.25">
      <c r="B2" s="245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7"/>
    </row>
    <row r="3" spans="2:17" ht="15" customHeight="1" x14ac:dyDescent="0.25">
      <c r="B3" s="248"/>
      <c r="C3" s="308" t="s">
        <v>41</v>
      </c>
      <c r="D3" s="306"/>
      <c r="E3" s="306" t="s">
        <v>112</v>
      </c>
      <c r="F3" s="229" t="s">
        <v>44</v>
      </c>
      <c r="G3" s="229"/>
      <c r="H3" s="229" t="s">
        <v>45</v>
      </c>
      <c r="I3" s="229"/>
      <c r="J3" s="229"/>
      <c r="K3" s="220" t="s">
        <v>46</v>
      </c>
      <c r="L3" s="220"/>
      <c r="M3" s="220"/>
      <c r="N3" s="229" t="s">
        <v>47</v>
      </c>
      <c r="O3" s="229"/>
      <c r="P3" s="228"/>
      <c r="Q3" s="232"/>
    </row>
    <row r="4" spans="2:17" x14ac:dyDescent="0.25">
      <c r="B4" s="248"/>
      <c r="C4" s="311"/>
      <c r="D4" s="307"/>
      <c r="E4" s="307"/>
      <c r="F4" s="226" t="s">
        <v>48</v>
      </c>
      <c r="G4" s="226" t="s">
        <v>49</v>
      </c>
      <c r="H4" s="226" t="s">
        <v>114</v>
      </c>
      <c r="I4" s="226" t="s">
        <v>16</v>
      </c>
      <c r="J4" s="226" t="s">
        <v>115</v>
      </c>
      <c r="K4" s="224" t="s">
        <v>114</v>
      </c>
      <c r="L4" s="224" t="s">
        <v>16</v>
      </c>
      <c r="M4" s="224" t="s">
        <v>115</v>
      </c>
      <c r="N4" s="226" t="s">
        <v>114</v>
      </c>
      <c r="O4" s="226" t="s">
        <v>16</v>
      </c>
      <c r="P4" s="233" t="s">
        <v>115</v>
      </c>
      <c r="Q4" s="232"/>
    </row>
    <row r="5" spans="2:17" ht="3.75" customHeight="1" x14ac:dyDescent="0.25">
      <c r="B5" s="248"/>
      <c r="C5" s="230"/>
      <c r="D5" s="231"/>
      <c r="E5" s="231"/>
      <c r="F5" s="231"/>
      <c r="G5" s="231"/>
      <c r="H5" s="231"/>
      <c r="I5" s="231"/>
      <c r="J5" s="231"/>
      <c r="K5" s="222"/>
      <c r="L5" s="222"/>
      <c r="M5" s="222"/>
      <c r="N5" s="231"/>
      <c r="O5" s="231"/>
      <c r="P5" s="232"/>
      <c r="Q5" s="232"/>
    </row>
    <row r="6" spans="2:17" x14ac:dyDescent="0.25">
      <c r="B6" s="248"/>
      <c r="C6" s="308" t="s">
        <v>116</v>
      </c>
      <c r="D6" s="306"/>
      <c r="E6" s="229">
        <v>10</v>
      </c>
      <c r="F6" s="91"/>
      <c r="G6" s="91"/>
      <c r="H6" s="227"/>
      <c r="I6" s="91"/>
      <c r="J6" s="255"/>
      <c r="K6" s="220"/>
      <c r="L6" s="91"/>
      <c r="M6" s="101"/>
      <c r="N6" s="227"/>
      <c r="O6" s="91"/>
      <c r="P6" s="254"/>
      <c r="Q6" s="232"/>
    </row>
    <row r="7" spans="2:17" x14ac:dyDescent="0.25">
      <c r="B7" s="248"/>
      <c r="C7" s="309" t="s">
        <v>117</v>
      </c>
      <c r="D7" s="310"/>
      <c r="E7" s="231">
        <v>10</v>
      </c>
      <c r="F7" s="91"/>
      <c r="G7" s="91"/>
      <c r="H7" s="230"/>
      <c r="I7" s="85"/>
      <c r="J7" s="256"/>
      <c r="K7" s="222"/>
      <c r="L7" s="85"/>
      <c r="M7" s="96"/>
      <c r="N7" s="230"/>
      <c r="O7" s="85"/>
      <c r="P7" s="252"/>
      <c r="Q7" s="232"/>
    </row>
    <row r="8" spans="2:17" x14ac:dyDescent="0.25">
      <c r="B8" s="248"/>
      <c r="C8" s="309" t="s">
        <v>118</v>
      </c>
      <c r="D8" s="310"/>
      <c r="E8" s="231">
        <v>10</v>
      </c>
      <c r="F8" s="91"/>
      <c r="G8" s="91"/>
      <c r="H8" s="230"/>
      <c r="I8" s="85"/>
      <c r="J8" s="256"/>
      <c r="K8" s="222"/>
      <c r="L8" s="85"/>
      <c r="M8" s="96"/>
      <c r="N8" s="230"/>
      <c r="O8" s="85"/>
      <c r="P8" s="252"/>
      <c r="Q8" s="232"/>
    </row>
    <row r="9" spans="2:17" x14ac:dyDescent="0.25">
      <c r="B9" s="248"/>
      <c r="C9" s="309" t="s">
        <v>119</v>
      </c>
      <c r="D9" s="310"/>
      <c r="E9" s="231">
        <v>10</v>
      </c>
      <c r="F9" s="91"/>
      <c r="G9" s="91"/>
      <c r="H9" s="230"/>
      <c r="I9" s="85"/>
      <c r="J9" s="256"/>
      <c r="K9" s="222"/>
      <c r="L9" s="85"/>
      <c r="M9" s="96"/>
      <c r="N9" s="230"/>
      <c r="O9" s="85"/>
      <c r="P9" s="252"/>
      <c r="Q9" s="232"/>
    </row>
    <row r="10" spans="2:17" x14ac:dyDescent="0.25">
      <c r="B10" s="248"/>
      <c r="C10" s="309"/>
      <c r="D10" s="310"/>
      <c r="E10" s="251"/>
      <c r="F10" s="91"/>
      <c r="G10" s="91"/>
      <c r="H10" s="230"/>
      <c r="I10" s="85"/>
      <c r="J10" s="256"/>
      <c r="K10" s="222"/>
      <c r="L10" s="85"/>
      <c r="M10" s="96"/>
      <c r="N10" s="230"/>
      <c r="O10" s="85"/>
      <c r="P10" s="252"/>
      <c r="Q10" s="232"/>
    </row>
    <row r="11" spans="2:17" x14ac:dyDescent="0.25">
      <c r="B11" s="248"/>
      <c r="C11" s="309"/>
      <c r="D11" s="310"/>
      <c r="E11" s="251"/>
      <c r="F11" s="91"/>
      <c r="G11" s="91"/>
      <c r="H11" s="230"/>
      <c r="I11" s="85"/>
      <c r="J11" s="256"/>
      <c r="K11" s="222"/>
      <c r="L11" s="85"/>
      <c r="M11" s="96"/>
      <c r="N11" s="230"/>
      <c r="O11" s="85"/>
      <c r="P11" s="252"/>
      <c r="Q11" s="232"/>
    </row>
    <row r="12" spans="2:17" x14ac:dyDescent="0.25">
      <c r="B12" s="248"/>
      <c r="C12" s="309"/>
      <c r="D12" s="310"/>
      <c r="E12" s="251"/>
      <c r="F12" s="91"/>
      <c r="G12" s="91"/>
      <c r="H12" s="230"/>
      <c r="I12" s="85"/>
      <c r="J12" s="256"/>
      <c r="K12" s="222"/>
      <c r="L12" s="85"/>
      <c r="M12" s="96"/>
      <c r="N12" s="230"/>
      <c r="O12" s="85"/>
      <c r="P12" s="252"/>
      <c r="Q12" s="232"/>
    </row>
    <row r="13" spans="2:17" x14ac:dyDescent="0.25">
      <c r="B13" s="248"/>
      <c r="C13" s="309"/>
      <c r="D13" s="310"/>
      <c r="E13" s="251"/>
      <c r="F13" s="91"/>
      <c r="G13" s="91"/>
      <c r="H13" s="230"/>
      <c r="I13" s="85"/>
      <c r="J13" s="256"/>
      <c r="K13" s="222"/>
      <c r="L13" s="85"/>
      <c r="M13" s="96"/>
      <c r="N13" s="230"/>
      <c r="O13" s="85"/>
      <c r="P13" s="252"/>
      <c r="Q13" s="232"/>
    </row>
    <row r="14" spans="2:17" x14ac:dyDescent="0.25">
      <c r="B14" s="248"/>
      <c r="C14" s="309"/>
      <c r="D14" s="310"/>
      <c r="E14" s="251"/>
      <c r="F14" s="91"/>
      <c r="G14" s="91"/>
      <c r="H14" s="230"/>
      <c r="I14" s="85"/>
      <c r="J14" s="256"/>
      <c r="K14" s="222"/>
      <c r="L14" s="85"/>
      <c r="M14" s="96"/>
      <c r="N14" s="230"/>
      <c r="O14" s="85"/>
      <c r="P14" s="252"/>
      <c r="Q14" s="232"/>
    </row>
    <row r="15" spans="2:17" x14ac:dyDescent="0.25">
      <c r="B15" s="248"/>
      <c r="C15" s="314"/>
      <c r="D15" s="315"/>
      <c r="E15" s="250"/>
      <c r="F15" s="92"/>
      <c r="G15" s="92"/>
      <c r="H15" s="225"/>
      <c r="I15" s="92"/>
      <c r="J15" s="257"/>
      <c r="K15" s="224"/>
      <c r="L15" s="92"/>
      <c r="M15" s="97"/>
      <c r="N15" s="225"/>
      <c r="O15" s="92"/>
      <c r="P15" s="253"/>
      <c r="Q15" s="232"/>
    </row>
    <row r="16" spans="2:17" ht="3.75" customHeight="1" x14ac:dyDescent="0.25">
      <c r="B16" s="249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177"/>
    </row>
    <row r="20" spans="2:14" ht="6" customHeight="1" x14ac:dyDescent="0.25">
      <c r="B20" s="245"/>
      <c r="C20" s="262"/>
      <c r="D20" s="262"/>
      <c r="E20" s="262"/>
      <c r="F20" s="262"/>
      <c r="G20" s="262"/>
      <c r="H20" s="262"/>
      <c r="I20" s="262"/>
      <c r="J20" s="263"/>
      <c r="K20" s="239"/>
      <c r="L20" s="251"/>
    </row>
    <row r="21" spans="2:14" x14ac:dyDescent="0.25">
      <c r="B21" s="248"/>
      <c r="C21" s="234" t="s">
        <v>16</v>
      </c>
      <c r="D21" s="234" t="s">
        <v>17</v>
      </c>
      <c r="E21" s="312" t="s">
        <v>18</v>
      </c>
      <c r="F21" s="312"/>
      <c r="G21" s="312"/>
      <c r="H21" s="312" t="s">
        <v>19</v>
      </c>
      <c r="I21" s="312"/>
      <c r="J21" s="313"/>
      <c r="K21" s="239"/>
      <c r="L21" s="251"/>
      <c r="N21" s="265"/>
    </row>
    <row r="22" spans="2:14" x14ac:dyDescent="0.25">
      <c r="B22" s="248"/>
      <c r="C22" s="231"/>
      <c r="D22" s="231"/>
      <c r="E22" s="231"/>
      <c r="F22" s="231"/>
      <c r="G22" s="231"/>
      <c r="H22" s="231"/>
      <c r="I22" s="231"/>
      <c r="J22" s="258"/>
      <c r="K22" s="231"/>
      <c r="L22" s="251"/>
    </row>
    <row r="23" spans="2:14" x14ac:dyDescent="0.25">
      <c r="B23" s="248"/>
      <c r="C23" s="259">
        <f>C24-1</f>
        <v>45563</v>
      </c>
      <c r="D23" s="101">
        <f>Cálculos!J121</f>
        <v>7</v>
      </c>
      <c r="E23" s="306" t="s">
        <v>117</v>
      </c>
      <c r="F23" s="306"/>
      <c r="G23" s="306"/>
      <c r="H23" s="306" t="s">
        <v>119</v>
      </c>
      <c r="I23" s="306"/>
      <c r="J23" s="316"/>
      <c r="K23" s="239"/>
      <c r="L23" s="251"/>
    </row>
    <row r="24" spans="2:14" x14ac:dyDescent="0.25">
      <c r="B24" s="248"/>
      <c r="C24" s="216">
        <f>C25-1</f>
        <v>45564</v>
      </c>
      <c r="D24" s="96">
        <f>Cálculos!J122</f>
        <v>1</v>
      </c>
      <c r="E24" s="310" t="s">
        <v>116</v>
      </c>
      <c r="F24" s="310"/>
      <c r="G24" s="310"/>
      <c r="H24" s="310" t="s">
        <v>118</v>
      </c>
      <c r="I24" s="310"/>
      <c r="J24" s="317"/>
      <c r="K24" s="239"/>
      <c r="L24" s="251"/>
    </row>
    <row r="25" spans="2:14" x14ac:dyDescent="0.25">
      <c r="B25" s="248"/>
      <c r="C25" s="260">
        <f>Cálculos!I124-1</f>
        <v>45565</v>
      </c>
      <c r="D25" s="97">
        <f>Cálculos!J124-1</f>
        <v>2</v>
      </c>
      <c r="E25" s="307" t="s">
        <v>117</v>
      </c>
      <c r="F25" s="307"/>
      <c r="G25" s="307"/>
      <c r="H25" s="307"/>
      <c r="I25" s="307"/>
      <c r="J25" s="318"/>
      <c r="K25" s="239"/>
      <c r="L25" s="251"/>
    </row>
    <row r="26" spans="2:14" ht="3.75" customHeight="1" x14ac:dyDescent="0.25">
      <c r="B26" s="249"/>
      <c r="C26" s="250"/>
      <c r="D26" s="250"/>
      <c r="E26" s="250"/>
      <c r="F26" s="250"/>
      <c r="G26" s="250"/>
      <c r="H26" s="250"/>
      <c r="I26" s="250"/>
      <c r="J26" s="261"/>
      <c r="K26" s="251"/>
      <c r="L26" s="251"/>
    </row>
    <row r="27" spans="2:14" x14ac:dyDescent="0.25">
      <c r="L27" s="251"/>
    </row>
  </sheetData>
  <mergeCells count="20">
    <mergeCell ref="E24:G24"/>
    <mergeCell ref="E25:G25"/>
    <mergeCell ref="H23:J23"/>
    <mergeCell ref="H24:J24"/>
    <mergeCell ref="H25:J25"/>
    <mergeCell ref="E21:G21"/>
    <mergeCell ref="E23:G23"/>
    <mergeCell ref="H21:J21"/>
    <mergeCell ref="C10:D10"/>
    <mergeCell ref="C11:D11"/>
    <mergeCell ref="C12:D12"/>
    <mergeCell ref="C13:D13"/>
    <mergeCell ref="C14:D14"/>
    <mergeCell ref="C15:D15"/>
    <mergeCell ref="E3:E4"/>
    <mergeCell ref="C6:D6"/>
    <mergeCell ref="C7:D7"/>
    <mergeCell ref="C8:D8"/>
    <mergeCell ref="C9:D9"/>
    <mergeCell ref="C3:D4"/>
  </mergeCells>
  <conditionalFormatting sqref="C6:E9 C10:D14">
    <cfRule type="cellIs" dxfId="32" priority="1" operator="lessThan">
      <formula>1</formula>
    </cfRule>
  </conditionalFormatting>
  <dataValidations count="2">
    <dataValidation type="list" allowBlank="1" showInputMessage="1" showErrorMessage="1" sqref="K23:K25" xr:uid="{31F4C1F0-BCC5-418A-9922-972F151F7FC7}">
      <formula1>$D$17:$D$26</formula1>
    </dataValidation>
    <dataValidation type="list" allowBlank="1" showInputMessage="1" showErrorMessage="1" sqref="E23:J25" xr:uid="{BA022FBC-7611-4219-98DD-BAD2118AA509}">
      <formula1>$C$6:$C$15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CF4F00-513C-4CA9-A58C-C88205FE57F5}">
          <x14:formula1>
            <xm:f>Cálculos!$G$102:$G$132</xm:f>
          </x14:formula1>
          <xm:sqref>I6:I15 O6:O15 L6:L15 F6:G15</xm:sqref>
        </x14:dataValidation>
        <x14:dataValidation type="list" allowBlank="1" showInputMessage="1" showErrorMessage="1" xr:uid="{EDDE167B-EBB2-4EEE-AA53-1AF0725E8382}">
          <x14:formula1>
            <xm:f>Cálculos!$I$102:$I$103</xm:f>
          </x14:formula1>
          <xm:sqref>H6:H15 K6:K15 N6:N15</xm:sqref>
        </x14:dataValidation>
        <x14:dataValidation type="list" allowBlank="1" showInputMessage="1" showErrorMessage="1" xr:uid="{74383044-3A12-4D79-BDAF-113F83892C2D}">
          <x14:formula1>
            <xm:f>Cálculos!$F$102:$F$108</xm:f>
          </x14:formula1>
          <xm:sqref>P6:P15 M6:M15 J6:J15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14F0-7E70-4723-ADF5-3C319DE36498}">
  <sheetPr codeName="Hoja4"/>
  <dimension ref="B4:DF191"/>
  <sheetViews>
    <sheetView showGridLines="0" tabSelected="1" topLeftCell="A4" zoomScale="85" zoomScaleNormal="85" workbookViewId="0">
      <selection activeCell="CP137" sqref="CP137:CS137"/>
    </sheetView>
  </sheetViews>
  <sheetFormatPr baseColWidth="10" defaultColWidth="10.85546875" defaultRowHeight="15" x14ac:dyDescent="0.25"/>
  <cols>
    <col min="1" max="1" width="10.85546875" style="104" customWidth="1"/>
    <col min="2" max="2" width="0.5703125" style="104" customWidth="1"/>
    <col min="3" max="6" width="10.85546875" style="104" customWidth="1"/>
    <col min="7" max="7" width="24.7109375" style="104" customWidth="1"/>
    <col min="8" max="8" width="14.85546875" style="104" bestFit="1" customWidth="1"/>
    <col min="9" max="9" width="10.85546875" style="104"/>
    <col min="10" max="10" width="10.85546875" style="104" customWidth="1"/>
    <col min="11" max="11" width="11" style="104" customWidth="1"/>
    <col min="12" max="12" width="10.85546875" style="104" customWidth="1"/>
    <col min="13" max="20" width="11" style="104" customWidth="1"/>
    <col min="21" max="21" width="11" style="285" customWidth="1"/>
    <col min="22" max="22" width="11" style="104" customWidth="1"/>
    <col min="23" max="23" width="10.85546875" style="104" customWidth="1"/>
    <col min="24" max="24" width="11" style="104" customWidth="1"/>
    <col min="25" max="28" width="10.85546875" style="104"/>
    <col min="29" max="29" width="10.85546875" style="104" customWidth="1"/>
    <col min="30" max="33" width="10.85546875" style="104"/>
    <col min="34" max="34" width="10.85546875" style="104" customWidth="1"/>
    <col min="35" max="85" width="10.85546875" style="104"/>
    <col min="86" max="86" width="13.5703125" style="104" bestFit="1" customWidth="1"/>
    <col min="87" max="87" width="10.85546875" style="104"/>
    <col min="88" max="88" width="13.5703125" style="104" bestFit="1" customWidth="1"/>
    <col min="89" max="91" width="10.85546875" style="104"/>
    <col min="92" max="93" width="10.85546875" style="231"/>
    <col min="94" max="94" width="10.85546875" style="104"/>
    <col min="95" max="95" width="14" style="104" bestFit="1" customWidth="1"/>
    <col min="96" max="104" width="10.85546875" style="104"/>
    <col min="105" max="105" width="10.140625" style="206" customWidth="1"/>
    <col min="106" max="106" width="10.85546875" style="206"/>
    <col min="107" max="108" width="10.85546875" style="104"/>
    <col min="109" max="109" width="13.5703125" style="104" bestFit="1" customWidth="1"/>
    <col min="110" max="16384" width="10.85546875" style="104"/>
  </cols>
  <sheetData>
    <row r="4" spans="2:23" x14ac:dyDescent="0.25">
      <c r="B4" s="227"/>
      <c r="C4" s="306"/>
      <c r="D4" s="306"/>
      <c r="E4" s="306"/>
      <c r="F4" s="306"/>
      <c r="G4" s="306"/>
      <c r="H4" s="306"/>
      <c r="I4" s="306"/>
      <c r="J4" s="306"/>
      <c r="K4" s="306"/>
      <c r="L4" s="228"/>
      <c r="M4" s="126"/>
      <c r="N4" s="126"/>
      <c r="O4" s="126"/>
      <c r="P4" s="126"/>
      <c r="Q4" s="126"/>
      <c r="R4" s="126"/>
      <c r="S4" s="212"/>
      <c r="T4" s="126"/>
      <c r="V4" s="126"/>
      <c r="W4" s="126"/>
    </row>
    <row r="5" spans="2:23" x14ac:dyDescent="0.25">
      <c r="B5" s="230"/>
      <c r="C5" s="227" t="s">
        <v>16</v>
      </c>
      <c r="D5" s="229" t="s">
        <v>17</v>
      </c>
      <c r="E5" s="306" t="s">
        <v>18</v>
      </c>
      <c r="F5" s="306"/>
      <c r="G5" s="306"/>
      <c r="H5" s="306" t="s">
        <v>19</v>
      </c>
      <c r="I5" s="306"/>
      <c r="J5" s="306" t="s">
        <v>111</v>
      </c>
      <c r="K5" s="325"/>
      <c r="L5" s="232"/>
      <c r="M5" s="126"/>
      <c r="N5" s="310"/>
      <c r="O5" s="310"/>
      <c r="P5" s="126"/>
      <c r="Q5" s="126"/>
      <c r="R5" s="126"/>
      <c r="S5" s="126"/>
      <c r="T5" s="126"/>
      <c r="V5" s="126"/>
      <c r="W5" s="126"/>
    </row>
    <row r="6" spans="2:23" ht="3.6" customHeight="1" x14ac:dyDescent="0.25">
      <c r="B6" s="230"/>
      <c r="C6" s="230"/>
      <c r="D6" s="231"/>
      <c r="E6" s="231"/>
      <c r="F6" s="231"/>
      <c r="G6" s="231"/>
      <c r="H6" s="231"/>
      <c r="I6" s="231"/>
      <c r="J6" s="231"/>
      <c r="K6" s="232"/>
      <c r="L6" s="232"/>
      <c r="M6" s="126"/>
      <c r="N6" s="126"/>
      <c r="O6" s="126"/>
      <c r="P6" s="126"/>
      <c r="Q6" s="126"/>
      <c r="R6" s="126"/>
      <c r="S6" s="126"/>
      <c r="T6" s="126"/>
      <c r="V6" s="126"/>
      <c r="W6" s="126"/>
    </row>
    <row r="7" spans="2:23" x14ac:dyDescent="0.25">
      <c r="B7" s="230"/>
      <c r="C7" s="86">
        <f>C8-1</f>
        <v>45563</v>
      </c>
      <c r="D7" s="96">
        <f>D8-1</f>
        <v>0</v>
      </c>
      <c r="E7" s="310" t="str">
        <f>Configuración!E23</f>
        <v>T. 2</v>
      </c>
      <c r="F7" s="310"/>
      <c r="G7" s="310"/>
      <c r="H7" s="310" t="str">
        <f>Configuración!H23</f>
        <v>T. 4</v>
      </c>
      <c r="I7" s="310"/>
      <c r="J7" s="310"/>
      <c r="K7" s="332"/>
      <c r="L7" s="232"/>
      <c r="M7" s="126"/>
      <c r="N7" s="126" t="s">
        <v>7</v>
      </c>
      <c r="O7" s="55">
        <f>Programa!G6</f>
        <v>2024</v>
      </c>
      <c r="P7" s="126"/>
      <c r="Q7" s="126"/>
      <c r="R7" s="126"/>
      <c r="S7" s="126"/>
      <c r="T7" s="126"/>
      <c r="V7" s="126"/>
      <c r="W7" s="126"/>
    </row>
    <row r="8" spans="2:23" x14ac:dyDescent="0.25">
      <c r="B8" s="230"/>
      <c r="C8" s="86">
        <f>C9-1</f>
        <v>45564</v>
      </c>
      <c r="D8" s="96">
        <f>D9-1</f>
        <v>1</v>
      </c>
      <c r="E8" s="310" t="str">
        <f>Configuración!E24</f>
        <v>T. 1</v>
      </c>
      <c r="F8" s="310"/>
      <c r="G8" s="310"/>
      <c r="H8" s="310" t="str">
        <f>Configuración!H24</f>
        <v>T. 3</v>
      </c>
      <c r="I8" s="310"/>
      <c r="J8" s="310"/>
      <c r="K8" s="332"/>
      <c r="L8" s="232"/>
      <c r="M8" s="126"/>
      <c r="N8" s="126" t="s">
        <v>9</v>
      </c>
      <c r="O8" s="218" t="str">
        <f>Programa!G7</f>
        <v>Octubre</v>
      </c>
      <c r="P8" s="126"/>
      <c r="Q8" s="126"/>
      <c r="R8" s="126"/>
      <c r="S8" s="126"/>
      <c r="T8" s="126"/>
      <c r="V8" s="126"/>
      <c r="W8" s="126"/>
    </row>
    <row r="9" spans="2:23" x14ac:dyDescent="0.25">
      <c r="B9" s="230"/>
      <c r="C9" s="87">
        <f>I124-1</f>
        <v>45565</v>
      </c>
      <c r="D9" s="97">
        <f>J124-1</f>
        <v>2</v>
      </c>
      <c r="E9" s="307" t="str">
        <f>Configuración!E25</f>
        <v>T. 2</v>
      </c>
      <c r="F9" s="307"/>
      <c r="G9" s="307"/>
      <c r="H9" s="307">
        <f>Configuración!H25</f>
        <v>0</v>
      </c>
      <c r="I9" s="307"/>
      <c r="J9" s="307"/>
      <c r="K9" s="328"/>
      <c r="L9" s="232"/>
      <c r="M9" s="126"/>
      <c r="N9" s="126"/>
      <c r="O9" s="126"/>
      <c r="P9" s="126"/>
      <c r="Q9" s="126"/>
      <c r="R9" s="126"/>
      <c r="S9" s="126"/>
      <c r="T9" s="126"/>
      <c r="V9" s="126"/>
      <c r="W9" s="126"/>
    </row>
    <row r="10" spans="2:23" ht="3.6" customHeight="1" x14ac:dyDescent="0.25">
      <c r="B10" s="225"/>
      <c r="C10" s="226"/>
      <c r="D10" s="226"/>
      <c r="E10" s="307"/>
      <c r="F10" s="307"/>
      <c r="G10" s="307"/>
      <c r="H10" s="307"/>
      <c r="I10" s="307"/>
      <c r="J10" s="307"/>
      <c r="K10" s="307"/>
      <c r="L10" s="233"/>
      <c r="M10" s="126"/>
      <c r="N10" s="126"/>
      <c r="O10" s="126"/>
      <c r="P10" s="126"/>
      <c r="Q10" s="126"/>
      <c r="R10" s="126"/>
      <c r="S10" s="126"/>
      <c r="T10" s="126"/>
      <c r="V10" s="126"/>
      <c r="W10" s="126"/>
    </row>
    <row r="11" spans="2:23" x14ac:dyDescent="0.25"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06"/>
      <c r="M11" s="106"/>
      <c r="N11" s="106"/>
      <c r="O11" s="106"/>
      <c r="P11" s="126"/>
      <c r="Q11" s="126"/>
      <c r="R11" s="126"/>
      <c r="S11" s="126"/>
      <c r="T11" s="126"/>
      <c r="V11" s="126"/>
      <c r="W11" s="126"/>
    </row>
    <row r="12" spans="2:23" ht="3.6" customHeight="1" x14ac:dyDescent="0.25">
      <c r="B12" s="128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33"/>
      <c r="N12" s="133"/>
      <c r="O12" s="133"/>
      <c r="P12" s="133"/>
      <c r="Q12" s="133"/>
      <c r="R12" s="123"/>
      <c r="S12" s="123"/>
      <c r="T12" s="123"/>
      <c r="U12" s="287"/>
      <c r="V12" s="123"/>
      <c r="W12" s="129"/>
    </row>
    <row r="13" spans="2:23" x14ac:dyDescent="0.25">
      <c r="B13" s="125"/>
      <c r="C13" s="308" t="s">
        <v>41</v>
      </c>
      <c r="D13" s="306"/>
      <c r="E13" s="306" t="s">
        <v>112</v>
      </c>
      <c r="F13" s="333" t="s">
        <v>113</v>
      </c>
      <c r="G13" s="308" t="s">
        <v>44</v>
      </c>
      <c r="H13" s="325"/>
      <c r="I13" s="308" t="s">
        <v>45</v>
      </c>
      <c r="J13" s="306"/>
      <c r="K13" s="306"/>
      <c r="L13" s="306"/>
      <c r="M13" s="325"/>
      <c r="N13" s="299" t="s">
        <v>46</v>
      </c>
      <c r="O13" s="301"/>
      <c r="P13" s="301"/>
      <c r="Q13" s="300"/>
      <c r="R13" s="308" t="s">
        <v>47</v>
      </c>
      <c r="S13" s="306"/>
      <c r="T13" s="306"/>
      <c r="U13" s="306"/>
      <c r="V13" s="325"/>
      <c r="W13" s="127"/>
    </row>
    <row r="14" spans="2:23" x14ac:dyDescent="0.25">
      <c r="B14" s="125"/>
      <c r="C14" s="311"/>
      <c r="D14" s="307"/>
      <c r="E14" s="307"/>
      <c r="F14" s="334"/>
      <c r="G14" s="130" t="s">
        <v>48</v>
      </c>
      <c r="H14" s="131" t="s">
        <v>49</v>
      </c>
      <c r="I14" s="130" t="s">
        <v>114</v>
      </c>
      <c r="J14" s="124" t="s">
        <v>16</v>
      </c>
      <c r="K14" s="124" t="s">
        <v>115</v>
      </c>
      <c r="L14" s="307" t="s">
        <v>83</v>
      </c>
      <c r="M14" s="328"/>
      <c r="N14" s="210" t="s">
        <v>114</v>
      </c>
      <c r="O14" s="211" t="s">
        <v>16</v>
      </c>
      <c r="P14" s="105" t="s">
        <v>115</v>
      </c>
      <c r="Q14" s="107" t="s">
        <v>83</v>
      </c>
      <c r="R14" s="130" t="s">
        <v>114</v>
      </c>
      <c r="S14" s="124" t="s">
        <v>16</v>
      </c>
      <c r="T14" s="124" t="s">
        <v>115</v>
      </c>
      <c r="U14" s="286"/>
      <c r="V14" s="131" t="s">
        <v>83</v>
      </c>
      <c r="W14" s="127"/>
    </row>
    <row r="15" spans="2:23" ht="3.6" customHeight="1" x14ac:dyDescent="0.25">
      <c r="B15" s="125"/>
      <c r="C15" s="126"/>
      <c r="D15" s="126"/>
      <c r="E15" s="126"/>
      <c r="F15" s="126"/>
      <c r="G15" s="90"/>
      <c r="H15" s="126"/>
      <c r="I15" s="126"/>
      <c r="J15" s="126"/>
      <c r="K15" s="126"/>
      <c r="L15" s="126"/>
      <c r="M15" s="106"/>
      <c r="N15" s="209"/>
      <c r="O15" s="209"/>
      <c r="P15" s="106"/>
      <c r="Q15" s="106"/>
      <c r="R15" s="126"/>
      <c r="S15" s="126"/>
      <c r="T15" s="126"/>
      <c r="V15" s="126"/>
      <c r="W15" s="127"/>
    </row>
    <row r="16" spans="2:23" x14ac:dyDescent="0.25">
      <c r="B16" s="125"/>
      <c r="C16" s="308" t="str">
        <f>IF(ISBLANK(Configuración!C6),,Configuración!C6)</f>
        <v>T. 1</v>
      </c>
      <c r="D16" s="306"/>
      <c r="E16" s="151">
        <v>10</v>
      </c>
      <c r="F16" s="98"/>
      <c r="G16" s="85">
        <f>Configuración!F6</f>
        <v>0</v>
      </c>
      <c r="H16" s="85">
        <f>Configuración!G6</f>
        <v>0</v>
      </c>
      <c r="I16" s="227">
        <f>Configuración!H6</f>
        <v>0</v>
      </c>
      <c r="J16" s="91">
        <f>Configuración!I6</f>
        <v>0</v>
      </c>
      <c r="K16" s="229">
        <f>Configuración!J6</f>
        <v>0</v>
      </c>
      <c r="L16" s="238" t="s">
        <v>18</v>
      </c>
      <c r="M16" s="238"/>
      <c r="N16" s="219">
        <f>Configuración!K6</f>
        <v>0</v>
      </c>
      <c r="O16" s="220">
        <f>Configuración!L6</f>
        <v>0</v>
      </c>
      <c r="P16" s="220">
        <f>Configuración!M6</f>
        <v>0</v>
      </c>
      <c r="Q16" s="238" t="s">
        <v>18</v>
      </c>
      <c r="R16" s="227">
        <f>Configuración!N6</f>
        <v>0</v>
      </c>
      <c r="S16" s="229">
        <f>Configuración!O6</f>
        <v>0</v>
      </c>
      <c r="T16" s="229">
        <f>Configuración!P6</f>
        <v>0</v>
      </c>
      <c r="U16" s="287"/>
      <c r="V16" s="213" t="s">
        <v>18</v>
      </c>
      <c r="W16" s="127"/>
    </row>
    <row r="17" spans="2:23" x14ac:dyDescent="0.25">
      <c r="B17" s="125"/>
      <c r="C17" s="308" t="str">
        <f>IF(ISBLANK(Configuración!C7),,Configuración!C7)</f>
        <v>T. 2</v>
      </c>
      <c r="D17" s="306"/>
      <c r="E17" s="228">
        <f>Configuración!E7</f>
        <v>10</v>
      </c>
      <c r="F17" s="99"/>
      <c r="G17" s="85">
        <f>Configuración!F7</f>
        <v>0</v>
      </c>
      <c r="H17" s="85">
        <f>Configuración!G7</f>
        <v>0</v>
      </c>
      <c r="I17" s="230">
        <f>Configuración!H7</f>
        <v>0</v>
      </c>
      <c r="J17" s="91">
        <f>Configuración!I7</f>
        <v>0</v>
      </c>
      <c r="K17" s="231">
        <f>Configuración!J7</f>
        <v>0</v>
      </c>
      <c r="L17" s="239" t="s">
        <v>18</v>
      </c>
      <c r="M17" s="239"/>
      <c r="N17" s="221">
        <f>Configuración!K7</f>
        <v>0</v>
      </c>
      <c r="O17" s="222">
        <f>Configuración!L7</f>
        <v>0</v>
      </c>
      <c r="P17" s="222">
        <f>Configuración!M7</f>
        <v>0</v>
      </c>
      <c r="Q17" s="239" t="s">
        <v>18</v>
      </c>
      <c r="R17" s="230">
        <f>Configuración!N7</f>
        <v>0</v>
      </c>
      <c r="S17" s="231">
        <f>Configuración!O7</f>
        <v>0</v>
      </c>
      <c r="T17" s="231">
        <f>Configuración!P7</f>
        <v>0</v>
      </c>
      <c r="V17" s="240" t="s">
        <v>18</v>
      </c>
      <c r="W17" s="127"/>
    </row>
    <row r="18" spans="2:23" x14ac:dyDescent="0.25">
      <c r="B18" s="125"/>
      <c r="C18" s="308" t="str">
        <f>IF(ISBLANK(Configuración!C8),,Configuración!C8)</f>
        <v>T. 3</v>
      </c>
      <c r="D18" s="306"/>
      <c r="E18" s="228">
        <f>Configuración!E8</f>
        <v>10</v>
      </c>
      <c r="F18" s="99"/>
      <c r="G18" s="85">
        <f>Configuración!F8</f>
        <v>0</v>
      </c>
      <c r="H18" s="85">
        <f>Configuración!G8</f>
        <v>0</v>
      </c>
      <c r="I18" s="230">
        <f>Configuración!H8</f>
        <v>0</v>
      </c>
      <c r="J18" s="91">
        <f>Configuración!I8</f>
        <v>0</v>
      </c>
      <c r="K18" s="231">
        <f>Configuración!J8</f>
        <v>0</v>
      </c>
      <c r="L18" s="239" t="s">
        <v>18</v>
      </c>
      <c r="M18" s="239"/>
      <c r="N18" s="221">
        <f>Configuración!K8</f>
        <v>0</v>
      </c>
      <c r="O18" s="222">
        <f>Configuración!L8</f>
        <v>0</v>
      </c>
      <c r="P18" s="222">
        <f>Configuración!M8</f>
        <v>0</v>
      </c>
      <c r="Q18" s="239" t="s">
        <v>18</v>
      </c>
      <c r="R18" s="230">
        <f>Configuración!N8</f>
        <v>0</v>
      </c>
      <c r="S18" s="231">
        <f>Configuración!O8</f>
        <v>0</v>
      </c>
      <c r="T18" s="231">
        <f>Configuración!P8</f>
        <v>0</v>
      </c>
      <c r="V18" s="240" t="s">
        <v>18</v>
      </c>
      <c r="W18" s="127"/>
    </row>
    <row r="19" spans="2:23" x14ac:dyDescent="0.25">
      <c r="B19" s="125"/>
      <c r="C19" s="308" t="str">
        <f>IF(ISBLANK(Configuración!C9),,Configuración!C9)</f>
        <v>T. 4</v>
      </c>
      <c r="D19" s="306"/>
      <c r="E19" s="228">
        <f>Configuración!E9</f>
        <v>10</v>
      </c>
      <c r="F19" s="99"/>
      <c r="G19" s="85">
        <f>Configuración!F9</f>
        <v>0</v>
      </c>
      <c r="H19" s="85">
        <f>Configuración!G9</f>
        <v>0</v>
      </c>
      <c r="I19" s="230">
        <f>Configuración!H9</f>
        <v>0</v>
      </c>
      <c r="J19" s="91">
        <f>Configuración!I9</f>
        <v>0</v>
      </c>
      <c r="K19" s="231">
        <f>Configuración!J9</f>
        <v>0</v>
      </c>
      <c r="L19" s="239" t="s">
        <v>18</v>
      </c>
      <c r="M19" s="239"/>
      <c r="N19" s="221">
        <f>Configuración!K9</f>
        <v>0</v>
      </c>
      <c r="O19" s="222">
        <f>Configuración!L9</f>
        <v>0</v>
      </c>
      <c r="P19" s="222">
        <f>Configuración!M9</f>
        <v>0</v>
      </c>
      <c r="Q19" s="239" t="s">
        <v>18</v>
      </c>
      <c r="R19" s="230">
        <f>Configuración!N9</f>
        <v>0</v>
      </c>
      <c r="S19" s="231">
        <f>Configuración!O9</f>
        <v>0</v>
      </c>
      <c r="T19" s="231">
        <f>Configuración!P9</f>
        <v>0</v>
      </c>
      <c r="V19" s="240" t="s">
        <v>18</v>
      </c>
      <c r="W19" s="127"/>
    </row>
    <row r="20" spans="2:23" x14ac:dyDescent="0.25">
      <c r="B20" s="125"/>
      <c r="C20" s="308">
        <f>IF(ISBLANK(Configuración!C10),,Configuración!C10)</f>
        <v>0</v>
      </c>
      <c r="D20" s="306"/>
      <c r="E20" s="228">
        <f>Configuración!E10</f>
        <v>0</v>
      </c>
      <c r="F20" s="99"/>
      <c r="G20" s="85">
        <f>Configuración!F10</f>
        <v>0</v>
      </c>
      <c r="H20" s="85">
        <f>Configuración!G10</f>
        <v>0</v>
      </c>
      <c r="I20" s="230">
        <f>Configuración!H10</f>
        <v>0</v>
      </c>
      <c r="J20" s="91">
        <f>Configuración!I10</f>
        <v>0</v>
      </c>
      <c r="K20" s="231">
        <f>Configuración!J10</f>
        <v>0</v>
      </c>
      <c r="L20" s="239" t="s">
        <v>18</v>
      </c>
      <c r="M20" s="239"/>
      <c r="N20" s="221">
        <f>Configuración!K10</f>
        <v>0</v>
      </c>
      <c r="O20" s="222">
        <f>Configuración!L10</f>
        <v>0</v>
      </c>
      <c r="P20" s="222">
        <f>Configuración!M10</f>
        <v>0</v>
      </c>
      <c r="Q20" s="239" t="s">
        <v>18</v>
      </c>
      <c r="R20" s="230">
        <f>Configuración!N10</f>
        <v>0</v>
      </c>
      <c r="S20" s="231">
        <f>Configuración!O10</f>
        <v>0</v>
      </c>
      <c r="T20" s="231">
        <f>Configuración!P10</f>
        <v>0</v>
      </c>
      <c r="V20" s="240" t="s">
        <v>18</v>
      </c>
      <c r="W20" s="127"/>
    </row>
    <row r="21" spans="2:23" x14ac:dyDescent="0.25">
      <c r="B21" s="125"/>
      <c r="C21" s="308">
        <f>IF(ISBLANK(Configuración!C11),,Configuración!C11)</f>
        <v>0</v>
      </c>
      <c r="D21" s="306"/>
      <c r="E21" s="228">
        <f>Configuración!E11</f>
        <v>0</v>
      </c>
      <c r="F21" s="93"/>
      <c r="G21" s="85">
        <f>Configuración!F11</f>
        <v>0</v>
      </c>
      <c r="H21" s="85">
        <f>Configuración!G11</f>
        <v>0</v>
      </c>
      <c r="I21" s="230">
        <f>Configuración!H11</f>
        <v>0</v>
      </c>
      <c r="J21" s="91">
        <f>Configuración!I11</f>
        <v>0</v>
      </c>
      <c r="K21" s="231">
        <f>Configuración!J11</f>
        <v>0</v>
      </c>
      <c r="L21" s="239" t="s">
        <v>18</v>
      </c>
      <c r="M21" s="239"/>
      <c r="N21" s="221">
        <f>Configuración!K11</f>
        <v>0</v>
      </c>
      <c r="O21" s="222">
        <f>Configuración!L11</f>
        <v>0</v>
      </c>
      <c r="P21" s="222">
        <f>Configuración!M11</f>
        <v>0</v>
      </c>
      <c r="Q21" s="239" t="s">
        <v>18</v>
      </c>
      <c r="R21" s="230">
        <f>Configuración!N11</f>
        <v>0</v>
      </c>
      <c r="S21" s="231">
        <f>Configuración!O11</f>
        <v>0</v>
      </c>
      <c r="T21" s="231">
        <f>Configuración!P11</f>
        <v>0</v>
      </c>
      <c r="V21" s="240" t="s">
        <v>18</v>
      </c>
      <c r="W21" s="127"/>
    </row>
    <row r="22" spans="2:23" x14ac:dyDescent="0.25">
      <c r="B22" s="125"/>
      <c r="C22" s="308">
        <f>IF(ISBLANK(Configuración!C12),,Configuración!C12)</f>
        <v>0</v>
      </c>
      <c r="D22" s="306"/>
      <c r="E22" s="228">
        <f>Configuración!E12</f>
        <v>0</v>
      </c>
      <c r="F22" s="93"/>
      <c r="G22" s="85">
        <f>Configuración!F12</f>
        <v>0</v>
      </c>
      <c r="H22" s="85">
        <f>Configuración!G12</f>
        <v>0</v>
      </c>
      <c r="I22" s="230">
        <f>Configuración!H12</f>
        <v>0</v>
      </c>
      <c r="J22" s="91">
        <f>Configuración!I12</f>
        <v>0</v>
      </c>
      <c r="K22" s="231">
        <f>Configuración!J12</f>
        <v>0</v>
      </c>
      <c r="L22" s="239" t="s">
        <v>18</v>
      </c>
      <c r="M22" s="239"/>
      <c r="N22" s="221">
        <f>Configuración!K12</f>
        <v>0</v>
      </c>
      <c r="O22" s="222">
        <f>Configuración!L12</f>
        <v>0</v>
      </c>
      <c r="P22" s="222">
        <f>Configuración!M12</f>
        <v>0</v>
      </c>
      <c r="Q22" s="239" t="s">
        <v>18</v>
      </c>
      <c r="R22" s="230">
        <f>Configuración!N12</f>
        <v>0</v>
      </c>
      <c r="S22" s="231">
        <f>Configuración!O12</f>
        <v>0</v>
      </c>
      <c r="T22" s="231">
        <f>Configuración!P12</f>
        <v>0</v>
      </c>
      <c r="V22" s="240" t="s">
        <v>18</v>
      </c>
      <c r="W22" s="127"/>
    </row>
    <row r="23" spans="2:23" x14ac:dyDescent="0.25">
      <c r="B23" s="125"/>
      <c r="C23" s="308">
        <f>IF(ISBLANK(Configuración!C13),,Configuración!C13)</f>
        <v>0</v>
      </c>
      <c r="D23" s="306"/>
      <c r="E23" s="228">
        <f>Configuración!E13</f>
        <v>0</v>
      </c>
      <c r="F23" s="93"/>
      <c r="G23" s="85">
        <f>Configuración!F13</f>
        <v>0</v>
      </c>
      <c r="H23" s="85">
        <f>Configuración!G13</f>
        <v>0</v>
      </c>
      <c r="I23" s="230">
        <f>Configuración!H13</f>
        <v>0</v>
      </c>
      <c r="J23" s="91">
        <f>Configuración!I13</f>
        <v>0</v>
      </c>
      <c r="K23" s="231">
        <f>Configuración!J13</f>
        <v>0</v>
      </c>
      <c r="L23" s="239" t="s">
        <v>18</v>
      </c>
      <c r="M23" s="239"/>
      <c r="N23" s="221">
        <f>Configuración!K13</f>
        <v>0</v>
      </c>
      <c r="O23" s="222">
        <f>Configuración!L13</f>
        <v>0</v>
      </c>
      <c r="P23" s="222">
        <f>Configuración!M13</f>
        <v>0</v>
      </c>
      <c r="Q23" s="239" t="s">
        <v>18</v>
      </c>
      <c r="R23" s="230">
        <f>Configuración!N13</f>
        <v>0</v>
      </c>
      <c r="S23" s="231">
        <f>Configuración!O13</f>
        <v>0</v>
      </c>
      <c r="T23" s="231">
        <f>Configuración!P13</f>
        <v>0</v>
      </c>
      <c r="V23" s="240" t="s">
        <v>18</v>
      </c>
      <c r="W23" s="127"/>
    </row>
    <row r="24" spans="2:23" x14ac:dyDescent="0.25">
      <c r="B24" s="125"/>
      <c r="C24" s="308">
        <f>IF(ISBLANK(Configuración!C14),,Configuración!C14)</f>
        <v>0</v>
      </c>
      <c r="D24" s="306"/>
      <c r="E24" s="228">
        <f>Configuración!E14</f>
        <v>0</v>
      </c>
      <c r="F24" s="93"/>
      <c r="G24" s="85">
        <f>Configuración!F14</f>
        <v>0</v>
      </c>
      <c r="H24" s="85">
        <f>Configuración!G14</f>
        <v>0</v>
      </c>
      <c r="I24" s="230">
        <f>Configuración!H14</f>
        <v>0</v>
      </c>
      <c r="J24" s="91">
        <f>Configuración!I14</f>
        <v>0</v>
      </c>
      <c r="K24" s="231">
        <f>Configuración!J14</f>
        <v>0</v>
      </c>
      <c r="L24" s="239" t="s">
        <v>18</v>
      </c>
      <c r="M24" s="239"/>
      <c r="N24" s="221">
        <f>Configuración!K14</f>
        <v>0</v>
      </c>
      <c r="O24" s="222">
        <f>Configuración!L14</f>
        <v>0</v>
      </c>
      <c r="P24" s="222">
        <f>Configuración!M14</f>
        <v>0</v>
      </c>
      <c r="Q24" s="239" t="s">
        <v>18</v>
      </c>
      <c r="R24" s="230">
        <f>Configuración!N14</f>
        <v>0</v>
      </c>
      <c r="S24" s="231">
        <f>Configuración!O14</f>
        <v>0</v>
      </c>
      <c r="T24" s="231">
        <f>Configuración!P14</f>
        <v>0</v>
      </c>
      <c r="V24" s="240" t="s">
        <v>18</v>
      </c>
      <c r="W24" s="127"/>
    </row>
    <row r="25" spans="2:23" x14ac:dyDescent="0.25">
      <c r="B25" s="125"/>
      <c r="C25" s="314"/>
      <c r="D25" s="315"/>
      <c r="E25" s="177"/>
      <c r="F25" s="94"/>
      <c r="G25" s="85">
        <f>Configuración!F15</f>
        <v>0</v>
      </c>
      <c r="H25" s="85">
        <f>Configuración!G15</f>
        <v>0</v>
      </c>
      <c r="I25" s="225">
        <f>Configuración!H15</f>
        <v>0</v>
      </c>
      <c r="J25" s="91">
        <f>Configuración!I15</f>
        <v>0</v>
      </c>
      <c r="K25" s="226">
        <f>Configuración!J15</f>
        <v>0</v>
      </c>
      <c r="L25" s="264" t="s">
        <v>18</v>
      </c>
      <c r="M25" s="264"/>
      <c r="N25" s="223">
        <f>Configuración!K15</f>
        <v>0</v>
      </c>
      <c r="O25" s="224">
        <f>Configuración!L15</f>
        <v>0</v>
      </c>
      <c r="P25" s="224">
        <f>Configuración!M15</f>
        <v>0</v>
      </c>
      <c r="Q25" s="264" t="s">
        <v>18</v>
      </c>
      <c r="R25" s="225">
        <f>Configuración!N15</f>
        <v>0</v>
      </c>
      <c r="S25" s="226">
        <f>Configuración!O15</f>
        <v>0</v>
      </c>
      <c r="T25" s="226">
        <f>Configuración!P15</f>
        <v>0</v>
      </c>
      <c r="U25" s="286"/>
      <c r="V25" s="266" t="s">
        <v>18</v>
      </c>
      <c r="W25" s="127"/>
    </row>
    <row r="26" spans="2:23" ht="3.6" customHeight="1" x14ac:dyDescent="0.25">
      <c r="B26" s="130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05"/>
      <c r="N26" s="105"/>
      <c r="O26" s="105"/>
      <c r="P26" s="105"/>
      <c r="Q26" s="105"/>
      <c r="R26" s="124"/>
      <c r="S26" s="124"/>
      <c r="T26" s="124"/>
      <c r="U26" s="286"/>
      <c r="V26" s="124"/>
      <c r="W26" s="131"/>
    </row>
    <row r="27" spans="2:23" x14ac:dyDescent="0.25"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06"/>
      <c r="M27" s="106"/>
      <c r="N27" s="106"/>
      <c r="O27" s="106"/>
      <c r="P27" s="126"/>
      <c r="Q27" s="126"/>
      <c r="R27" s="126"/>
      <c r="S27" s="126"/>
      <c r="T27" s="126"/>
      <c r="V27" s="126"/>
      <c r="W27" s="126"/>
    </row>
    <row r="28" spans="2:23" hidden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06"/>
      <c r="M28" s="106"/>
      <c r="N28" s="106"/>
      <c r="O28" s="106"/>
      <c r="P28" s="126"/>
      <c r="Q28" s="126"/>
      <c r="R28" s="126"/>
      <c r="S28" s="126"/>
      <c r="T28" s="126"/>
      <c r="V28" s="126"/>
      <c r="W28" s="126"/>
    </row>
    <row r="29" spans="2:23" hidden="1" x14ac:dyDescent="0.25"/>
    <row r="30" spans="2:23" hidden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V30" s="126"/>
      <c r="W30" s="126"/>
    </row>
    <row r="31" spans="2:23" hidden="1" x14ac:dyDescent="0.25"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V31" s="126"/>
      <c r="W31" s="126"/>
    </row>
    <row r="32" spans="2:23" hidden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V32" s="126"/>
      <c r="W32" s="126"/>
    </row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spans="3:96" hidden="1" x14ac:dyDescent="0.25"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</row>
    <row r="98" spans="3:96" hidden="1" x14ac:dyDescent="0.25">
      <c r="C98" s="126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26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</row>
    <row r="99" spans="3:96" x14ac:dyDescent="0.25"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  <c r="AM99" s="126"/>
      <c r="AN99" s="126"/>
      <c r="AO99" s="126"/>
      <c r="AP99" s="126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</row>
    <row r="100" spans="3:96" x14ac:dyDescent="0.25">
      <c r="C100" s="319" t="s">
        <v>120</v>
      </c>
      <c r="D100" s="320"/>
      <c r="E100" s="320"/>
      <c r="F100" s="320"/>
      <c r="G100" s="321"/>
      <c r="H100" s="126"/>
      <c r="I100" s="319" t="s">
        <v>121</v>
      </c>
      <c r="J100" s="321"/>
      <c r="K100" s="126"/>
      <c r="L100" s="322" t="s">
        <v>135</v>
      </c>
      <c r="M100" s="323"/>
      <c r="N100" s="323"/>
      <c r="O100" s="323"/>
      <c r="P100" s="323"/>
      <c r="Q100" s="323"/>
      <c r="R100" s="323"/>
      <c r="S100" s="323"/>
      <c r="T100" s="323"/>
      <c r="U100" s="323"/>
      <c r="V100" s="323"/>
      <c r="W100" s="323"/>
      <c r="X100" s="323"/>
      <c r="Y100" s="323"/>
      <c r="Z100" s="323"/>
      <c r="AA100" s="323"/>
      <c r="AB100" s="323"/>
      <c r="AC100" s="323"/>
      <c r="AD100" s="323"/>
      <c r="AE100" s="323"/>
      <c r="AF100" s="323"/>
      <c r="AG100" s="323"/>
      <c r="AH100" s="323"/>
      <c r="AI100" s="323"/>
      <c r="AJ100" s="323"/>
      <c r="AK100" s="323"/>
      <c r="AL100" s="323"/>
      <c r="AM100" s="323"/>
      <c r="AN100" s="323"/>
      <c r="AO100" s="323"/>
      <c r="AP100" s="323"/>
      <c r="AQ100" s="323"/>
      <c r="AR100" s="323"/>
      <c r="AS100" s="323"/>
      <c r="AT100" s="323"/>
      <c r="AU100" s="323"/>
      <c r="AV100" s="323"/>
      <c r="AW100" s="323"/>
      <c r="AX100" s="323"/>
      <c r="AY100" s="323"/>
      <c r="AZ100" s="323"/>
      <c r="BA100" s="323"/>
      <c r="BB100" s="323"/>
      <c r="BC100" s="323"/>
      <c r="BD100" s="323"/>
      <c r="BE100" s="323"/>
      <c r="BF100" s="323"/>
      <c r="BG100" s="323"/>
      <c r="BH100" s="323"/>
      <c r="BI100" s="323"/>
      <c r="BJ100" s="323"/>
      <c r="BK100" s="323"/>
      <c r="BL100" s="323"/>
      <c r="BM100" s="323"/>
      <c r="BN100" s="323"/>
      <c r="BO100" s="323"/>
      <c r="BP100" s="323"/>
      <c r="BQ100" s="323"/>
      <c r="BR100" s="323"/>
      <c r="BS100" s="323"/>
      <c r="BT100" s="323"/>
      <c r="BU100" s="323"/>
      <c r="BV100" s="323"/>
      <c r="BW100" s="323"/>
      <c r="BX100" s="323"/>
      <c r="BY100" s="324"/>
    </row>
    <row r="101" spans="3:96" x14ac:dyDescent="0.25">
      <c r="C101" s="128" t="s">
        <v>122</v>
      </c>
      <c r="D101" s="123" t="s">
        <v>123</v>
      </c>
      <c r="E101" s="123" t="s">
        <v>124</v>
      </c>
      <c r="F101" s="123" t="s">
        <v>82</v>
      </c>
      <c r="G101" s="129" t="s">
        <v>16</v>
      </c>
      <c r="H101" s="126"/>
      <c r="I101" s="84" t="s">
        <v>125</v>
      </c>
      <c r="J101" s="132" t="s">
        <v>83</v>
      </c>
      <c r="K101" s="126"/>
      <c r="L101" s="84" t="s">
        <v>41</v>
      </c>
      <c r="M101" s="192" t="s">
        <v>136</v>
      </c>
      <c r="N101" s="193" t="s">
        <v>137</v>
      </c>
      <c r="O101" s="183">
        <v>1</v>
      </c>
      <c r="P101" s="183">
        <v>2</v>
      </c>
      <c r="Q101" s="183">
        <v>3</v>
      </c>
      <c r="R101" s="183">
        <v>4</v>
      </c>
      <c r="S101" s="183">
        <v>5</v>
      </c>
      <c r="T101" s="183">
        <v>6</v>
      </c>
      <c r="U101" s="288"/>
      <c r="V101" s="183">
        <v>7</v>
      </c>
      <c r="W101" s="183">
        <v>8</v>
      </c>
      <c r="X101" s="183">
        <v>9</v>
      </c>
      <c r="Y101" s="183">
        <v>10</v>
      </c>
      <c r="Z101" s="183">
        <v>11</v>
      </c>
      <c r="AA101" s="183">
        <v>12</v>
      </c>
      <c r="AB101" s="183">
        <v>13</v>
      </c>
      <c r="AC101" s="183">
        <v>14</v>
      </c>
      <c r="AD101" s="183">
        <v>15</v>
      </c>
      <c r="AE101" s="183">
        <v>16</v>
      </c>
      <c r="AF101" s="183">
        <v>17</v>
      </c>
      <c r="AG101" s="183">
        <v>18</v>
      </c>
      <c r="AH101" s="183">
        <v>19</v>
      </c>
      <c r="AI101" s="183">
        <v>20</v>
      </c>
      <c r="AJ101" s="183">
        <v>21</v>
      </c>
      <c r="AK101" s="183">
        <v>22</v>
      </c>
      <c r="AL101" s="183">
        <v>23</v>
      </c>
      <c r="AM101" s="183">
        <v>24</v>
      </c>
      <c r="AN101" s="183">
        <v>25</v>
      </c>
      <c r="AO101" s="183">
        <v>26</v>
      </c>
      <c r="AP101" s="183">
        <v>27</v>
      </c>
      <c r="AQ101" s="183">
        <v>28</v>
      </c>
      <c r="AR101" s="183">
        <v>29</v>
      </c>
      <c r="AS101" s="183">
        <v>30</v>
      </c>
      <c r="AT101" s="184">
        <v>31</v>
      </c>
      <c r="AU101" s="84">
        <v>1</v>
      </c>
      <c r="AV101" s="195">
        <v>2</v>
      </c>
      <c r="AW101" s="195">
        <v>3</v>
      </c>
      <c r="AX101" s="195">
        <v>4</v>
      </c>
      <c r="AY101" s="195">
        <v>5</v>
      </c>
      <c r="AZ101" s="195">
        <v>6</v>
      </c>
      <c r="BA101" s="195">
        <v>7</v>
      </c>
      <c r="BB101" s="195">
        <v>8</v>
      </c>
      <c r="BC101" s="195">
        <v>9</v>
      </c>
      <c r="BD101" s="195">
        <v>10</v>
      </c>
      <c r="BE101" s="195">
        <v>11</v>
      </c>
      <c r="BF101" s="195">
        <v>12</v>
      </c>
      <c r="BG101" s="195">
        <v>13</v>
      </c>
      <c r="BH101" s="195">
        <v>14</v>
      </c>
      <c r="BI101" s="195">
        <v>15</v>
      </c>
      <c r="BJ101" s="195">
        <v>16</v>
      </c>
      <c r="BK101" s="195">
        <v>17</v>
      </c>
      <c r="BL101" s="195">
        <v>18</v>
      </c>
      <c r="BM101" s="195">
        <v>19</v>
      </c>
      <c r="BN101" s="195">
        <v>20</v>
      </c>
      <c r="BO101" s="195">
        <v>21</v>
      </c>
      <c r="BP101" s="195">
        <v>22</v>
      </c>
      <c r="BQ101" s="195">
        <v>23</v>
      </c>
      <c r="BR101" s="195">
        <v>24</v>
      </c>
      <c r="BS101" s="195">
        <v>25</v>
      </c>
      <c r="BT101" s="195">
        <v>26</v>
      </c>
      <c r="BU101" s="195">
        <v>27</v>
      </c>
      <c r="BV101" s="195">
        <v>28</v>
      </c>
      <c r="BW101" s="195">
        <v>29</v>
      </c>
      <c r="BX101" s="195">
        <v>30</v>
      </c>
      <c r="BY101" s="196">
        <v>31</v>
      </c>
      <c r="BZ101" s="126"/>
      <c r="CA101" s="126"/>
      <c r="CB101" s="126"/>
      <c r="CC101" s="126"/>
      <c r="CD101" s="126"/>
      <c r="CE101" s="126"/>
      <c r="CF101" s="126"/>
      <c r="CG101" s="126"/>
      <c r="CH101" s="126"/>
      <c r="CI101" s="126"/>
      <c r="CJ101" s="126"/>
      <c r="CK101" s="126"/>
    </row>
    <row r="102" spans="3:96" x14ac:dyDescent="0.25">
      <c r="C102" s="128">
        <v>2000</v>
      </c>
      <c r="D102" s="123" t="s">
        <v>2</v>
      </c>
      <c r="E102" s="123">
        <v>1</v>
      </c>
      <c r="F102" s="101">
        <f t="shared" ref="F102:F108" si="0">WEEKDAY(E102,1)</f>
        <v>1</v>
      </c>
      <c r="G102" s="89">
        <f t="shared" ref="G102:G108" si="1">I124</f>
        <v>45566</v>
      </c>
      <c r="H102" s="126"/>
      <c r="I102" s="125" t="s">
        <v>33</v>
      </c>
      <c r="J102" s="127" t="s">
        <v>18</v>
      </c>
      <c r="K102" s="126"/>
      <c r="L102" s="180" t="str">
        <f t="shared" ref="L102:L111" si="2">C16</f>
        <v>T. 1</v>
      </c>
      <c r="M102" s="192">
        <f>E16-N102</f>
        <v>4</v>
      </c>
      <c r="N102" s="193">
        <f>SUM(O102:BY102)</f>
        <v>6</v>
      </c>
      <c r="O102" s="199">
        <f>IF(S124=L102,1,0)</f>
        <v>1</v>
      </c>
      <c r="P102" s="186">
        <f>IF(S125=L102,1,0)</f>
        <v>0</v>
      </c>
      <c r="Q102" s="186">
        <f>IF(S126=L102,1,0)</f>
        <v>0</v>
      </c>
      <c r="R102" s="186">
        <f>IF(S127=L102,1,0)</f>
        <v>0</v>
      </c>
      <c r="S102" s="186">
        <f>IF(S128=L102,1,0)</f>
        <v>0</v>
      </c>
      <c r="T102" s="186">
        <f>IF(S129=L102,1,0)</f>
        <v>0</v>
      </c>
      <c r="U102" s="284"/>
      <c r="V102" s="186">
        <f>IF(S130=L102,1,0)</f>
        <v>1</v>
      </c>
      <c r="W102" s="186">
        <f>IF(S131=L102,1,0)</f>
        <v>0</v>
      </c>
      <c r="X102" s="186">
        <f>IF(S132=L102,1,0)</f>
        <v>0</v>
      </c>
      <c r="Y102" s="186">
        <f>IF(S133=L102,1,0)</f>
        <v>0</v>
      </c>
      <c r="Z102" s="186">
        <f>IF(S134=L102,1,0)</f>
        <v>0</v>
      </c>
      <c r="AA102" s="186">
        <f>IF(S135=L102,1,0)</f>
        <v>1</v>
      </c>
      <c r="AB102" s="186">
        <f>IF(S136=L102,1,0)</f>
        <v>0</v>
      </c>
      <c r="AC102" s="186">
        <f>IF(S137=L102,1,0)</f>
        <v>0</v>
      </c>
      <c r="AD102" s="186">
        <f>IF(S138=L102,1,0)</f>
        <v>0</v>
      </c>
      <c r="AE102" s="186">
        <f>IF(S139=L102,1,0)</f>
        <v>1</v>
      </c>
      <c r="AF102" s="186">
        <f>IF(S140=L102,1,0)</f>
        <v>0</v>
      </c>
      <c r="AG102" s="186">
        <f>IF(S141=L102,1,0)</f>
        <v>0</v>
      </c>
      <c r="AH102" s="186">
        <f>IF(S142=L102,1,0)</f>
        <v>0</v>
      </c>
      <c r="AI102" s="186">
        <f>IF(S143=L102,1,0)</f>
        <v>0</v>
      </c>
      <c r="AJ102" s="186">
        <f>IF(S144=L102,1,0)</f>
        <v>0</v>
      </c>
      <c r="AK102" s="186">
        <f>IF(S145=L102,1,0)</f>
        <v>1</v>
      </c>
      <c r="AL102" s="186">
        <f>IF(S146=L102,1,0)</f>
        <v>0</v>
      </c>
      <c r="AM102" s="186">
        <f>IF(S147=L102,1,0)</f>
        <v>0</v>
      </c>
      <c r="AN102" s="186">
        <f>IF(S148=L102,1,0)</f>
        <v>0</v>
      </c>
      <c r="AO102" s="186">
        <f>IF(S149=L102,1,0)</f>
        <v>0</v>
      </c>
      <c r="AP102" s="186">
        <f>IF(S150=L102,1,0)</f>
        <v>0</v>
      </c>
      <c r="AQ102" s="186">
        <f>IF(S151=L102,1,0)</f>
        <v>1</v>
      </c>
      <c r="AR102" s="186">
        <f>IF(S152=L102,1,0)</f>
        <v>0</v>
      </c>
      <c r="AS102" s="178">
        <f>IF(S153=L102,1,0)</f>
        <v>0</v>
      </c>
      <c r="AT102" s="179">
        <f>IF(S154=L102,1,0)</f>
        <v>0</v>
      </c>
      <c r="AU102" s="50">
        <f>IF(T124=L102,1,0)</f>
        <v>0</v>
      </c>
      <c r="AV102" s="190"/>
      <c r="AW102" s="190"/>
      <c r="AX102" s="190"/>
      <c r="AY102" s="190"/>
      <c r="AZ102" s="190"/>
      <c r="BA102" s="190"/>
      <c r="BB102" s="190"/>
      <c r="BC102" s="190"/>
      <c r="BD102" s="190"/>
      <c r="BE102" s="190"/>
      <c r="BF102" s="190"/>
      <c r="BG102" s="190"/>
      <c r="BH102" s="190"/>
      <c r="BI102" s="190"/>
      <c r="BJ102" s="190"/>
      <c r="BK102" s="190"/>
      <c r="BL102" s="190"/>
      <c r="BM102" s="190"/>
      <c r="BN102" s="190"/>
      <c r="BO102" s="190"/>
      <c r="BP102" s="190"/>
      <c r="BQ102" s="190"/>
      <c r="BR102" s="190"/>
      <c r="BS102" s="190"/>
      <c r="BT102" s="190"/>
      <c r="BU102" s="190"/>
      <c r="BV102" s="190"/>
      <c r="BW102" s="190"/>
      <c r="BX102" s="190"/>
      <c r="BY102" s="191"/>
      <c r="BZ102" s="126"/>
      <c r="CA102" s="126"/>
      <c r="CB102" s="126"/>
      <c r="CC102" s="126"/>
      <c r="CD102" s="126"/>
      <c r="CE102" s="126"/>
      <c r="CF102" s="126"/>
      <c r="CG102" s="126"/>
      <c r="CH102" s="126"/>
      <c r="CI102" s="126"/>
      <c r="CJ102" s="126"/>
      <c r="CK102" s="126"/>
    </row>
    <row r="103" spans="3:96" x14ac:dyDescent="0.25">
      <c r="C103" s="125">
        <v>2001</v>
      </c>
      <c r="D103" s="126" t="s">
        <v>4</v>
      </c>
      <c r="E103" s="126">
        <v>2</v>
      </c>
      <c r="F103" s="96">
        <f t="shared" si="0"/>
        <v>2</v>
      </c>
      <c r="G103" s="88">
        <f t="shared" si="1"/>
        <v>45567</v>
      </c>
      <c r="H103" s="126"/>
      <c r="I103" s="130" t="s">
        <v>34</v>
      </c>
      <c r="J103" s="131" t="s">
        <v>19</v>
      </c>
      <c r="K103" s="126"/>
      <c r="L103" s="180" t="str">
        <f t="shared" si="2"/>
        <v>T. 2</v>
      </c>
      <c r="M103" s="189">
        <f t="shared" ref="M103:M111" si="3">E17-N103</f>
        <v>3</v>
      </c>
      <c r="N103" s="191">
        <f t="shared" ref="N103:N111" si="4">SUM(O103:BY103)</f>
        <v>7</v>
      </c>
      <c r="O103" s="199">
        <f>IF(S124=L103,1,0)</f>
        <v>0</v>
      </c>
      <c r="P103" s="178">
        <f>IF(S125=L103,1,0)</f>
        <v>0</v>
      </c>
      <c r="Q103" s="178">
        <f>IF(S126=L103,1,0)</f>
        <v>1</v>
      </c>
      <c r="R103" s="178">
        <f>IF(S127=L103,1,0)</f>
        <v>0</v>
      </c>
      <c r="S103" s="178">
        <f>IF(S128=L103,1,0)</f>
        <v>1</v>
      </c>
      <c r="T103" s="178">
        <f>IF(S129=L103,1,0)</f>
        <v>0</v>
      </c>
      <c r="V103" s="178">
        <f>IF(S130=L103,1,0)</f>
        <v>0</v>
      </c>
      <c r="W103" s="178">
        <f>IF(S131=L103,1,0)</f>
        <v>0</v>
      </c>
      <c r="X103" s="178">
        <f>IF(S132=L103,1,0)</f>
        <v>0</v>
      </c>
      <c r="Y103" s="178">
        <f>IF(S133=L103,1,0)</f>
        <v>1</v>
      </c>
      <c r="Z103" s="178">
        <f>IF(S134=L103,1,0)</f>
        <v>0</v>
      </c>
      <c r="AA103" s="178">
        <f>IF(S135=L103,1,0)</f>
        <v>0</v>
      </c>
      <c r="AB103" s="178">
        <f>IF(S136=L103,1,0)</f>
        <v>1</v>
      </c>
      <c r="AC103" s="178">
        <f>IF(S137=L103,1,0)</f>
        <v>0</v>
      </c>
      <c r="AD103" s="178">
        <f>IF(S138=L103,1,0)</f>
        <v>0</v>
      </c>
      <c r="AE103" s="178">
        <f>IF(S139=L103,1,0)</f>
        <v>0</v>
      </c>
      <c r="AF103" s="178">
        <f>IF(S140=L103,1,0)</f>
        <v>0</v>
      </c>
      <c r="AG103" s="178">
        <f>IF(S141=L103,1,0)</f>
        <v>0</v>
      </c>
      <c r="AH103" s="178">
        <f>IF(S142=L103,1,0)</f>
        <v>1</v>
      </c>
      <c r="AI103" s="178">
        <f>IF(S143=L103,1,0)</f>
        <v>0</v>
      </c>
      <c r="AJ103" s="178">
        <f>IF(S144=L103,1,0)</f>
        <v>0</v>
      </c>
      <c r="AK103" s="178">
        <f>IF(S145=L103,1,0)</f>
        <v>0</v>
      </c>
      <c r="AL103" s="178">
        <f>IF(S146=L103,1,0)</f>
        <v>0</v>
      </c>
      <c r="AM103" s="178">
        <f>IF(S147=L103,1,0)</f>
        <v>0</v>
      </c>
      <c r="AN103" s="178">
        <f>IF(S148=L103,1,0)</f>
        <v>1</v>
      </c>
      <c r="AO103" s="178">
        <f>IF(S149=L103,1,0)</f>
        <v>0</v>
      </c>
      <c r="AP103" s="178">
        <f>IF(S150=L103,1,0)</f>
        <v>0</v>
      </c>
      <c r="AQ103" s="178">
        <f>IF(S151=L103,1,0)</f>
        <v>0</v>
      </c>
      <c r="AR103" s="178">
        <f>IF(S152=L103,1,0)</f>
        <v>1</v>
      </c>
      <c r="AS103" s="178">
        <f>IF(S153=L103,1,0)</f>
        <v>0</v>
      </c>
      <c r="AT103" s="179">
        <f>IF(S154=L103,1,0)</f>
        <v>0</v>
      </c>
      <c r="AU103" s="50">
        <f>IF(T124=L103,1,0)</f>
        <v>0</v>
      </c>
      <c r="AV103" s="190"/>
      <c r="AW103" s="190"/>
      <c r="AX103" s="190"/>
      <c r="AY103" s="190"/>
      <c r="AZ103" s="190"/>
      <c r="BA103" s="190"/>
      <c r="BB103" s="190"/>
      <c r="BC103" s="190"/>
      <c r="BD103" s="190"/>
      <c r="BE103" s="190"/>
      <c r="BF103" s="190"/>
      <c r="BG103" s="190"/>
      <c r="BH103" s="190"/>
      <c r="BI103" s="190"/>
      <c r="BJ103" s="190"/>
      <c r="BK103" s="190"/>
      <c r="BL103" s="190"/>
      <c r="BM103" s="190"/>
      <c r="BN103" s="190"/>
      <c r="BO103" s="190"/>
      <c r="BP103" s="190"/>
      <c r="BQ103" s="190"/>
      <c r="BR103" s="190"/>
      <c r="BS103" s="190"/>
      <c r="BT103" s="190"/>
      <c r="BU103" s="190"/>
      <c r="BV103" s="190"/>
      <c r="BW103" s="190"/>
      <c r="BX103" s="190"/>
      <c r="BY103" s="191"/>
      <c r="BZ103" s="126"/>
      <c r="CA103" s="126"/>
      <c r="CB103" s="126"/>
      <c r="CC103" s="126"/>
      <c r="CD103" s="126"/>
      <c r="CE103" s="126"/>
      <c r="CF103" s="126"/>
      <c r="CG103" s="126"/>
      <c r="CH103" s="126"/>
      <c r="CI103" s="126"/>
      <c r="CJ103" s="126"/>
      <c r="CK103" s="126"/>
    </row>
    <row r="104" spans="3:96" x14ac:dyDescent="0.25">
      <c r="C104" s="125">
        <v>2002</v>
      </c>
      <c r="D104" s="126" t="s">
        <v>5</v>
      </c>
      <c r="E104" s="126">
        <v>3</v>
      </c>
      <c r="F104" s="96">
        <f t="shared" si="0"/>
        <v>3</v>
      </c>
      <c r="G104" s="88">
        <f t="shared" si="1"/>
        <v>45568</v>
      </c>
      <c r="H104" s="126"/>
      <c r="I104" s="126"/>
      <c r="J104" s="126"/>
      <c r="K104" s="126"/>
      <c r="L104" s="180" t="str">
        <f t="shared" si="2"/>
        <v>T. 3</v>
      </c>
      <c r="M104" s="189">
        <f t="shared" si="3"/>
        <v>0</v>
      </c>
      <c r="N104" s="191">
        <f t="shared" si="4"/>
        <v>10</v>
      </c>
      <c r="O104" s="199">
        <f>IF(S124=L104,1,0)</f>
        <v>0</v>
      </c>
      <c r="P104" s="178">
        <f>IF(S125=L104,1,0)</f>
        <v>0</v>
      </c>
      <c r="Q104" s="178">
        <f>IF(S126=L104,1,0)</f>
        <v>0</v>
      </c>
      <c r="R104" s="178">
        <f>IF(S127=L104,1,0)</f>
        <v>1</v>
      </c>
      <c r="S104" s="178">
        <f>IF(S128=L104,1,0)</f>
        <v>0</v>
      </c>
      <c r="T104" s="178">
        <f>IF(S129=L104,1,0)</f>
        <v>0</v>
      </c>
      <c r="V104" s="178">
        <f>IF(S130=L104,1,0)</f>
        <v>0</v>
      </c>
      <c r="W104" s="178">
        <f>IF(S131=L104,1,0)</f>
        <v>1</v>
      </c>
      <c r="X104" s="178">
        <f>IF(S132=L104,1,0)</f>
        <v>0</v>
      </c>
      <c r="Y104" s="178">
        <f>IF(S133=L104,1,0)</f>
        <v>0</v>
      </c>
      <c r="Z104" s="178">
        <f>IF(S134=L104,1,0)</f>
        <v>1</v>
      </c>
      <c r="AA104" s="178">
        <f>IF(S135=L104,1,0)</f>
        <v>0</v>
      </c>
      <c r="AB104" s="178">
        <f>IF(S136=L104,1,0)</f>
        <v>0</v>
      </c>
      <c r="AC104" s="178">
        <f>IF(S137=L104,1,0)</f>
        <v>1</v>
      </c>
      <c r="AD104" s="178">
        <f>IF(S138=L104,1,0)</f>
        <v>0</v>
      </c>
      <c r="AE104" s="178">
        <f>IF(S139=L104,1,0)</f>
        <v>0</v>
      </c>
      <c r="AF104" s="178">
        <f>IF(S140=L104,1,0)</f>
        <v>1</v>
      </c>
      <c r="AG104" s="178">
        <f>IF(S141=L104,1,0)</f>
        <v>0</v>
      </c>
      <c r="AH104" s="178">
        <f>IF(S142=L104,1,0)</f>
        <v>0</v>
      </c>
      <c r="AI104" s="178">
        <f>IF(S143=L104,1,0)</f>
        <v>1</v>
      </c>
      <c r="AJ104" s="178">
        <f>IF(S144=L104,1,0)</f>
        <v>0</v>
      </c>
      <c r="AK104" s="178">
        <f>IF(S145=L104,1,0)</f>
        <v>0</v>
      </c>
      <c r="AL104" s="178">
        <f>IF(S146=L104,1,0)</f>
        <v>1</v>
      </c>
      <c r="AM104" s="178">
        <f>IF(S147=L104,1,0)</f>
        <v>0</v>
      </c>
      <c r="AN104" s="178">
        <f>IF(S148=L104,1,0)</f>
        <v>0</v>
      </c>
      <c r="AO104" s="178">
        <f>IF(S149=L104,1,0)</f>
        <v>1</v>
      </c>
      <c r="AP104" s="178">
        <f>IF(S150=L104,1,0)</f>
        <v>0</v>
      </c>
      <c r="AQ104" s="178">
        <f>IF(S151=L104,1,0)</f>
        <v>0</v>
      </c>
      <c r="AR104" s="178">
        <f>IF(S152=L104,1,0)</f>
        <v>0</v>
      </c>
      <c r="AS104" s="178">
        <f>IF(S153=L104,1,0)</f>
        <v>1</v>
      </c>
      <c r="AT104" s="179">
        <f>IF(S154=L104,1,0)</f>
        <v>0</v>
      </c>
      <c r="AU104" s="50">
        <f>IF(T124=L104,1,0)</f>
        <v>1</v>
      </c>
      <c r="AV104" s="190"/>
      <c r="AW104" s="190"/>
      <c r="AX104" s="190"/>
      <c r="AY104" s="190"/>
      <c r="AZ104" s="190"/>
      <c r="BA104" s="190"/>
      <c r="BB104" s="190"/>
      <c r="BC104" s="190"/>
      <c r="BD104" s="190"/>
      <c r="BE104" s="190"/>
      <c r="BF104" s="190"/>
      <c r="BG104" s="190"/>
      <c r="BH104" s="190"/>
      <c r="BI104" s="190"/>
      <c r="BJ104" s="190"/>
      <c r="BK104" s="190"/>
      <c r="BL104" s="190"/>
      <c r="BM104" s="190"/>
      <c r="BN104" s="190"/>
      <c r="BO104" s="190"/>
      <c r="BP104" s="190"/>
      <c r="BQ104" s="190"/>
      <c r="BR104" s="190"/>
      <c r="BS104" s="190"/>
      <c r="BT104" s="190"/>
      <c r="BU104" s="190"/>
      <c r="BV104" s="190"/>
      <c r="BW104" s="190"/>
      <c r="BX104" s="190"/>
      <c r="BY104" s="191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</row>
    <row r="105" spans="3:96" x14ac:dyDescent="0.25">
      <c r="C105" s="125">
        <v>2003</v>
      </c>
      <c r="D105" s="126" t="s">
        <v>8</v>
      </c>
      <c r="E105" s="126">
        <v>4</v>
      </c>
      <c r="F105" s="96">
        <f t="shared" si="0"/>
        <v>4</v>
      </c>
      <c r="G105" s="88">
        <f t="shared" si="1"/>
        <v>45569</v>
      </c>
      <c r="H105" s="126"/>
      <c r="I105" s="178"/>
      <c r="J105" s="178"/>
      <c r="K105" s="178"/>
      <c r="L105" s="180" t="str">
        <f t="shared" si="2"/>
        <v>T. 4</v>
      </c>
      <c r="M105" s="189">
        <f t="shared" si="3"/>
        <v>1</v>
      </c>
      <c r="N105" s="191">
        <f t="shared" si="4"/>
        <v>9</v>
      </c>
      <c r="O105" s="199">
        <f>IF(S124=L105,1,0)</f>
        <v>0</v>
      </c>
      <c r="P105" s="178">
        <f>IF(S125=L105,1,0)</f>
        <v>1</v>
      </c>
      <c r="Q105" s="178">
        <f>IF(S126=L105,1,0)</f>
        <v>0</v>
      </c>
      <c r="R105" s="178">
        <f>IF(S127=L105,1,0)</f>
        <v>0</v>
      </c>
      <c r="S105" s="178">
        <f>IF(S128=L105,1,0)</f>
        <v>0</v>
      </c>
      <c r="T105" s="178">
        <f>IF(S129=L105,1,0)</f>
        <v>1</v>
      </c>
      <c r="V105" s="178">
        <f>IF(S130=L105,1,0)</f>
        <v>0</v>
      </c>
      <c r="W105" s="178">
        <f>IF(S131=L105,1,0)</f>
        <v>0</v>
      </c>
      <c r="X105" s="178">
        <f>IF(S132=L105,1,0)</f>
        <v>1</v>
      </c>
      <c r="Y105" s="178">
        <f>IF(S133=L105,1,0)</f>
        <v>0</v>
      </c>
      <c r="Z105" s="178">
        <f>IF(S134=L105,1,0)</f>
        <v>0</v>
      </c>
      <c r="AA105" s="178">
        <f>IF(S135=L105,1,0)</f>
        <v>0</v>
      </c>
      <c r="AB105" s="178">
        <f>IF(S136=L105,1,0)</f>
        <v>0</v>
      </c>
      <c r="AC105" s="178">
        <f>IF(S137=L105,1,0)</f>
        <v>0</v>
      </c>
      <c r="AD105" s="178">
        <f>IF(S138=L105,1,0)</f>
        <v>1</v>
      </c>
      <c r="AE105" s="178">
        <f>IF(S139=L105,1,0)</f>
        <v>0</v>
      </c>
      <c r="AF105" s="178">
        <f>IF(S140=L105,1,0)</f>
        <v>0</v>
      </c>
      <c r="AG105" s="178">
        <f>IF(S141=L105,1,0)</f>
        <v>1</v>
      </c>
      <c r="AH105" s="178">
        <f>IF(S142=L105,1,0)</f>
        <v>0</v>
      </c>
      <c r="AI105" s="178">
        <f>IF(S143=L105,1,0)</f>
        <v>0</v>
      </c>
      <c r="AJ105" s="178">
        <f>IF(S144=L105,1,0)</f>
        <v>1</v>
      </c>
      <c r="AK105" s="178">
        <f>IF(S145=L105,1,0)</f>
        <v>0</v>
      </c>
      <c r="AL105" s="178">
        <f>IF(S146=L105,1,0)</f>
        <v>0</v>
      </c>
      <c r="AM105" s="178">
        <f>IF(S147=L105,1,0)</f>
        <v>1</v>
      </c>
      <c r="AN105" s="178">
        <f>IF(S148=L105,1,0)</f>
        <v>0</v>
      </c>
      <c r="AO105" s="178">
        <f>IF(S149=L105,1,0)</f>
        <v>0</v>
      </c>
      <c r="AP105" s="178">
        <f>IF(S150=L105,1,0)</f>
        <v>1</v>
      </c>
      <c r="AQ105" s="178">
        <f>IF(S151=L105,1,0)</f>
        <v>0</v>
      </c>
      <c r="AR105" s="178">
        <f>IF(S152=L105,1,0)</f>
        <v>0</v>
      </c>
      <c r="AS105" s="178">
        <f>IF(S153=L105,1,0)</f>
        <v>0</v>
      </c>
      <c r="AT105" s="179">
        <f>IF(S154=L105,1,0)</f>
        <v>1</v>
      </c>
      <c r="AU105" s="50">
        <f>IF(T124=L105,1,0)</f>
        <v>0</v>
      </c>
      <c r="AV105" s="190"/>
      <c r="AW105" s="190"/>
      <c r="AX105" s="190"/>
      <c r="AY105" s="190"/>
      <c r="AZ105" s="190"/>
      <c r="BA105" s="190"/>
      <c r="BB105" s="190"/>
      <c r="BC105" s="190"/>
      <c r="BD105" s="190"/>
      <c r="BE105" s="190"/>
      <c r="BF105" s="190"/>
      <c r="BG105" s="190"/>
      <c r="BH105" s="190"/>
      <c r="BI105" s="190"/>
      <c r="BJ105" s="190"/>
      <c r="BK105" s="190"/>
      <c r="BL105" s="190"/>
      <c r="BM105" s="190"/>
      <c r="BN105" s="190"/>
      <c r="BO105" s="190"/>
      <c r="BP105" s="190"/>
      <c r="BQ105" s="190"/>
      <c r="BR105" s="190"/>
      <c r="BS105" s="190"/>
      <c r="BT105" s="190"/>
      <c r="BU105" s="190"/>
      <c r="BV105" s="190"/>
      <c r="BW105" s="190"/>
      <c r="BX105" s="190"/>
      <c r="BY105" s="191"/>
      <c r="BZ105" s="178"/>
      <c r="CA105" s="178"/>
      <c r="CB105" s="178"/>
      <c r="CC105" s="178"/>
      <c r="CD105" s="178"/>
      <c r="CE105" s="178"/>
      <c r="CF105" s="178"/>
      <c r="CG105" s="178"/>
      <c r="CH105" s="178"/>
      <c r="CI105" s="126"/>
      <c r="CJ105" s="126"/>
      <c r="CK105" s="126"/>
    </row>
    <row r="106" spans="3:96" x14ac:dyDescent="0.25">
      <c r="C106" s="125">
        <v>2004</v>
      </c>
      <c r="D106" s="126" t="s">
        <v>10</v>
      </c>
      <c r="E106" s="126">
        <v>5</v>
      </c>
      <c r="F106" s="96">
        <f t="shared" si="0"/>
        <v>5</v>
      </c>
      <c r="G106" s="88">
        <f t="shared" si="1"/>
        <v>45570</v>
      </c>
      <c r="H106" s="126"/>
      <c r="I106" s="178"/>
      <c r="J106" s="178"/>
      <c r="K106" s="178"/>
      <c r="L106" s="180">
        <f t="shared" si="2"/>
        <v>0</v>
      </c>
      <c r="M106" s="189">
        <f t="shared" si="3"/>
        <v>0</v>
      </c>
      <c r="N106" s="191">
        <f t="shared" si="4"/>
        <v>0</v>
      </c>
      <c r="O106" s="199">
        <f>IF(S124=L106,1,0)</f>
        <v>0</v>
      </c>
      <c r="P106" s="178">
        <f>IF(S125=L106,1,0)</f>
        <v>0</v>
      </c>
      <c r="Q106" s="178">
        <f>IF(S126=L106,1,0)</f>
        <v>0</v>
      </c>
      <c r="R106" s="178">
        <f>IF(S127=L106,1,0)</f>
        <v>0</v>
      </c>
      <c r="S106" s="178">
        <f>IF(S128=L106,1,0)</f>
        <v>0</v>
      </c>
      <c r="T106" s="178">
        <f>IF(S129=L106,1,0)</f>
        <v>0</v>
      </c>
      <c r="V106" s="178">
        <f>IF(S130=L106,1,0)</f>
        <v>0</v>
      </c>
      <c r="W106" s="178">
        <f>IF(S131=L106,1,0)</f>
        <v>0</v>
      </c>
      <c r="X106" s="178">
        <f>IF(S132=L106,1,0)</f>
        <v>0</v>
      </c>
      <c r="Y106" s="178">
        <f>IF(S133=L106,1,0)</f>
        <v>0</v>
      </c>
      <c r="Z106" s="178">
        <f>IF(S134=L106,1,0)</f>
        <v>0</v>
      </c>
      <c r="AA106" s="178">
        <f>IF(S135=L106,1,0)</f>
        <v>0</v>
      </c>
      <c r="AB106" s="178">
        <f>IF(S136=L106,1,0)</f>
        <v>0</v>
      </c>
      <c r="AC106" s="178">
        <f>IF(S137=L106,1,0)</f>
        <v>0</v>
      </c>
      <c r="AD106" s="178">
        <f>IF(S138=L106,1,0)</f>
        <v>0</v>
      </c>
      <c r="AE106" s="178">
        <f>IF(S139=L106,1,0)</f>
        <v>0</v>
      </c>
      <c r="AF106" s="178">
        <f>IF(S140=L106,1,0)</f>
        <v>0</v>
      </c>
      <c r="AG106" s="178">
        <f>IF(S141=L106,1,0)</f>
        <v>0</v>
      </c>
      <c r="AH106" s="178">
        <f>IF(S142=L106,1,0)</f>
        <v>0</v>
      </c>
      <c r="AI106" s="178">
        <f>IF(S143=L106,1,0)</f>
        <v>0</v>
      </c>
      <c r="AJ106" s="178">
        <f>IF(S144=L106,1,0)</f>
        <v>0</v>
      </c>
      <c r="AK106" s="178">
        <f>IF(S145=L106,1,0)</f>
        <v>0</v>
      </c>
      <c r="AL106" s="178">
        <f>IF(S146=L106,1,0)</f>
        <v>0</v>
      </c>
      <c r="AM106" s="178">
        <f>IF(S147=L106,1,0)</f>
        <v>0</v>
      </c>
      <c r="AN106" s="178">
        <f>IF(S148=L106,1,0)</f>
        <v>0</v>
      </c>
      <c r="AO106" s="178">
        <f>IF(S149=L106,1,0)</f>
        <v>0</v>
      </c>
      <c r="AP106" s="178">
        <f>IF(S150=L106,1,0)</f>
        <v>0</v>
      </c>
      <c r="AQ106" s="178">
        <f>IF(S151=L106,1,0)</f>
        <v>0</v>
      </c>
      <c r="AR106" s="178">
        <f>IF(S152=L106,1,0)</f>
        <v>0</v>
      </c>
      <c r="AS106" s="178">
        <f>IF(S153=L106,1,0)</f>
        <v>0</v>
      </c>
      <c r="AT106" s="179">
        <f>IF(S154=L106,1,0)</f>
        <v>0</v>
      </c>
      <c r="AU106" s="50">
        <f>IF(T124=L106,1,0)</f>
        <v>0</v>
      </c>
      <c r="AV106" s="190"/>
      <c r="AW106" s="190"/>
      <c r="AX106" s="190"/>
      <c r="AY106" s="190"/>
      <c r="AZ106" s="190"/>
      <c r="BA106" s="190"/>
      <c r="BB106" s="190"/>
      <c r="BC106" s="190"/>
      <c r="BD106" s="190"/>
      <c r="BE106" s="190"/>
      <c r="BF106" s="190"/>
      <c r="BG106" s="190"/>
      <c r="BH106" s="190"/>
      <c r="BI106" s="190"/>
      <c r="BJ106" s="190"/>
      <c r="BK106" s="190"/>
      <c r="BL106" s="190"/>
      <c r="BM106" s="190"/>
      <c r="BN106" s="190"/>
      <c r="BO106" s="190"/>
      <c r="BP106" s="190"/>
      <c r="BQ106" s="190"/>
      <c r="BR106" s="190"/>
      <c r="BS106" s="190"/>
      <c r="BT106" s="190"/>
      <c r="BU106" s="190"/>
      <c r="BV106" s="190"/>
      <c r="BW106" s="190"/>
      <c r="BX106" s="190"/>
      <c r="BY106" s="191"/>
      <c r="BZ106" s="178"/>
      <c r="CA106" s="178"/>
      <c r="CB106" s="178"/>
      <c r="CC106" s="178"/>
      <c r="CD106" s="178"/>
      <c r="CE106" s="178"/>
      <c r="CF106" s="178"/>
      <c r="CG106" s="178"/>
      <c r="CH106" s="178"/>
      <c r="CI106" s="126"/>
      <c r="CJ106" s="126"/>
      <c r="CK106" s="126"/>
    </row>
    <row r="107" spans="3:96" x14ac:dyDescent="0.25">
      <c r="C107" s="125">
        <v>2005</v>
      </c>
      <c r="D107" s="126" t="s">
        <v>12</v>
      </c>
      <c r="E107" s="126">
        <v>6</v>
      </c>
      <c r="F107" s="96">
        <f t="shared" si="0"/>
        <v>6</v>
      </c>
      <c r="G107" s="88">
        <f t="shared" si="1"/>
        <v>45571</v>
      </c>
      <c r="H107" s="126"/>
      <c r="I107" s="178"/>
      <c r="J107" s="178"/>
      <c r="K107" s="178"/>
      <c r="L107" s="180">
        <f t="shared" si="2"/>
        <v>0</v>
      </c>
      <c r="M107" s="189">
        <f t="shared" si="3"/>
        <v>0</v>
      </c>
      <c r="N107" s="191">
        <f t="shared" si="4"/>
        <v>0</v>
      </c>
      <c r="O107" s="199">
        <f>IF(S124=L107,1,0)</f>
        <v>0</v>
      </c>
      <c r="P107" s="178">
        <f>IF(S125=L107,1,0)</f>
        <v>0</v>
      </c>
      <c r="Q107" s="178">
        <f>IF(S126=L107,1,0)</f>
        <v>0</v>
      </c>
      <c r="R107" s="178">
        <f>IF(S127=L107,1,0)</f>
        <v>0</v>
      </c>
      <c r="S107" s="178">
        <f>IF(S128=L107,1,0)</f>
        <v>0</v>
      </c>
      <c r="T107" s="178">
        <f>IF(S129=L107,1,0)</f>
        <v>0</v>
      </c>
      <c r="V107" s="178">
        <f>IF(S130=L107,1,0)</f>
        <v>0</v>
      </c>
      <c r="W107" s="178">
        <f>IF(S131=L107,1,0)</f>
        <v>0</v>
      </c>
      <c r="X107" s="178">
        <f>IF(S132=L107,1,0)</f>
        <v>0</v>
      </c>
      <c r="Y107" s="178">
        <f>IF(S133=L107,1,0)</f>
        <v>0</v>
      </c>
      <c r="Z107" s="178">
        <f>IF(S134=L107,1,0)</f>
        <v>0</v>
      </c>
      <c r="AA107" s="178">
        <f>IF(S135=L107,1,0)</f>
        <v>0</v>
      </c>
      <c r="AB107" s="178">
        <f>IF(S136=L107,1,0)</f>
        <v>0</v>
      </c>
      <c r="AC107" s="178">
        <f>IF(S137=L107,1,0)</f>
        <v>0</v>
      </c>
      <c r="AD107" s="178">
        <f>IF(S138=L107,1,0)</f>
        <v>0</v>
      </c>
      <c r="AE107" s="178">
        <f>IF(S139=L107,1,0)</f>
        <v>0</v>
      </c>
      <c r="AF107" s="178">
        <f>IF(S140=L107,1,0)</f>
        <v>0</v>
      </c>
      <c r="AG107" s="178">
        <f>IF(S141=L107,1,0)</f>
        <v>0</v>
      </c>
      <c r="AH107" s="178">
        <f>IF(S142=L107,1,0)</f>
        <v>0</v>
      </c>
      <c r="AI107" s="178">
        <f>IF(S143=L107,1,0)</f>
        <v>0</v>
      </c>
      <c r="AJ107" s="178">
        <f>IF(S144=L107,1,0)</f>
        <v>0</v>
      </c>
      <c r="AK107" s="178">
        <f>IF(S145=L107,1,0)</f>
        <v>0</v>
      </c>
      <c r="AL107" s="178">
        <f>IF(S146=L107,1,0)</f>
        <v>0</v>
      </c>
      <c r="AM107" s="178">
        <f>IF(S147=L107,1,0)</f>
        <v>0</v>
      </c>
      <c r="AN107" s="178">
        <f>IF(S148=L107,1,0)</f>
        <v>0</v>
      </c>
      <c r="AO107" s="178">
        <f>IF(S149=L107,1,0)</f>
        <v>0</v>
      </c>
      <c r="AP107" s="178">
        <f>IF(S150=L107,1,0)</f>
        <v>0</v>
      </c>
      <c r="AQ107" s="178">
        <f>IF(S151=L107,1,0)</f>
        <v>0</v>
      </c>
      <c r="AR107" s="178">
        <f>IF(S152=L107,1,0)</f>
        <v>0</v>
      </c>
      <c r="AS107" s="178">
        <f>IF(S153=L107,1,0)</f>
        <v>0</v>
      </c>
      <c r="AT107" s="179">
        <f>IF(S154=L107,1,0)</f>
        <v>0</v>
      </c>
      <c r="AU107" s="50">
        <f>IF(T124=L107,1,0)</f>
        <v>0</v>
      </c>
      <c r="AV107" s="190"/>
      <c r="AW107" s="190"/>
      <c r="AX107" s="190"/>
      <c r="AY107" s="190"/>
      <c r="AZ107" s="190"/>
      <c r="BA107" s="190"/>
      <c r="BB107" s="190"/>
      <c r="BC107" s="190"/>
      <c r="BD107" s="190"/>
      <c r="BE107" s="190"/>
      <c r="BF107" s="190"/>
      <c r="BG107" s="190"/>
      <c r="BH107" s="190"/>
      <c r="BI107" s="190"/>
      <c r="BJ107" s="190"/>
      <c r="BK107" s="190"/>
      <c r="BL107" s="190"/>
      <c r="BM107" s="190"/>
      <c r="BN107" s="190"/>
      <c r="BO107" s="190"/>
      <c r="BP107" s="190"/>
      <c r="BQ107" s="190"/>
      <c r="BR107" s="190"/>
      <c r="BS107" s="190"/>
      <c r="BT107" s="190"/>
      <c r="BU107" s="190"/>
      <c r="BV107" s="190"/>
      <c r="BW107" s="190"/>
      <c r="BX107" s="190"/>
      <c r="BY107" s="191"/>
      <c r="BZ107" s="178"/>
      <c r="CA107" s="178"/>
      <c r="CB107" s="178"/>
      <c r="CC107" s="178"/>
      <c r="CD107" s="178"/>
      <c r="CE107" s="178"/>
      <c r="CF107" s="178"/>
      <c r="CG107" s="178"/>
      <c r="CH107" s="178"/>
      <c r="CI107" s="126"/>
      <c r="CJ107" s="126"/>
      <c r="CK107" s="126"/>
      <c r="CQ107" s="206"/>
      <c r="CR107" s="206"/>
    </row>
    <row r="108" spans="3:96" x14ac:dyDescent="0.25">
      <c r="C108" s="125">
        <v>2006</v>
      </c>
      <c r="D108" s="126" t="s">
        <v>13</v>
      </c>
      <c r="E108" s="126">
        <v>7</v>
      </c>
      <c r="F108" s="96">
        <f t="shared" si="0"/>
        <v>7</v>
      </c>
      <c r="G108" s="88">
        <f t="shared" si="1"/>
        <v>45572</v>
      </c>
      <c r="H108" s="126"/>
      <c r="I108" s="178"/>
      <c r="J108" s="178"/>
      <c r="K108" s="178"/>
      <c r="L108" s="180">
        <f t="shared" si="2"/>
        <v>0</v>
      </c>
      <c r="M108" s="189">
        <f t="shared" si="3"/>
        <v>0</v>
      </c>
      <c r="N108" s="191">
        <f t="shared" si="4"/>
        <v>0</v>
      </c>
      <c r="O108" s="199">
        <f>IF(S124=L108,1,0)</f>
        <v>0</v>
      </c>
      <c r="P108" s="178">
        <f>IF(S125=L108,1,0)</f>
        <v>0</v>
      </c>
      <c r="Q108" s="178">
        <f>IF(S126=L108,1,0)</f>
        <v>0</v>
      </c>
      <c r="R108" s="178">
        <f>IF(S127=L108,1,0)</f>
        <v>0</v>
      </c>
      <c r="S108" s="178">
        <f>IF(S128=L108,1,0)</f>
        <v>0</v>
      </c>
      <c r="T108" s="178">
        <f>IF(S129=L108,1,0)</f>
        <v>0</v>
      </c>
      <c r="V108" s="178">
        <f>IF(S130=L108,1,0)</f>
        <v>0</v>
      </c>
      <c r="W108" s="178">
        <f>IF(S131=L108,1,0)</f>
        <v>0</v>
      </c>
      <c r="X108" s="95">
        <f>IF(S132=L108,1,0)</f>
        <v>0</v>
      </c>
      <c r="Y108" s="178">
        <f>IF(S133=L108,1,0)</f>
        <v>0</v>
      </c>
      <c r="Z108" s="178">
        <f>IF(S134=L108,1,0)</f>
        <v>0</v>
      </c>
      <c r="AA108" s="178">
        <f>IF(S135=L108,1,0)</f>
        <v>0</v>
      </c>
      <c r="AB108" s="178">
        <f>IF(S136=L108,1,0)</f>
        <v>0</v>
      </c>
      <c r="AC108" s="178">
        <f>IF(S137=L108,1,0)</f>
        <v>0</v>
      </c>
      <c r="AD108" s="178">
        <f>IF(S138=L108,1,0)</f>
        <v>0</v>
      </c>
      <c r="AE108" s="178">
        <f>IF(S139=L108,1,0)</f>
        <v>0</v>
      </c>
      <c r="AF108" s="178">
        <f>IF(S140=L108,1,0)</f>
        <v>0</v>
      </c>
      <c r="AG108" s="178">
        <f>IF(S141=L108,1,0)</f>
        <v>0</v>
      </c>
      <c r="AH108" s="178">
        <f>IF(S142=L108,1,0)</f>
        <v>0</v>
      </c>
      <c r="AI108" s="178">
        <f>IF(S143=L108,1,0)</f>
        <v>0</v>
      </c>
      <c r="AJ108" s="178">
        <f>IF(S144=L108,1,0)</f>
        <v>0</v>
      </c>
      <c r="AK108" s="178">
        <f>IF(S145=L108,1,0)</f>
        <v>0</v>
      </c>
      <c r="AL108" s="178">
        <f>IF(S146=L108,1,0)</f>
        <v>0</v>
      </c>
      <c r="AM108" s="178">
        <f>IF(S147=L108,1,0)</f>
        <v>0</v>
      </c>
      <c r="AN108" s="178">
        <f>IF(S148=L108,1,0)</f>
        <v>0</v>
      </c>
      <c r="AO108" s="178">
        <f>IF(S149=L108,1,0)</f>
        <v>0</v>
      </c>
      <c r="AP108" s="178">
        <f>IF(S150=L108,1,0)</f>
        <v>0</v>
      </c>
      <c r="AQ108" s="178">
        <f>IF(S151=L108,1,0)</f>
        <v>0</v>
      </c>
      <c r="AR108" s="178">
        <f>IF(S152=L108,1,0)</f>
        <v>0</v>
      </c>
      <c r="AS108" s="178">
        <f>IF(S153=L108,1,0)</f>
        <v>0</v>
      </c>
      <c r="AT108" s="179">
        <f>IF(S154=L108,1,0)</f>
        <v>0</v>
      </c>
      <c r="AU108" s="50">
        <f>IF(T124=L108,1,0)</f>
        <v>0</v>
      </c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1"/>
      <c r="BZ108" s="178"/>
      <c r="CA108" s="178"/>
      <c r="CB108" s="178"/>
      <c r="CC108" s="178"/>
      <c r="CD108" s="178"/>
      <c r="CE108" s="178"/>
      <c r="CF108" s="178"/>
      <c r="CG108" s="178" t="s">
        <v>141</v>
      </c>
      <c r="CH108" s="178"/>
      <c r="CI108" s="126"/>
      <c r="CJ108" s="126"/>
      <c r="CK108" s="126"/>
    </row>
    <row r="109" spans="3:96" ht="14.45" customHeight="1" x14ac:dyDescent="0.25">
      <c r="C109" s="125">
        <v>2007</v>
      </c>
      <c r="D109" s="126" t="s">
        <v>14</v>
      </c>
      <c r="E109" s="126">
        <v>8</v>
      </c>
      <c r="F109" s="126"/>
      <c r="G109" s="88">
        <f t="shared" ref="G109:G132" si="5">I131</f>
        <v>45573</v>
      </c>
      <c r="H109" s="126"/>
      <c r="I109" s="178"/>
      <c r="J109" s="178"/>
      <c r="K109" s="178"/>
      <c r="L109" s="180">
        <f t="shared" si="2"/>
        <v>0</v>
      </c>
      <c r="M109" s="189">
        <f t="shared" si="3"/>
        <v>0</v>
      </c>
      <c r="N109" s="191">
        <f t="shared" si="4"/>
        <v>0</v>
      </c>
      <c r="O109" s="199">
        <f>IF(S124=L109,1,0)</f>
        <v>0</v>
      </c>
      <c r="P109" s="178">
        <f>IF(S125=L109,1,0)</f>
        <v>0</v>
      </c>
      <c r="Q109" s="178">
        <f>IF(S126=L109,1,0)</f>
        <v>0</v>
      </c>
      <c r="R109" s="178">
        <f>IF(S127=L109,1,0)</f>
        <v>0</v>
      </c>
      <c r="S109" s="178">
        <f>IF(S128=L109,1,0)</f>
        <v>0</v>
      </c>
      <c r="T109" s="178">
        <f>IF(S129=L109,1,0)</f>
        <v>0</v>
      </c>
      <c r="V109" s="178">
        <f>IF(S130=L109,1,0)</f>
        <v>0</v>
      </c>
      <c r="W109" s="178">
        <f>IF(S131=L109,1,0)</f>
        <v>0</v>
      </c>
      <c r="X109" s="178">
        <f>IF(S132=L109,1,0)</f>
        <v>0</v>
      </c>
      <c r="Y109" s="178">
        <f>IF(S133=L109,1,0)</f>
        <v>0</v>
      </c>
      <c r="Z109" s="178">
        <f>IF(S134=L109,1,0)</f>
        <v>0</v>
      </c>
      <c r="AA109" s="178">
        <f>IF(S135=L109,1,0)</f>
        <v>0</v>
      </c>
      <c r="AB109" s="178">
        <f>IF(S136=L109,1,0)</f>
        <v>0</v>
      </c>
      <c r="AC109" s="178">
        <f>IF(S137=L109,1,0)</f>
        <v>0</v>
      </c>
      <c r="AD109" s="178">
        <f>IF(S138=L109,1,0)</f>
        <v>0</v>
      </c>
      <c r="AE109" s="178">
        <f>IF(S139=L109,1,0)</f>
        <v>0</v>
      </c>
      <c r="AF109" s="178">
        <f>IF(S140=L109,1,0)</f>
        <v>0</v>
      </c>
      <c r="AG109" s="178">
        <f>IF(S141=L109,1,0)</f>
        <v>0</v>
      </c>
      <c r="AH109" s="178">
        <f>IF(S142=L109,1,0)</f>
        <v>0</v>
      </c>
      <c r="AI109" s="178">
        <f>IF(S143=L109,1,0)</f>
        <v>0</v>
      </c>
      <c r="AJ109" s="178">
        <f>IF(S144=L109,1,0)</f>
        <v>0</v>
      </c>
      <c r="AK109" s="178">
        <f>IF(S145=L109,1,0)</f>
        <v>0</v>
      </c>
      <c r="AL109" s="178">
        <f>IF(S146=L109,1,0)</f>
        <v>0</v>
      </c>
      <c r="AM109" s="178">
        <f>IF(S147=L109,1,0)</f>
        <v>0</v>
      </c>
      <c r="AN109" s="178">
        <f>IF(S148=L109,1,0)</f>
        <v>0</v>
      </c>
      <c r="AO109" s="178">
        <f>IF(S149=L109,1,0)</f>
        <v>0</v>
      </c>
      <c r="AP109" s="178">
        <f>IF(S150=L109,1,0)</f>
        <v>0</v>
      </c>
      <c r="AQ109" s="178">
        <f>IF(S151=L109,1,0)</f>
        <v>0</v>
      </c>
      <c r="AR109" s="178">
        <f>IF(S152=L109,1,0)</f>
        <v>0</v>
      </c>
      <c r="AS109" s="178">
        <f>IF(S153=L109,1,0)</f>
        <v>0</v>
      </c>
      <c r="AT109" s="179">
        <f>IF(S154=L109,1,0)</f>
        <v>0</v>
      </c>
      <c r="AU109" s="50">
        <f>IF(T124=L109,1,0)</f>
        <v>0</v>
      </c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  <c r="BP109" s="190"/>
      <c r="BQ109" s="190"/>
      <c r="BR109" s="190"/>
      <c r="BS109" s="190"/>
      <c r="BT109" s="190"/>
      <c r="BU109" s="190"/>
      <c r="BV109" s="190"/>
      <c r="BW109" s="190"/>
      <c r="BX109" s="190"/>
      <c r="BY109" s="191"/>
      <c r="BZ109" s="178"/>
      <c r="CA109" s="178"/>
      <c r="CB109" s="178"/>
      <c r="CC109" s="178"/>
      <c r="CD109" s="178"/>
      <c r="CE109" s="178"/>
      <c r="CF109" s="178" t="s">
        <v>142</v>
      </c>
      <c r="CG109" s="178"/>
      <c r="CH109" s="178"/>
      <c r="CI109" s="126"/>
      <c r="CJ109" s="126"/>
      <c r="CK109" s="126"/>
    </row>
    <row r="110" spans="3:96" ht="14.45" customHeight="1" x14ac:dyDescent="0.25">
      <c r="C110" s="125">
        <v>2008</v>
      </c>
      <c r="D110" s="126" t="s">
        <v>15</v>
      </c>
      <c r="E110" s="126">
        <v>9</v>
      </c>
      <c r="F110" s="126"/>
      <c r="G110" s="88">
        <f t="shared" si="5"/>
        <v>45574</v>
      </c>
      <c r="H110" s="126"/>
      <c r="I110" s="178"/>
      <c r="J110" s="178"/>
      <c r="K110" s="178"/>
      <c r="L110" s="180">
        <f t="shared" si="2"/>
        <v>0</v>
      </c>
      <c r="M110" s="189">
        <f t="shared" si="3"/>
        <v>0</v>
      </c>
      <c r="N110" s="191">
        <f t="shared" si="4"/>
        <v>0</v>
      </c>
      <c r="O110" s="199">
        <f>IF(S124=L110,1,0)</f>
        <v>0</v>
      </c>
      <c r="P110" s="178">
        <f>IF(S125=L110,1,0)</f>
        <v>0</v>
      </c>
      <c r="Q110" s="178">
        <f>IF(S126=L110,1,0)</f>
        <v>0</v>
      </c>
      <c r="R110" s="178">
        <f>IF(S127=L110,1,0)</f>
        <v>0</v>
      </c>
      <c r="S110" s="178">
        <f>IF(S128=L110,1,0)</f>
        <v>0</v>
      </c>
      <c r="T110" s="178">
        <f>IF(S129=L110,1,0)</f>
        <v>0</v>
      </c>
      <c r="V110" s="178">
        <f>IF(S130=L110,1,0)</f>
        <v>0</v>
      </c>
      <c r="W110" s="178">
        <f>IF(S131=L110,1,0)</f>
        <v>0</v>
      </c>
      <c r="X110" s="178">
        <f>IF(S132=L110,1,0)</f>
        <v>0</v>
      </c>
      <c r="Y110" s="178">
        <f>IF(S133=L110,1,0)</f>
        <v>0</v>
      </c>
      <c r="Z110" s="178">
        <f>IF(S134=L110,1,0)</f>
        <v>0</v>
      </c>
      <c r="AA110" s="178">
        <f>IF(S135=L110,1,0)</f>
        <v>0</v>
      </c>
      <c r="AB110" s="178">
        <f>IF(S136=L110,1,0)</f>
        <v>0</v>
      </c>
      <c r="AC110" s="178">
        <f>IF(S137=L110,1,0)</f>
        <v>0</v>
      </c>
      <c r="AD110" s="178">
        <f>IF(S138=L110,1,0)</f>
        <v>0</v>
      </c>
      <c r="AE110" s="178">
        <f>IF(S139=L110,1,0)</f>
        <v>0</v>
      </c>
      <c r="AF110" s="178">
        <f>IF(S140=L110,1,0)</f>
        <v>0</v>
      </c>
      <c r="AG110" s="178">
        <f>IF(S141=L110,1,0)</f>
        <v>0</v>
      </c>
      <c r="AH110" s="178">
        <f>IF(S142=L110,1,0)</f>
        <v>0</v>
      </c>
      <c r="AI110" s="178">
        <f>IF(S143=L110,1,0)</f>
        <v>0</v>
      </c>
      <c r="AJ110" s="178">
        <f>IF(S144=L110,1,0)</f>
        <v>0</v>
      </c>
      <c r="AK110" s="178">
        <f>IF(S145=L110,1,0)</f>
        <v>0</v>
      </c>
      <c r="AL110" s="178">
        <f>IF(S146=L110,1,0)</f>
        <v>0</v>
      </c>
      <c r="AM110" s="178">
        <f>IF(S147=L110,1,0)</f>
        <v>0</v>
      </c>
      <c r="AN110" s="178">
        <f>IF(S148=L110,1,0)</f>
        <v>0</v>
      </c>
      <c r="AO110" s="178">
        <f>IF(S149=L110,1,0)</f>
        <v>0</v>
      </c>
      <c r="AP110" s="178">
        <f>IF(S150=L110,1,0)</f>
        <v>0</v>
      </c>
      <c r="AQ110" s="178">
        <f>IF(S151=L110,1,0)</f>
        <v>0</v>
      </c>
      <c r="AR110" s="178">
        <f>IF(S152=L110,1,0)</f>
        <v>0</v>
      </c>
      <c r="AS110" s="178">
        <f>IF(S153=L110,1,0)</f>
        <v>0</v>
      </c>
      <c r="AT110" s="179">
        <f>IF(S154=L110,1,0)</f>
        <v>0</v>
      </c>
      <c r="AU110" s="50">
        <f>IF(T124=L110,1,0)</f>
        <v>0</v>
      </c>
      <c r="AV110" s="190"/>
      <c r="AW110" s="190"/>
      <c r="AX110" s="190"/>
      <c r="AY110" s="190"/>
      <c r="AZ110" s="190"/>
      <c r="BA110" s="190"/>
      <c r="BB110" s="190"/>
      <c r="BC110" s="190"/>
      <c r="BD110" s="190"/>
      <c r="BE110" s="190"/>
      <c r="BF110" s="190"/>
      <c r="BG110" s="190"/>
      <c r="BH110" s="190"/>
      <c r="BI110" s="190"/>
      <c r="BJ110" s="190"/>
      <c r="BK110" s="190"/>
      <c r="BL110" s="190"/>
      <c r="BM110" s="190"/>
      <c r="BN110" s="190"/>
      <c r="BO110" s="190"/>
      <c r="BP110" s="190"/>
      <c r="BQ110" s="190"/>
      <c r="BR110" s="190"/>
      <c r="BS110" s="190"/>
      <c r="BT110" s="190"/>
      <c r="BU110" s="190"/>
      <c r="BV110" s="190"/>
      <c r="BW110" s="190"/>
      <c r="BX110" s="190"/>
      <c r="BY110" s="191"/>
      <c r="BZ110" s="178"/>
      <c r="CA110" s="178"/>
      <c r="CB110" s="178"/>
      <c r="CC110" s="178"/>
      <c r="CD110" s="178"/>
      <c r="CE110" s="178"/>
      <c r="CF110" s="178"/>
      <c r="CG110" s="178"/>
      <c r="CH110" s="178"/>
      <c r="CI110" s="126"/>
      <c r="CJ110" s="126"/>
      <c r="CK110" s="126"/>
    </row>
    <row r="111" spans="3:96" ht="14.45" customHeight="1" x14ac:dyDescent="0.25">
      <c r="C111" s="125">
        <v>2009</v>
      </c>
      <c r="D111" s="126" t="s">
        <v>21</v>
      </c>
      <c r="E111" s="126">
        <v>10</v>
      </c>
      <c r="F111" s="126"/>
      <c r="G111" s="88">
        <f t="shared" si="5"/>
        <v>45575</v>
      </c>
      <c r="H111" s="126"/>
      <c r="I111" s="178"/>
      <c r="J111" s="178"/>
      <c r="K111" s="178"/>
      <c r="L111" s="185">
        <f t="shared" si="2"/>
        <v>0</v>
      </c>
      <c r="M111" s="197">
        <f t="shared" si="3"/>
        <v>0</v>
      </c>
      <c r="N111" s="194">
        <f t="shared" si="4"/>
        <v>0</v>
      </c>
      <c r="O111" s="154">
        <f>IF(S124=L111,1,0)</f>
        <v>0</v>
      </c>
      <c r="P111" s="181">
        <f>IF(S125=L111,1,0)</f>
        <v>0</v>
      </c>
      <c r="Q111" s="181">
        <f>IF(S126=L111,1,0)</f>
        <v>0</v>
      </c>
      <c r="R111" s="181">
        <f>IF(S127=L111,1,0)</f>
        <v>0</v>
      </c>
      <c r="S111" s="181">
        <f>IF(S128=L111,1,0)</f>
        <v>0</v>
      </c>
      <c r="T111" s="181">
        <f>IF(S129=L111,1,0)</f>
        <v>0</v>
      </c>
      <c r="U111" s="286"/>
      <c r="V111" s="181">
        <f>IF(S130=L111,1,0)</f>
        <v>0</v>
      </c>
      <c r="W111" s="181">
        <f>IF(S131=L111,1,0)</f>
        <v>0</v>
      </c>
      <c r="X111" s="181">
        <f>IF(S132=L111,1,0)</f>
        <v>0</v>
      </c>
      <c r="Y111" s="181">
        <f>IF(S133=L111,1,0)</f>
        <v>0</v>
      </c>
      <c r="Z111" s="181">
        <f>IF(S134=L111,1,0)</f>
        <v>0</v>
      </c>
      <c r="AA111" s="181">
        <f>IF(S135=L111,1,0)</f>
        <v>0</v>
      </c>
      <c r="AB111" s="181">
        <f>IF(S136=L111,1,0)</f>
        <v>0</v>
      </c>
      <c r="AC111" s="181">
        <f>IF(S137=L111,1,0)</f>
        <v>0</v>
      </c>
      <c r="AD111" s="181">
        <f>IF(S138=L111,1,0)</f>
        <v>0</v>
      </c>
      <c r="AE111" s="181">
        <f>IF(S139=L111,1,0)</f>
        <v>0</v>
      </c>
      <c r="AF111" s="181">
        <f>IF(S140=L111,1,0)</f>
        <v>0</v>
      </c>
      <c r="AG111" s="181">
        <f>IF(S141=L111,1,0)</f>
        <v>0</v>
      </c>
      <c r="AH111" s="181">
        <f>IF(S142=L111,1,0)</f>
        <v>0</v>
      </c>
      <c r="AI111" s="181">
        <f>IF(S143=L111,1,0)</f>
        <v>0</v>
      </c>
      <c r="AJ111" s="181">
        <f>IF(S144=L111,1,0)</f>
        <v>0</v>
      </c>
      <c r="AK111" s="181">
        <f>IF(S145=L111,1,0)</f>
        <v>0</v>
      </c>
      <c r="AL111" s="181">
        <f>IF(S146=L111,1,0)</f>
        <v>0</v>
      </c>
      <c r="AM111" s="181">
        <f>IF(S147=L111,1,0)</f>
        <v>0</v>
      </c>
      <c r="AN111" s="181">
        <f>IF(S148=L111,1,0)</f>
        <v>0</v>
      </c>
      <c r="AO111" s="181">
        <f>IF(S149=L111,1,0)</f>
        <v>0</v>
      </c>
      <c r="AP111" s="181">
        <f>IF(S150=L111,1,0)</f>
        <v>0</v>
      </c>
      <c r="AQ111" s="181">
        <f>IF(S151=L111,1,0)</f>
        <v>0</v>
      </c>
      <c r="AR111" s="181">
        <f>IF(S152=L111,1,0)</f>
        <v>0</v>
      </c>
      <c r="AS111" s="181">
        <f>IF(S153=L111,1,0)</f>
        <v>0</v>
      </c>
      <c r="AT111" s="182">
        <f>IF(S154=L111,1,0)</f>
        <v>0</v>
      </c>
      <c r="AU111" s="198">
        <f>IF(T124=L111,1,0)</f>
        <v>0</v>
      </c>
      <c r="AV111" s="188"/>
      <c r="AW111" s="188"/>
      <c r="AX111" s="188"/>
      <c r="AY111" s="188"/>
      <c r="AZ111" s="188"/>
      <c r="BA111" s="188"/>
      <c r="BB111" s="188"/>
      <c r="BC111" s="188"/>
      <c r="BD111" s="188"/>
      <c r="BE111" s="188"/>
      <c r="BF111" s="188"/>
      <c r="BG111" s="188"/>
      <c r="BH111" s="188"/>
      <c r="BI111" s="188"/>
      <c r="BJ111" s="188"/>
      <c r="BK111" s="188"/>
      <c r="BL111" s="188"/>
      <c r="BM111" s="188"/>
      <c r="BN111" s="188"/>
      <c r="BO111" s="188"/>
      <c r="BP111" s="188"/>
      <c r="BQ111" s="188"/>
      <c r="BR111" s="188"/>
      <c r="BS111" s="188"/>
      <c r="BT111" s="188"/>
      <c r="BU111" s="188"/>
      <c r="BV111" s="188"/>
      <c r="BW111" s="188"/>
      <c r="BX111" s="188"/>
      <c r="BY111" s="194"/>
      <c r="BZ111" s="178"/>
      <c r="CA111" s="178"/>
      <c r="CB111" s="178"/>
      <c r="CC111" s="178"/>
      <c r="CD111" s="178"/>
      <c r="CE111" s="178"/>
      <c r="CF111" s="178"/>
      <c r="CG111" s="178"/>
      <c r="CH111" s="178"/>
      <c r="CI111" s="126"/>
      <c r="CJ111" s="126"/>
      <c r="CK111" s="126"/>
    </row>
    <row r="112" spans="3:96" ht="14.45" customHeight="1" x14ac:dyDescent="0.25">
      <c r="C112" s="125">
        <v>2010</v>
      </c>
      <c r="D112" s="126" t="s">
        <v>22</v>
      </c>
      <c r="E112" s="126">
        <v>11</v>
      </c>
      <c r="F112" s="126"/>
      <c r="G112" s="88">
        <f t="shared" si="5"/>
        <v>45576</v>
      </c>
      <c r="H112" s="126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V112" s="178"/>
      <c r="W112" s="178"/>
      <c r="X112" s="178"/>
      <c r="Y112" s="178"/>
      <c r="Z112" s="178"/>
      <c r="AA112" s="178"/>
      <c r="AB112" s="178"/>
      <c r="AC112" s="178"/>
      <c r="AD112" s="178"/>
      <c r="AE112" s="178"/>
      <c r="AF112" s="178"/>
      <c r="AG112" s="178"/>
      <c r="AH112" s="178"/>
      <c r="AI112" s="178"/>
      <c r="AJ112" s="178"/>
      <c r="AK112" s="178"/>
      <c r="AL112" s="178"/>
      <c r="AM112" s="178"/>
      <c r="AN112" s="178"/>
      <c r="AO112" s="178"/>
      <c r="AP112" s="178"/>
      <c r="AQ112" s="178"/>
      <c r="AR112" s="178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26"/>
      <c r="BL112" s="126"/>
      <c r="BM112" s="126"/>
    </row>
    <row r="113" spans="3:110" ht="14.45" customHeight="1" x14ac:dyDescent="0.25">
      <c r="C113" s="125">
        <v>2011</v>
      </c>
      <c r="D113" s="126" t="s">
        <v>23</v>
      </c>
      <c r="E113" s="126">
        <v>12</v>
      </c>
      <c r="F113" s="126"/>
      <c r="G113" s="88">
        <f t="shared" si="5"/>
        <v>45577</v>
      </c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6"/>
      <c r="AL113" s="126"/>
      <c r="AM113" s="126"/>
      <c r="AN113" s="126"/>
      <c r="AO113" s="126"/>
      <c r="AP113" s="126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</row>
    <row r="114" spans="3:110" ht="14.45" customHeight="1" x14ac:dyDescent="0.25">
      <c r="C114" s="125">
        <v>2012</v>
      </c>
      <c r="D114" s="126"/>
      <c r="E114" s="126">
        <v>13</v>
      </c>
      <c r="F114" s="126"/>
      <c r="G114" s="88">
        <f t="shared" si="5"/>
        <v>45578</v>
      </c>
      <c r="H114" s="126"/>
      <c r="I114" s="322" t="s">
        <v>126</v>
      </c>
      <c r="J114" s="323"/>
      <c r="K114" s="323"/>
      <c r="L114" s="323"/>
      <c r="M114" s="323"/>
      <c r="N114" s="323"/>
      <c r="O114" s="323"/>
      <c r="P114" s="323"/>
      <c r="Q114" s="323"/>
      <c r="R114" s="323"/>
      <c r="S114" s="323"/>
      <c r="T114" s="323"/>
      <c r="U114" s="323"/>
      <c r="V114" s="323"/>
      <c r="W114" s="323"/>
      <c r="X114" s="323"/>
      <c r="Y114" s="323"/>
      <c r="Z114" s="323"/>
      <c r="AA114" s="323"/>
      <c r="AB114" s="323"/>
      <c r="AC114" s="323"/>
      <c r="AD114" s="323"/>
      <c r="AE114" s="323"/>
      <c r="AF114" s="323"/>
      <c r="AG114" s="323"/>
      <c r="AH114" s="323"/>
      <c r="AI114" s="323"/>
      <c r="AJ114" s="323"/>
      <c r="AK114" s="323"/>
      <c r="AL114" s="323"/>
      <c r="AM114" s="323"/>
      <c r="AN114" s="323"/>
      <c r="AO114" s="323"/>
      <c r="AP114" s="323"/>
      <c r="AQ114" s="323"/>
      <c r="AR114" s="323"/>
      <c r="AS114" s="323"/>
      <c r="AT114" s="323"/>
      <c r="AU114" s="323"/>
      <c r="AV114" s="323"/>
      <c r="AW114" s="323"/>
      <c r="AX114" s="323"/>
      <c r="AY114" s="323"/>
      <c r="AZ114" s="323"/>
      <c r="BA114" s="323"/>
      <c r="BB114" s="323"/>
      <c r="BC114" s="323"/>
      <c r="BD114" s="323"/>
      <c r="BE114" s="323"/>
      <c r="BF114" s="323"/>
      <c r="BG114" s="323"/>
      <c r="BH114" s="323"/>
      <c r="BI114" s="323"/>
      <c r="BJ114" s="324"/>
      <c r="BK114" s="126"/>
      <c r="BL114" s="126"/>
      <c r="BM114" s="126"/>
    </row>
    <row r="115" spans="3:110" ht="14.45" customHeight="1" x14ac:dyDescent="0.25">
      <c r="C115" s="125">
        <v>2013</v>
      </c>
      <c r="D115" s="126"/>
      <c r="E115" s="126">
        <v>14</v>
      </c>
      <c r="F115" s="126"/>
      <c r="G115" s="88">
        <f t="shared" si="5"/>
        <v>45579</v>
      </c>
      <c r="H115" s="126"/>
      <c r="I115" s="308" t="s">
        <v>127</v>
      </c>
      <c r="J115" s="306" t="s">
        <v>82</v>
      </c>
      <c r="K115" s="306" t="s">
        <v>128</v>
      </c>
      <c r="L115" s="326" t="s">
        <v>129</v>
      </c>
      <c r="M115" s="306" t="s">
        <v>130</v>
      </c>
      <c r="N115" s="325"/>
      <c r="O115" s="306" t="s">
        <v>131</v>
      </c>
      <c r="P115" s="306"/>
      <c r="Q115" s="308" t="s">
        <v>132</v>
      </c>
      <c r="R115" s="325"/>
      <c r="S115" s="329" t="s">
        <v>133</v>
      </c>
      <c r="T115" s="330"/>
      <c r="U115" s="289"/>
      <c r="V115" s="329" t="s">
        <v>138</v>
      </c>
      <c r="W115" s="331"/>
      <c r="X115" s="331"/>
      <c r="Y115" s="331"/>
      <c r="Z115" s="331"/>
      <c r="AA115" s="331"/>
      <c r="AB115" s="331"/>
      <c r="AC115" s="331"/>
      <c r="AD115" s="331"/>
      <c r="AE115" s="331"/>
      <c r="AF115" s="331"/>
      <c r="AG115" s="331"/>
      <c r="AH115" s="331"/>
      <c r="AI115" s="331"/>
      <c r="AJ115" s="331"/>
      <c r="AK115" s="331"/>
      <c r="AL115" s="331"/>
      <c r="AM115" s="331"/>
      <c r="AN115" s="331"/>
      <c r="AO115" s="330"/>
      <c r="AP115" s="326" t="s">
        <v>44</v>
      </c>
      <c r="AQ115" s="306" t="str">
        <f>C16</f>
        <v>T. 1</v>
      </c>
      <c r="AR115" s="306"/>
      <c r="AS115" s="306"/>
      <c r="AT115" s="325"/>
      <c r="AU115" s="308" t="str">
        <f>C17</f>
        <v>T. 2</v>
      </c>
      <c r="AV115" s="306"/>
      <c r="AW115" s="306"/>
      <c r="AX115" s="325"/>
      <c r="AY115" s="308" t="str">
        <f>C18</f>
        <v>T. 3</v>
      </c>
      <c r="AZ115" s="306"/>
      <c r="BA115" s="306"/>
      <c r="BB115" s="325"/>
      <c r="BC115" s="308" t="str">
        <f>C19</f>
        <v>T. 4</v>
      </c>
      <c r="BD115" s="306"/>
      <c r="BE115" s="306"/>
      <c r="BF115" s="325"/>
      <c r="BG115" s="308">
        <f>C20</f>
        <v>0</v>
      </c>
      <c r="BH115" s="306"/>
      <c r="BI115" s="306"/>
      <c r="BJ115" s="325"/>
      <c r="BK115" s="308">
        <f>C21</f>
        <v>0</v>
      </c>
      <c r="BL115" s="306"/>
      <c r="BM115" s="306"/>
      <c r="BN115" s="325"/>
      <c r="BO115" s="308">
        <f>C22</f>
        <v>0</v>
      </c>
      <c r="BP115" s="306"/>
      <c r="BQ115" s="306"/>
      <c r="BR115" s="325"/>
      <c r="BS115" s="308">
        <f>C23</f>
        <v>0</v>
      </c>
      <c r="BT115" s="306"/>
      <c r="BU115" s="306"/>
      <c r="BV115" s="325"/>
      <c r="BW115" s="308">
        <f>C24</f>
        <v>0</v>
      </c>
      <c r="BX115" s="306"/>
      <c r="BY115" s="306"/>
      <c r="BZ115" s="325"/>
      <c r="CA115" s="308">
        <f>C25</f>
        <v>0</v>
      </c>
      <c r="CB115" s="306"/>
      <c r="CC115" s="306"/>
      <c r="CD115" s="325"/>
      <c r="CE115" s="308" t="s">
        <v>139</v>
      </c>
      <c r="CF115" s="325"/>
      <c r="CG115" s="309" t="s">
        <v>140</v>
      </c>
      <c r="CH115" s="310"/>
      <c r="CI115" s="332"/>
      <c r="CJ115" s="308" t="s">
        <v>147</v>
      </c>
      <c r="CK115" s="306"/>
      <c r="CL115" s="306"/>
      <c r="CM115" s="238"/>
      <c r="CN115" s="271"/>
      <c r="CO115" s="271"/>
      <c r="CP115" s="335" t="s">
        <v>144</v>
      </c>
      <c r="CQ115" s="312"/>
      <c r="CR115" s="312"/>
      <c r="CS115" s="312"/>
      <c r="CT115" s="312"/>
      <c r="CU115" s="312"/>
      <c r="CV115" s="312"/>
      <c r="CW115" s="312"/>
      <c r="CX115" s="312"/>
      <c r="CY115" s="336"/>
      <c r="CZ115" s="227"/>
      <c r="DA115" s="229"/>
      <c r="DB115" s="229"/>
      <c r="DC115" s="229"/>
      <c r="DD115" s="229"/>
      <c r="DE115" s="228"/>
    </row>
    <row r="116" spans="3:110" ht="14.45" customHeight="1" x14ac:dyDescent="0.25">
      <c r="C116" s="125">
        <v>2014</v>
      </c>
      <c r="D116" s="126"/>
      <c r="E116" s="126">
        <v>15</v>
      </c>
      <c r="F116" s="126"/>
      <c r="G116" s="88">
        <f t="shared" si="5"/>
        <v>45580</v>
      </c>
      <c r="H116" s="126"/>
      <c r="I116" s="309"/>
      <c r="J116" s="310"/>
      <c r="K116" s="310"/>
      <c r="L116" s="327"/>
      <c r="M116" s="124" t="str">
        <f>J102</f>
        <v>Diurno 1</v>
      </c>
      <c r="N116" s="131" t="str">
        <f>J103</f>
        <v>Diurno 2</v>
      </c>
      <c r="O116" s="124" t="str">
        <f>J102</f>
        <v>Diurno 1</v>
      </c>
      <c r="P116" s="124" t="str">
        <f>J103</f>
        <v>Diurno 2</v>
      </c>
      <c r="Q116" s="152" t="str">
        <f>J102</f>
        <v>Diurno 1</v>
      </c>
      <c r="R116" s="153" t="str">
        <f>J103</f>
        <v>Diurno 2</v>
      </c>
      <c r="S116" s="198" t="s">
        <v>18</v>
      </c>
      <c r="T116" s="154" t="s">
        <v>19</v>
      </c>
      <c r="U116" s="154"/>
      <c r="V116" s="214" t="str">
        <f>C16</f>
        <v>T. 1</v>
      </c>
      <c r="W116" s="215" t="str">
        <f>C16</f>
        <v>T. 1</v>
      </c>
      <c r="X116" s="214" t="str">
        <f>$C17</f>
        <v>T. 2</v>
      </c>
      <c r="Y116" s="215" t="str">
        <f>C17</f>
        <v>T. 2</v>
      </c>
      <c r="Z116" s="214" t="str">
        <f>$C18</f>
        <v>T. 3</v>
      </c>
      <c r="AA116" s="214" t="str">
        <f>$C18</f>
        <v>T. 3</v>
      </c>
      <c r="AB116" s="214" t="str">
        <f>$C19</f>
        <v>T. 4</v>
      </c>
      <c r="AC116" s="214" t="str">
        <f>$C19</f>
        <v>T. 4</v>
      </c>
      <c r="AD116" s="214">
        <f>$C20</f>
        <v>0</v>
      </c>
      <c r="AE116" s="214">
        <f>$C20</f>
        <v>0</v>
      </c>
      <c r="AF116" s="214">
        <f>$C21</f>
        <v>0</v>
      </c>
      <c r="AG116" s="214">
        <f>$C21</f>
        <v>0</v>
      </c>
      <c r="AH116" s="214">
        <f>$C22</f>
        <v>0</v>
      </c>
      <c r="AI116" s="214">
        <f>$C22</f>
        <v>0</v>
      </c>
      <c r="AJ116" s="214">
        <f>$C23</f>
        <v>0</v>
      </c>
      <c r="AK116" s="214">
        <f>$C23</f>
        <v>0</v>
      </c>
      <c r="AL116" s="214">
        <f>$C24</f>
        <v>0</v>
      </c>
      <c r="AM116" s="214">
        <f>$C24</f>
        <v>0</v>
      </c>
      <c r="AN116" s="214">
        <f>$C25</f>
        <v>0</v>
      </c>
      <c r="AO116" s="214">
        <f>$C25</f>
        <v>0</v>
      </c>
      <c r="AP116" s="328"/>
      <c r="AQ116" s="124" t="s">
        <v>44</v>
      </c>
      <c r="AR116" s="124" t="s">
        <v>134</v>
      </c>
      <c r="AS116" s="124" t="s">
        <v>130</v>
      </c>
      <c r="AT116" s="131" t="s">
        <v>131</v>
      </c>
      <c r="AU116" s="130" t="s">
        <v>44</v>
      </c>
      <c r="AV116" s="124" t="s">
        <v>134</v>
      </c>
      <c r="AW116" s="124" t="s">
        <v>130</v>
      </c>
      <c r="AX116" s="131" t="s">
        <v>131</v>
      </c>
      <c r="AY116" s="130" t="s">
        <v>44</v>
      </c>
      <c r="AZ116" s="124" t="s">
        <v>134</v>
      </c>
      <c r="BA116" s="124" t="s">
        <v>130</v>
      </c>
      <c r="BB116" s="131" t="s">
        <v>131</v>
      </c>
      <c r="BC116" s="130" t="s">
        <v>44</v>
      </c>
      <c r="BD116" s="124" t="s">
        <v>134</v>
      </c>
      <c r="BE116" s="124" t="s">
        <v>130</v>
      </c>
      <c r="BF116" s="131" t="s">
        <v>131</v>
      </c>
      <c r="BG116" s="130" t="s">
        <v>44</v>
      </c>
      <c r="BH116" s="124" t="s">
        <v>134</v>
      </c>
      <c r="BI116" s="124" t="s">
        <v>130</v>
      </c>
      <c r="BJ116" s="131" t="s">
        <v>131</v>
      </c>
      <c r="BK116" s="130" t="s">
        <v>44</v>
      </c>
      <c r="BL116" s="124" t="s">
        <v>134</v>
      </c>
      <c r="BM116" s="124" t="s">
        <v>130</v>
      </c>
      <c r="BN116" s="131" t="s">
        <v>131</v>
      </c>
      <c r="BO116" s="130" t="s">
        <v>44</v>
      </c>
      <c r="BP116" s="124" t="s">
        <v>134</v>
      </c>
      <c r="BQ116" s="124" t="s">
        <v>130</v>
      </c>
      <c r="BR116" s="131" t="s">
        <v>131</v>
      </c>
      <c r="BS116" s="130" t="s">
        <v>44</v>
      </c>
      <c r="BT116" s="124" t="s">
        <v>134</v>
      </c>
      <c r="BU116" s="124" t="s">
        <v>130</v>
      </c>
      <c r="BV116" s="131" t="s">
        <v>131</v>
      </c>
      <c r="BW116" s="130" t="s">
        <v>44</v>
      </c>
      <c r="BX116" s="124" t="s">
        <v>134</v>
      </c>
      <c r="BY116" s="124" t="s">
        <v>130</v>
      </c>
      <c r="BZ116" s="131" t="s">
        <v>131</v>
      </c>
      <c r="CA116" s="130" t="s">
        <v>44</v>
      </c>
      <c r="CB116" s="124" t="s">
        <v>134</v>
      </c>
      <c r="CC116" s="124" t="s">
        <v>130</v>
      </c>
      <c r="CD116" s="131" t="s">
        <v>131</v>
      </c>
      <c r="CE116" s="205" t="str">
        <f>$J102</f>
        <v>Diurno 1</v>
      </c>
      <c r="CF116" s="205"/>
      <c r="CG116" s="205" t="s">
        <v>143</v>
      </c>
      <c r="CH116" s="205" t="str">
        <f>$J102</f>
        <v>Diurno 1</v>
      </c>
      <c r="CI116" s="205" t="str">
        <f>$J103</f>
        <v>Diurno 2</v>
      </c>
      <c r="CJ116" s="205" t="s">
        <v>145</v>
      </c>
      <c r="CK116" s="205" t="s">
        <v>146</v>
      </c>
      <c r="CL116" s="205" t="str">
        <f>$J102</f>
        <v>Diurno 1</v>
      </c>
      <c r="CM116" s="205" t="str">
        <f>$J103</f>
        <v>Diurno 2</v>
      </c>
      <c r="CN116" s="311" t="s">
        <v>154</v>
      </c>
      <c r="CO116" s="328"/>
      <c r="CP116" s="214" t="str">
        <f>$C16</f>
        <v>T. 1</v>
      </c>
      <c r="CQ116" s="214" t="str">
        <f>$C17</f>
        <v>T. 2</v>
      </c>
      <c r="CR116" s="214" t="str">
        <f>$C18</f>
        <v>T. 3</v>
      </c>
      <c r="CS116" s="214" t="str">
        <f>$C19</f>
        <v>T. 4</v>
      </c>
      <c r="CT116" s="214">
        <f>$C20</f>
        <v>0</v>
      </c>
      <c r="CU116" s="214">
        <f>$C21</f>
        <v>0</v>
      </c>
      <c r="CV116" s="214">
        <f>$C22</f>
        <v>0</v>
      </c>
      <c r="CW116" s="214">
        <f>$C23</f>
        <v>0</v>
      </c>
      <c r="CX116" s="214">
        <f>$C24</f>
        <v>0</v>
      </c>
      <c r="CY116" s="272">
        <f>$C25</f>
        <v>0</v>
      </c>
      <c r="CZ116" s="55" t="s">
        <v>148</v>
      </c>
      <c r="DA116" s="55" t="s">
        <v>149</v>
      </c>
      <c r="DB116" s="84" t="s">
        <v>150</v>
      </c>
      <c r="DC116" s="55" t="s">
        <v>18</v>
      </c>
      <c r="DD116" s="55" t="s">
        <v>19</v>
      </c>
      <c r="DE116" s="235" t="s">
        <v>151</v>
      </c>
      <c r="DF116" s="228"/>
    </row>
    <row r="117" spans="3:110" ht="14.45" customHeight="1" x14ac:dyDescent="0.25">
      <c r="C117" s="125">
        <v>2015</v>
      </c>
      <c r="D117" s="126"/>
      <c r="E117" s="126">
        <v>16</v>
      </c>
      <c r="F117" s="126"/>
      <c r="G117" s="88">
        <f t="shared" si="5"/>
        <v>45581</v>
      </c>
      <c r="H117" s="126"/>
      <c r="I117" s="100">
        <f t="shared" ref="I117:I123" si="6">I118-1</f>
        <v>45559</v>
      </c>
      <c r="J117" s="101">
        <f t="shared" ref="J117:J154" si="7">WEEKDAY(I117,1)</f>
        <v>3</v>
      </c>
      <c r="K117" s="129" t="str" cm="1">
        <f t="array" ref="K117">_xlfn.IFS(J117=F102,"1",J117=F103,"2",J117=F104,"3",J117=F105,"4",J117=F106,"5",J117=F107,"6",J117=F108,"7")</f>
        <v>3</v>
      </c>
      <c r="L117" s="156"/>
      <c r="M117" s="157"/>
      <c r="N117" s="156"/>
      <c r="O117" s="157"/>
      <c r="P117" s="157"/>
      <c r="Q117" s="158"/>
      <c r="R117" s="156"/>
      <c r="S117" s="158"/>
      <c r="T117" s="158"/>
      <c r="U117" s="158"/>
      <c r="V117" s="200"/>
      <c r="W117" s="201"/>
      <c r="X117" s="200"/>
      <c r="Y117" s="201"/>
      <c r="Z117" s="200"/>
      <c r="AA117" s="201"/>
      <c r="AB117" s="200"/>
      <c r="AC117" s="201"/>
      <c r="AD117" s="200"/>
      <c r="AE117" s="201"/>
      <c r="AF117" s="200"/>
      <c r="AG117" s="201"/>
      <c r="AH117" s="200"/>
      <c r="AI117" s="201"/>
      <c r="AJ117" s="200"/>
      <c r="AK117" s="201"/>
      <c r="AL117" s="200"/>
      <c r="AM117" s="201"/>
      <c r="AN117" s="200"/>
      <c r="AO117" s="201"/>
      <c r="AP117" s="156"/>
      <c r="AQ117" s="157"/>
      <c r="AR117" s="157"/>
      <c r="AS117" s="157"/>
      <c r="AT117" s="157"/>
      <c r="AU117" s="158"/>
      <c r="AV117" s="157"/>
      <c r="AW117" s="157"/>
      <c r="AX117" s="156"/>
      <c r="AY117" s="157"/>
      <c r="AZ117" s="157"/>
      <c r="BA117" s="157"/>
      <c r="BB117" s="156"/>
      <c r="BC117" s="158"/>
      <c r="BD117" s="157"/>
      <c r="BE117" s="157"/>
      <c r="BF117" s="156"/>
      <c r="BG117" s="157"/>
      <c r="BH117" s="157"/>
      <c r="BI117" s="157"/>
      <c r="BJ117" s="156"/>
      <c r="BK117" s="158"/>
      <c r="BL117" s="157"/>
      <c r="BM117" s="157"/>
      <c r="BN117" s="156"/>
      <c r="BO117" s="157"/>
      <c r="BP117" s="157"/>
      <c r="BQ117" s="157"/>
      <c r="BR117" s="156"/>
      <c r="BS117" s="157"/>
      <c r="BT117" s="157"/>
      <c r="BU117" s="157"/>
      <c r="BV117" s="156"/>
      <c r="BW117" s="158"/>
      <c r="BX117" s="157"/>
      <c r="BY117" s="157"/>
      <c r="BZ117" s="156"/>
      <c r="CA117" s="157"/>
      <c r="CB117" s="157"/>
      <c r="CC117" s="157"/>
      <c r="CD117" s="156"/>
      <c r="CE117" s="158"/>
      <c r="CF117" s="156"/>
      <c r="CG117" s="158"/>
      <c r="CH117" s="156"/>
      <c r="CJ117" s="158"/>
      <c r="CK117" s="156"/>
      <c r="CL117" s="158"/>
      <c r="CM117" s="157"/>
      <c r="CN117" s="158"/>
      <c r="CO117" s="158"/>
      <c r="CP117" s="276">
        <f t="shared" ref="CP117:CP154" si="8">W117</f>
        <v>0</v>
      </c>
      <c r="CQ117" s="237">
        <f t="shared" ref="CQ117:CQ154" si="9">Y117</f>
        <v>0</v>
      </c>
      <c r="CR117" s="237">
        <f t="shared" ref="CR117:CR154" si="10">AA117</f>
        <v>0</v>
      </c>
      <c r="CS117" s="237">
        <f t="shared" ref="CS117:CS154" si="11">AC117</f>
        <v>0</v>
      </c>
      <c r="CT117" s="237">
        <f t="shared" ref="CT117:CT154" si="12">AE117</f>
        <v>0</v>
      </c>
      <c r="CU117" s="237">
        <f t="shared" ref="CU117:CU154" si="13">AG117</f>
        <v>0</v>
      </c>
      <c r="CV117" s="237">
        <f t="shared" ref="CV117:CV154" si="14">AI117</f>
        <v>0</v>
      </c>
      <c r="CW117" s="237">
        <f t="shared" ref="CW117:CW154" si="15">AK117</f>
        <v>0</v>
      </c>
      <c r="CX117" s="237">
        <f t="shared" ref="CX117:CX154" si="16">AM117</f>
        <v>0</v>
      </c>
      <c r="CY117" s="273">
        <f t="shared" ref="CY117:CY154" si="17">AO117</f>
        <v>0</v>
      </c>
      <c r="CZ117" s="230" t="str">
        <f t="shared" ref="CZ117:CZ155" si="18">HLOOKUP(MAX(CP117:CY117),CP117:CY155,ROW(DD117)*-1+117+39,FALSE)</f>
        <v>T. 1</v>
      </c>
      <c r="DA117" s="231" t="str">
        <f t="shared" ref="DA117:DA155" si="19">HLOOKUP(LARGE(CP117:CY117,2),CP117:CY155,ROW(DD117)*-1+117+39,FALSE)</f>
        <v>T. 1</v>
      </c>
      <c r="DB117" s="231" t="str">
        <f t="shared" ref="DB117:DB155" si="20">HLOOKUP(LARGE(CP117:CY117,3),CP117:CY155,ROW(DD117)*-1+117+39,FALSE)</f>
        <v>T. 1</v>
      </c>
      <c r="DC117" s="230"/>
      <c r="DD117" s="232"/>
      <c r="DE117" s="278">
        <f>SUM(E16:E24)-MAX(DAY(I152),DAY(I153),DAY(I154))</f>
        <v>9</v>
      </c>
      <c r="DF117" s="232"/>
    </row>
    <row r="118" spans="3:110" ht="14.45" customHeight="1" x14ac:dyDescent="0.25">
      <c r="C118" s="125">
        <v>2016</v>
      </c>
      <c r="D118" s="126"/>
      <c r="E118" s="126">
        <v>17</v>
      </c>
      <c r="F118" s="126"/>
      <c r="G118" s="88">
        <f t="shared" si="5"/>
        <v>45582</v>
      </c>
      <c r="H118" s="126"/>
      <c r="I118" s="86">
        <f t="shared" si="6"/>
        <v>45560</v>
      </c>
      <c r="J118" s="96">
        <f t="shared" si="7"/>
        <v>4</v>
      </c>
      <c r="K118" s="127" t="str" cm="1">
        <f t="array" ref="K118">_xlfn.IFS(J118=F102,"1",J118=F103,"2",J118=F104,"3",J118=F105,"4",J118=F106,"5",J118=F107,"6",J118=F108,"7")</f>
        <v>4</v>
      </c>
      <c r="L118" s="156"/>
      <c r="M118" s="157"/>
      <c r="N118" s="156"/>
      <c r="O118" s="157"/>
      <c r="P118" s="157"/>
      <c r="Q118" s="158"/>
      <c r="R118" s="156"/>
      <c r="S118" s="158"/>
      <c r="T118" s="158"/>
      <c r="U118" s="158"/>
      <c r="V118" s="158"/>
      <c r="W118" s="156"/>
      <c r="X118" s="158"/>
      <c r="Y118" s="156"/>
      <c r="Z118" s="158"/>
      <c r="AA118" s="156"/>
      <c r="AB118" s="158"/>
      <c r="AC118" s="156"/>
      <c r="AD118" s="158"/>
      <c r="AE118" s="156"/>
      <c r="AF118" s="158"/>
      <c r="AG118" s="156"/>
      <c r="AH118" s="158"/>
      <c r="AI118" s="156"/>
      <c r="AJ118" s="158"/>
      <c r="AK118" s="156"/>
      <c r="AL118" s="158"/>
      <c r="AM118" s="156"/>
      <c r="AN118" s="158"/>
      <c r="AO118" s="156"/>
      <c r="AP118" s="156"/>
      <c r="AQ118" s="157"/>
      <c r="AR118" s="157"/>
      <c r="AS118" s="157"/>
      <c r="AT118" s="157"/>
      <c r="AU118" s="158"/>
      <c r="AV118" s="157"/>
      <c r="AW118" s="157"/>
      <c r="AX118" s="156"/>
      <c r="AY118" s="157"/>
      <c r="AZ118" s="157"/>
      <c r="BA118" s="157"/>
      <c r="BB118" s="156"/>
      <c r="BC118" s="158"/>
      <c r="BD118" s="157"/>
      <c r="BE118" s="157"/>
      <c r="BF118" s="156"/>
      <c r="BG118" s="157"/>
      <c r="BH118" s="157"/>
      <c r="BI118" s="157"/>
      <c r="BJ118" s="156"/>
      <c r="BK118" s="158"/>
      <c r="BL118" s="157"/>
      <c r="BM118" s="157"/>
      <c r="BN118" s="156"/>
      <c r="BO118" s="157"/>
      <c r="BP118" s="157"/>
      <c r="BQ118" s="157"/>
      <c r="BR118" s="156"/>
      <c r="BS118" s="157"/>
      <c r="BT118" s="157"/>
      <c r="BU118" s="157"/>
      <c r="BV118" s="156"/>
      <c r="BW118" s="158"/>
      <c r="BX118" s="157"/>
      <c r="BY118" s="157"/>
      <c r="BZ118" s="156"/>
      <c r="CA118" s="157"/>
      <c r="CB118" s="157"/>
      <c r="CC118" s="157"/>
      <c r="CD118" s="156"/>
      <c r="CE118" s="158"/>
      <c r="CF118" s="156"/>
      <c r="CG118" s="158"/>
      <c r="CH118" s="156"/>
      <c r="CJ118" s="158"/>
      <c r="CK118" s="156"/>
      <c r="CL118" s="158"/>
      <c r="CM118" s="157"/>
      <c r="CN118" s="158"/>
      <c r="CO118" s="158"/>
      <c r="CP118" s="276">
        <f t="shared" si="8"/>
        <v>0</v>
      </c>
      <c r="CQ118" s="237">
        <f t="shared" si="9"/>
        <v>0</v>
      </c>
      <c r="CR118" s="237">
        <f t="shared" si="10"/>
        <v>0</v>
      </c>
      <c r="CS118" s="237">
        <f t="shared" si="11"/>
        <v>0</v>
      </c>
      <c r="CT118" s="237">
        <f t="shared" si="12"/>
        <v>0</v>
      </c>
      <c r="CU118" s="237">
        <f t="shared" si="13"/>
        <v>0</v>
      </c>
      <c r="CV118" s="237">
        <f t="shared" si="14"/>
        <v>0</v>
      </c>
      <c r="CW118" s="237">
        <f t="shared" si="15"/>
        <v>0</v>
      </c>
      <c r="CX118" s="237">
        <f t="shared" si="16"/>
        <v>0</v>
      </c>
      <c r="CY118" s="273">
        <f t="shared" si="17"/>
        <v>0</v>
      </c>
      <c r="CZ118" s="230" t="str">
        <f t="shared" si="18"/>
        <v>T. 1</v>
      </c>
      <c r="DA118" s="231" t="str">
        <f t="shared" si="19"/>
        <v>T. 1</v>
      </c>
      <c r="DB118" s="231" t="str">
        <f t="shared" si="20"/>
        <v>T. 1</v>
      </c>
      <c r="DC118" s="230"/>
      <c r="DD118" s="232"/>
      <c r="DE118" s="232"/>
      <c r="DF118" s="232"/>
    </row>
    <row r="119" spans="3:110" ht="14.45" customHeight="1" x14ac:dyDescent="0.25">
      <c r="C119" s="125">
        <v>2017</v>
      </c>
      <c r="D119" s="126"/>
      <c r="E119" s="126">
        <v>18</v>
      </c>
      <c r="F119" s="126"/>
      <c r="G119" s="88">
        <f t="shared" si="5"/>
        <v>45583</v>
      </c>
      <c r="H119" s="126"/>
      <c r="I119" s="86">
        <f t="shared" si="6"/>
        <v>45561</v>
      </c>
      <c r="J119" s="96">
        <f t="shared" si="7"/>
        <v>5</v>
      </c>
      <c r="K119" s="127" t="str" cm="1">
        <f t="array" ref="K119">_xlfn.IFS(J119=F102,"1",J119=F103,"2",J119=F104,"3",J119=F105,"4",J119=F106,"5",J119=F107,"6",J119=F108,"7")</f>
        <v>5</v>
      </c>
      <c r="L119" s="156"/>
      <c r="M119" s="157"/>
      <c r="N119" s="156"/>
      <c r="O119" s="157"/>
      <c r="P119" s="157"/>
      <c r="Q119" s="158"/>
      <c r="R119" s="156"/>
      <c r="S119" s="158"/>
      <c r="T119" s="158"/>
      <c r="U119" s="158"/>
      <c r="V119" s="158"/>
      <c r="W119" s="156"/>
      <c r="X119" s="158"/>
      <c r="Y119" s="156"/>
      <c r="Z119" s="158"/>
      <c r="AA119" s="156"/>
      <c r="AB119" s="158"/>
      <c r="AC119" s="156"/>
      <c r="AD119" s="158"/>
      <c r="AE119" s="156"/>
      <c r="AF119" s="158"/>
      <c r="AG119" s="156"/>
      <c r="AH119" s="158"/>
      <c r="AI119" s="156"/>
      <c r="AJ119" s="158"/>
      <c r="AK119" s="156"/>
      <c r="AL119" s="158"/>
      <c r="AM119" s="156"/>
      <c r="AN119" s="158"/>
      <c r="AO119" s="156"/>
      <c r="AP119" s="156"/>
      <c r="AQ119" s="157"/>
      <c r="AR119" s="157"/>
      <c r="AS119" s="157"/>
      <c r="AT119" s="157"/>
      <c r="AU119" s="158"/>
      <c r="AV119" s="157"/>
      <c r="AW119" s="157"/>
      <c r="AX119" s="156"/>
      <c r="AY119" s="157"/>
      <c r="AZ119" s="157"/>
      <c r="BA119" s="157"/>
      <c r="BB119" s="156"/>
      <c r="BC119" s="158"/>
      <c r="BD119" s="157"/>
      <c r="BE119" s="157"/>
      <c r="BF119" s="156"/>
      <c r="BG119" s="157"/>
      <c r="BH119" s="157"/>
      <c r="BI119" s="157"/>
      <c r="BJ119" s="156"/>
      <c r="BK119" s="158"/>
      <c r="BL119" s="157"/>
      <c r="BM119" s="157"/>
      <c r="BN119" s="156"/>
      <c r="BO119" s="157"/>
      <c r="BP119" s="157"/>
      <c r="BQ119" s="157"/>
      <c r="BR119" s="156"/>
      <c r="BS119" s="157"/>
      <c r="BT119" s="157"/>
      <c r="BU119" s="157"/>
      <c r="BV119" s="156"/>
      <c r="BW119" s="158"/>
      <c r="BX119" s="157"/>
      <c r="BY119" s="157"/>
      <c r="BZ119" s="156"/>
      <c r="CA119" s="157"/>
      <c r="CB119" s="157"/>
      <c r="CC119" s="157"/>
      <c r="CD119" s="156"/>
      <c r="CE119" s="158"/>
      <c r="CF119" s="156"/>
      <c r="CG119" s="158"/>
      <c r="CH119" s="156"/>
      <c r="CJ119" s="158"/>
      <c r="CK119" s="156"/>
      <c r="CL119" s="158"/>
      <c r="CM119" s="157"/>
      <c r="CN119" s="158"/>
      <c r="CO119" s="158"/>
      <c r="CP119" s="276">
        <f t="shared" si="8"/>
        <v>0</v>
      </c>
      <c r="CQ119" s="237">
        <f t="shared" si="9"/>
        <v>0</v>
      </c>
      <c r="CR119" s="237">
        <f t="shared" si="10"/>
        <v>0</v>
      </c>
      <c r="CS119" s="237">
        <f t="shared" si="11"/>
        <v>0</v>
      </c>
      <c r="CT119" s="237">
        <f t="shared" si="12"/>
        <v>0</v>
      </c>
      <c r="CU119" s="237">
        <f t="shared" si="13"/>
        <v>0</v>
      </c>
      <c r="CV119" s="237">
        <f t="shared" si="14"/>
        <v>0</v>
      </c>
      <c r="CW119" s="237">
        <f t="shared" si="15"/>
        <v>0</v>
      </c>
      <c r="CX119" s="237">
        <f t="shared" si="16"/>
        <v>0</v>
      </c>
      <c r="CY119" s="273">
        <f t="shared" si="17"/>
        <v>0</v>
      </c>
      <c r="CZ119" s="230" t="str">
        <f t="shared" si="18"/>
        <v>T. 1</v>
      </c>
      <c r="DA119" s="231" t="str">
        <f t="shared" si="19"/>
        <v>T. 1</v>
      </c>
      <c r="DB119" s="231" t="str">
        <f t="shared" si="20"/>
        <v>T. 1</v>
      </c>
      <c r="DC119" s="230"/>
      <c r="DD119" s="232"/>
      <c r="DE119" s="232"/>
      <c r="DF119" s="232"/>
    </row>
    <row r="120" spans="3:110" ht="14.45" customHeight="1" x14ac:dyDescent="0.25">
      <c r="C120" s="125">
        <v>2018</v>
      </c>
      <c r="D120" s="126"/>
      <c r="E120" s="126">
        <v>19</v>
      </c>
      <c r="F120" s="126"/>
      <c r="G120" s="88">
        <f t="shared" si="5"/>
        <v>45584</v>
      </c>
      <c r="H120" s="126"/>
      <c r="I120" s="86">
        <f t="shared" si="6"/>
        <v>45562</v>
      </c>
      <c r="J120" s="96">
        <f t="shared" si="7"/>
        <v>6</v>
      </c>
      <c r="K120" s="127" t="str" cm="1">
        <f t="array" ref="K120">_xlfn.IFS(J120=F102,"1",J120=F103,"2",J120=F104,"3",J120=F105,"4",J120=F106,"5",J120=F107,"6",J120=F108,"7")</f>
        <v>6</v>
      </c>
      <c r="L120" s="156"/>
      <c r="M120" s="157"/>
      <c r="N120" s="156"/>
      <c r="O120" s="157"/>
      <c r="P120" s="157"/>
      <c r="Q120" s="158"/>
      <c r="R120" s="156"/>
      <c r="S120" s="158"/>
      <c r="T120" s="158"/>
      <c r="U120" s="158"/>
      <c r="V120" s="158"/>
      <c r="W120" s="156"/>
      <c r="X120" s="158"/>
      <c r="Y120" s="156"/>
      <c r="Z120" s="158"/>
      <c r="AA120" s="156"/>
      <c r="AB120" s="158"/>
      <c r="AC120" s="156"/>
      <c r="AD120" s="158"/>
      <c r="AE120" s="156"/>
      <c r="AF120" s="158"/>
      <c r="AG120" s="156"/>
      <c r="AH120" s="158"/>
      <c r="AI120" s="156"/>
      <c r="AJ120" s="158"/>
      <c r="AK120" s="156"/>
      <c r="AL120" s="158"/>
      <c r="AM120" s="156"/>
      <c r="AN120" s="158"/>
      <c r="AO120" s="156"/>
      <c r="AP120" s="156"/>
      <c r="AQ120" s="157"/>
      <c r="AR120" s="157"/>
      <c r="AS120" s="157"/>
      <c r="AT120" s="157"/>
      <c r="AU120" s="158"/>
      <c r="AV120" s="157"/>
      <c r="AW120" s="157"/>
      <c r="AX120" s="156"/>
      <c r="AY120" s="157"/>
      <c r="AZ120" s="157"/>
      <c r="BA120" s="157"/>
      <c r="BB120" s="156"/>
      <c r="BC120" s="158"/>
      <c r="BD120" s="157"/>
      <c r="BE120" s="157"/>
      <c r="BF120" s="156"/>
      <c r="BG120" s="157"/>
      <c r="BH120" s="157"/>
      <c r="BI120" s="157"/>
      <c r="BJ120" s="156"/>
      <c r="BK120" s="158"/>
      <c r="BL120" s="157"/>
      <c r="BM120" s="157"/>
      <c r="BN120" s="156"/>
      <c r="BO120" s="157"/>
      <c r="BP120" s="157"/>
      <c r="BQ120" s="157"/>
      <c r="BR120" s="156"/>
      <c r="BS120" s="157"/>
      <c r="BT120" s="157"/>
      <c r="BU120" s="157"/>
      <c r="BV120" s="156"/>
      <c r="BW120" s="158"/>
      <c r="BX120" s="157"/>
      <c r="BY120" s="157"/>
      <c r="BZ120" s="156"/>
      <c r="CA120" s="157"/>
      <c r="CB120" s="157"/>
      <c r="CC120" s="157"/>
      <c r="CD120" s="156"/>
      <c r="CE120" s="158"/>
      <c r="CF120" s="156"/>
      <c r="CG120" s="158"/>
      <c r="CH120" s="156"/>
      <c r="CJ120" s="158"/>
      <c r="CK120" s="156"/>
      <c r="CL120" s="158"/>
      <c r="CM120" s="157"/>
      <c r="CN120" s="158"/>
      <c r="CO120" s="158"/>
      <c r="CP120" s="276">
        <f t="shared" si="8"/>
        <v>0</v>
      </c>
      <c r="CQ120" s="237">
        <f t="shared" si="9"/>
        <v>0</v>
      </c>
      <c r="CR120" s="237">
        <f t="shared" si="10"/>
        <v>0</v>
      </c>
      <c r="CS120" s="237">
        <f t="shared" si="11"/>
        <v>0</v>
      </c>
      <c r="CT120" s="237">
        <f t="shared" si="12"/>
        <v>0</v>
      </c>
      <c r="CU120" s="237">
        <f t="shared" si="13"/>
        <v>0</v>
      </c>
      <c r="CV120" s="237">
        <f t="shared" si="14"/>
        <v>0</v>
      </c>
      <c r="CW120" s="237">
        <f t="shared" si="15"/>
        <v>0</v>
      </c>
      <c r="CX120" s="237">
        <f t="shared" si="16"/>
        <v>0</v>
      </c>
      <c r="CY120" s="273">
        <f t="shared" si="17"/>
        <v>0</v>
      </c>
      <c r="CZ120" s="230" t="str">
        <f t="shared" si="18"/>
        <v>T. 1</v>
      </c>
      <c r="DA120" s="231" t="str">
        <f t="shared" si="19"/>
        <v>T. 1</v>
      </c>
      <c r="DB120" s="231" t="str">
        <f t="shared" si="20"/>
        <v>T. 1</v>
      </c>
      <c r="DC120" s="230"/>
      <c r="DD120" s="232"/>
      <c r="DE120" s="232"/>
      <c r="DF120" s="232"/>
    </row>
    <row r="121" spans="3:110" ht="14.45" customHeight="1" x14ac:dyDescent="0.25">
      <c r="C121" s="125">
        <v>2019</v>
      </c>
      <c r="D121" s="126"/>
      <c r="E121" s="126">
        <v>20</v>
      </c>
      <c r="F121" s="126"/>
      <c r="G121" s="88">
        <f t="shared" si="5"/>
        <v>45585</v>
      </c>
      <c r="H121" s="126"/>
      <c r="I121" s="86">
        <f t="shared" si="6"/>
        <v>45563</v>
      </c>
      <c r="J121" s="96">
        <f t="shared" si="7"/>
        <v>7</v>
      </c>
      <c r="K121" s="127" t="str" cm="1">
        <f t="array" ref="K121">_xlfn.IFS(J121=F102,"1",J121=F103,"2",J121=F104,"3",J121=F105,"4",J121=F106,"5",J121=F107,"6",J121=F108,"7")</f>
        <v>7</v>
      </c>
      <c r="L121" s="156"/>
      <c r="M121" s="157"/>
      <c r="N121" s="156"/>
      <c r="O121" s="157"/>
      <c r="P121" s="157"/>
      <c r="Q121" s="158"/>
      <c r="R121" s="156"/>
      <c r="S121" s="158" t="str">
        <f t="shared" ref="S121" si="21">E7</f>
        <v>T. 2</v>
      </c>
      <c r="T121" s="158" t="str">
        <f>H7</f>
        <v>T. 4</v>
      </c>
      <c r="U121" s="158"/>
      <c r="V121" s="158"/>
      <c r="W121" s="156"/>
      <c r="X121" s="158"/>
      <c r="Y121" s="156"/>
      <c r="Z121" s="158"/>
      <c r="AA121" s="156"/>
      <c r="AB121" s="158"/>
      <c r="AC121" s="156"/>
      <c r="AD121" s="158"/>
      <c r="AE121" s="156"/>
      <c r="AF121" s="158"/>
      <c r="AG121" s="156"/>
      <c r="AH121" s="158"/>
      <c r="AI121" s="156"/>
      <c r="AJ121" s="158"/>
      <c r="AK121" s="156"/>
      <c r="AL121" s="158"/>
      <c r="AM121" s="156"/>
      <c r="AN121" s="158"/>
      <c r="AO121" s="156"/>
      <c r="AP121" s="156"/>
      <c r="AQ121" s="157"/>
      <c r="AR121" s="157"/>
      <c r="AS121" s="157"/>
      <c r="AT121" s="157"/>
      <c r="AU121" s="158"/>
      <c r="AV121" s="157"/>
      <c r="AW121" s="157"/>
      <c r="AX121" s="156"/>
      <c r="AY121" s="157"/>
      <c r="AZ121" s="157"/>
      <c r="BA121" s="157"/>
      <c r="BB121" s="156"/>
      <c r="BC121" s="158"/>
      <c r="BD121" s="157"/>
      <c r="BE121" s="157"/>
      <c r="BF121" s="156"/>
      <c r="BG121" s="157"/>
      <c r="BH121" s="157"/>
      <c r="BI121" s="157"/>
      <c r="BJ121" s="156"/>
      <c r="BK121" s="158"/>
      <c r="BL121" s="157"/>
      <c r="BM121" s="157"/>
      <c r="BN121" s="156"/>
      <c r="BO121" s="157"/>
      <c r="BP121" s="157"/>
      <c r="BQ121" s="157"/>
      <c r="BR121" s="156"/>
      <c r="BS121" s="157"/>
      <c r="BT121" s="157"/>
      <c r="BU121" s="157"/>
      <c r="BV121" s="156"/>
      <c r="BW121" s="158"/>
      <c r="BX121" s="157"/>
      <c r="BY121" s="157"/>
      <c r="BZ121" s="156"/>
      <c r="CA121" s="157"/>
      <c r="CB121" s="157"/>
      <c r="CC121" s="157"/>
      <c r="CD121" s="156"/>
      <c r="CE121" s="158"/>
      <c r="CF121" s="156"/>
      <c r="CG121" s="158"/>
      <c r="CH121" s="156"/>
      <c r="CJ121" s="158"/>
      <c r="CK121" s="156"/>
      <c r="CL121" s="158"/>
      <c r="CM121" s="157"/>
      <c r="CN121" s="158"/>
      <c r="CO121" s="158"/>
      <c r="CP121" s="276">
        <f t="shared" si="8"/>
        <v>0</v>
      </c>
      <c r="CQ121" s="237">
        <f t="shared" si="9"/>
        <v>0</v>
      </c>
      <c r="CR121" s="237">
        <f t="shared" si="10"/>
        <v>0</v>
      </c>
      <c r="CS121" s="237">
        <f t="shared" si="11"/>
        <v>0</v>
      </c>
      <c r="CT121" s="237">
        <f t="shared" si="12"/>
        <v>0</v>
      </c>
      <c r="CU121" s="237">
        <f t="shared" si="13"/>
        <v>0</v>
      </c>
      <c r="CV121" s="237">
        <f t="shared" si="14"/>
        <v>0</v>
      </c>
      <c r="CW121" s="237">
        <f t="shared" si="15"/>
        <v>0</v>
      </c>
      <c r="CX121" s="237">
        <f t="shared" si="16"/>
        <v>0</v>
      </c>
      <c r="CY121" s="273">
        <f t="shared" si="17"/>
        <v>0</v>
      </c>
      <c r="CZ121" s="230" t="str">
        <f t="shared" si="18"/>
        <v>T. 1</v>
      </c>
      <c r="DA121" s="231" t="str">
        <f t="shared" si="19"/>
        <v>T. 1</v>
      </c>
      <c r="DB121" s="231" t="str">
        <f t="shared" si="20"/>
        <v>T. 1</v>
      </c>
      <c r="DC121" s="230"/>
      <c r="DD121" s="232"/>
      <c r="DE121" s="232"/>
      <c r="DF121" s="232"/>
    </row>
    <row r="122" spans="3:110" ht="14.45" customHeight="1" x14ac:dyDescent="0.25">
      <c r="C122" s="125">
        <v>2020</v>
      </c>
      <c r="D122" s="126"/>
      <c r="E122" s="126">
        <v>21</v>
      </c>
      <c r="F122" s="126"/>
      <c r="G122" s="88">
        <f t="shared" si="5"/>
        <v>45586</v>
      </c>
      <c r="H122" s="126"/>
      <c r="I122" s="86">
        <f t="shared" si="6"/>
        <v>45564</v>
      </c>
      <c r="J122" s="96">
        <f t="shared" si="7"/>
        <v>1</v>
      </c>
      <c r="K122" s="127" t="str" cm="1">
        <f t="array" ref="K122">_xlfn.IFS(J122=F102,"1",J122=F103,"2",J122=F104,"3",J122=F105,"4",J122=F106,"5",J122=F107,"6",J122=F108,"7")</f>
        <v>1</v>
      </c>
      <c r="L122" s="156"/>
      <c r="M122" s="157"/>
      <c r="N122" s="156"/>
      <c r="O122" s="157"/>
      <c r="P122" s="157"/>
      <c r="Q122" s="158"/>
      <c r="R122" s="156"/>
      <c r="S122" s="158" t="str">
        <f t="shared" ref="S122" si="22">E8</f>
        <v>T. 1</v>
      </c>
      <c r="T122" s="158" t="str">
        <f t="shared" ref="T122:T123" si="23">H8</f>
        <v>T. 3</v>
      </c>
      <c r="U122" s="158"/>
      <c r="V122" s="158"/>
      <c r="W122" s="156"/>
      <c r="X122" s="158"/>
      <c r="Y122" s="156"/>
      <c r="Z122" s="158"/>
      <c r="AA122" s="156"/>
      <c r="AB122" s="158"/>
      <c r="AC122" s="156"/>
      <c r="AD122" s="158"/>
      <c r="AE122" s="156"/>
      <c r="AF122" s="158"/>
      <c r="AG122" s="156"/>
      <c r="AH122" s="158"/>
      <c r="AI122" s="156"/>
      <c r="AJ122" s="158"/>
      <c r="AK122" s="156"/>
      <c r="AL122" s="158"/>
      <c r="AM122" s="156"/>
      <c r="AN122" s="158"/>
      <c r="AO122" s="156"/>
      <c r="AP122" s="156"/>
      <c r="AQ122" s="157"/>
      <c r="AR122" s="157"/>
      <c r="AS122" s="157"/>
      <c r="AT122" s="157"/>
      <c r="AU122" s="158"/>
      <c r="AV122" s="157"/>
      <c r="AW122" s="157"/>
      <c r="AX122" s="156"/>
      <c r="AY122" s="157"/>
      <c r="AZ122" s="157"/>
      <c r="BA122" s="157"/>
      <c r="BB122" s="156"/>
      <c r="BC122" s="158"/>
      <c r="BD122" s="157"/>
      <c r="BE122" s="157"/>
      <c r="BF122" s="156"/>
      <c r="BG122" s="157"/>
      <c r="BH122" s="157"/>
      <c r="BI122" s="157"/>
      <c r="BJ122" s="156"/>
      <c r="BK122" s="158"/>
      <c r="BL122" s="157"/>
      <c r="BM122" s="157"/>
      <c r="BN122" s="156"/>
      <c r="BO122" s="157"/>
      <c r="BP122" s="157"/>
      <c r="BQ122" s="157"/>
      <c r="BR122" s="156"/>
      <c r="BS122" s="157"/>
      <c r="BT122" s="157"/>
      <c r="BU122" s="157"/>
      <c r="BV122" s="156"/>
      <c r="BW122" s="158"/>
      <c r="BX122" s="157"/>
      <c r="BY122" s="157"/>
      <c r="BZ122" s="156"/>
      <c r="CA122" s="157"/>
      <c r="CB122" s="157"/>
      <c r="CC122" s="157"/>
      <c r="CD122" s="156"/>
      <c r="CE122" s="158"/>
      <c r="CF122" s="156"/>
      <c r="CG122" s="158"/>
      <c r="CH122" s="156"/>
      <c r="CJ122" s="158"/>
      <c r="CK122" s="156"/>
      <c r="CL122" s="158"/>
      <c r="CM122" s="157"/>
      <c r="CN122" s="158"/>
      <c r="CO122" s="158"/>
      <c r="CP122" s="276">
        <f t="shared" si="8"/>
        <v>0</v>
      </c>
      <c r="CQ122" s="237">
        <f t="shared" si="9"/>
        <v>0</v>
      </c>
      <c r="CR122" s="237">
        <f t="shared" si="10"/>
        <v>0</v>
      </c>
      <c r="CS122" s="237">
        <f t="shared" si="11"/>
        <v>0</v>
      </c>
      <c r="CT122" s="237">
        <f t="shared" si="12"/>
        <v>0</v>
      </c>
      <c r="CU122" s="237">
        <f t="shared" si="13"/>
        <v>0</v>
      </c>
      <c r="CV122" s="237">
        <f t="shared" si="14"/>
        <v>0</v>
      </c>
      <c r="CW122" s="237">
        <f t="shared" si="15"/>
        <v>0</v>
      </c>
      <c r="CX122" s="237">
        <f t="shared" si="16"/>
        <v>0</v>
      </c>
      <c r="CY122" s="273">
        <f t="shared" si="17"/>
        <v>0</v>
      </c>
      <c r="CZ122" s="230" t="str">
        <f t="shared" si="18"/>
        <v>T. 1</v>
      </c>
      <c r="DA122" s="231" t="str">
        <f t="shared" si="19"/>
        <v>T. 1</v>
      </c>
      <c r="DB122" s="231" t="str">
        <f t="shared" si="20"/>
        <v>T. 1</v>
      </c>
      <c r="DC122" s="230"/>
      <c r="DD122" s="232"/>
      <c r="DE122" s="232"/>
      <c r="DF122" s="232"/>
    </row>
    <row r="123" spans="3:110" ht="14.45" customHeight="1" x14ac:dyDescent="0.25">
      <c r="C123" s="125">
        <v>2021</v>
      </c>
      <c r="D123" s="126"/>
      <c r="E123" s="126">
        <v>22</v>
      </c>
      <c r="F123" s="126"/>
      <c r="G123" s="88">
        <f t="shared" si="5"/>
        <v>45587</v>
      </c>
      <c r="H123" s="126"/>
      <c r="I123" s="87">
        <f t="shared" si="6"/>
        <v>45565</v>
      </c>
      <c r="J123" s="96">
        <f t="shared" si="7"/>
        <v>2</v>
      </c>
      <c r="K123" s="131" t="str" cm="1">
        <f t="array" ref="K123">_xlfn.IFS(J123=F102,"1",J123=F103,"2",J123=F104,"3",J123=F105,"4",J123=F106,"5",J123=F107,"6",J123=F108,"7")</f>
        <v>2</v>
      </c>
      <c r="L123" s="156"/>
      <c r="M123" s="157"/>
      <c r="N123" s="156"/>
      <c r="O123" s="157"/>
      <c r="P123" s="157"/>
      <c r="Q123" s="158"/>
      <c r="R123" s="156"/>
      <c r="S123" s="158" t="str">
        <f>E9</f>
        <v>T. 2</v>
      </c>
      <c r="T123" s="158">
        <f t="shared" si="23"/>
        <v>0</v>
      </c>
      <c r="U123" s="158"/>
      <c r="V123" s="158"/>
      <c r="W123" s="279">
        <f>TRUNC($E$16/2+0.99)-0.00001</f>
        <v>4.9999900000000004</v>
      </c>
      <c r="X123" s="280"/>
      <c r="Y123" s="279">
        <f>TRUNC($E$17/2+0.99)-0.00002</f>
        <v>4.9999799999999999</v>
      </c>
      <c r="Z123" s="280"/>
      <c r="AA123" s="279">
        <f>TRUNC($E$18/2+0.99)-0.00003</f>
        <v>4.9999700000000002</v>
      </c>
      <c r="AB123" s="280"/>
      <c r="AC123" s="279">
        <f>TRUNC($E$19/2+0.99)-0.00004</f>
        <v>4.9999599999999997</v>
      </c>
      <c r="AD123" s="280"/>
      <c r="AE123" s="279">
        <f>TRUNC($E$20/2+0.99)-0.00005</f>
        <v>-5.0000000000000002E-5</v>
      </c>
      <c r="AF123" s="280"/>
      <c r="AG123" s="279">
        <f>TRUNC($E$21/2+0.99)-0.00006</f>
        <v>-6.0000000000000002E-5</v>
      </c>
      <c r="AH123" s="158"/>
      <c r="AI123" s="156">
        <f>TRUNC($E$22/2+0.99)</f>
        <v>0</v>
      </c>
      <c r="AJ123" s="158"/>
      <c r="AK123" s="156">
        <f>TRUNC($E$23/2+0.99)</f>
        <v>0</v>
      </c>
      <c r="AL123" s="158"/>
      <c r="AM123" s="156">
        <f>TRUNC($E$24/2+0.99)</f>
        <v>0</v>
      </c>
      <c r="AN123" s="158"/>
      <c r="AO123" s="156">
        <f>TRUNC($E$25/2+0.99)</f>
        <v>0</v>
      </c>
      <c r="AP123" s="156"/>
      <c r="AQ123" s="157"/>
      <c r="AR123" s="157"/>
      <c r="AS123" s="157"/>
      <c r="AT123" s="157"/>
      <c r="AU123" s="158"/>
      <c r="AV123" s="157"/>
      <c r="AW123" s="157"/>
      <c r="AX123" s="156"/>
      <c r="AY123" s="157"/>
      <c r="AZ123" s="157"/>
      <c r="BA123" s="157"/>
      <c r="BB123" s="156"/>
      <c r="BC123" s="158"/>
      <c r="BD123" s="157"/>
      <c r="BE123" s="157"/>
      <c r="BF123" s="156"/>
      <c r="BG123" s="157"/>
      <c r="BH123" s="157"/>
      <c r="BI123" s="157"/>
      <c r="BJ123" s="156"/>
      <c r="BK123" s="158"/>
      <c r="BL123" s="157"/>
      <c r="BM123" s="157"/>
      <c r="BN123" s="156"/>
      <c r="BO123" s="157"/>
      <c r="BP123" s="157"/>
      <c r="BQ123" s="157"/>
      <c r="BR123" s="156"/>
      <c r="BS123" s="157"/>
      <c r="BT123" s="157"/>
      <c r="BU123" s="157"/>
      <c r="BV123" s="156"/>
      <c r="BW123" s="158"/>
      <c r="BX123" s="157"/>
      <c r="BY123" s="157"/>
      <c r="BZ123" s="156"/>
      <c r="CA123" s="157"/>
      <c r="CB123" s="157"/>
      <c r="CC123" s="157"/>
      <c r="CD123" s="156"/>
      <c r="CE123" s="158"/>
      <c r="CF123" s="156"/>
      <c r="CG123" s="158"/>
      <c r="CH123" s="156"/>
      <c r="CJ123" s="158"/>
      <c r="CK123" s="156"/>
      <c r="CL123" s="158"/>
      <c r="CM123" s="157"/>
      <c r="CN123" s="158"/>
      <c r="CO123" s="158"/>
      <c r="CP123" s="276">
        <f>W123</f>
        <v>4.9999900000000004</v>
      </c>
      <c r="CQ123" s="237">
        <f t="shared" si="9"/>
        <v>4.9999799999999999</v>
      </c>
      <c r="CR123" s="237">
        <f t="shared" si="10"/>
        <v>4.9999700000000002</v>
      </c>
      <c r="CS123" s="237">
        <f t="shared" si="11"/>
        <v>4.9999599999999997</v>
      </c>
      <c r="CT123" s="237">
        <f t="shared" si="12"/>
        <v>-5.0000000000000002E-5</v>
      </c>
      <c r="CU123" s="237">
        <f t="shared" si="13"/>
        <v>-6.0000000000000002E-5</v>
      </c>
      <c r="CV123" s="237">
        <f t="shared" si="14"/>
        <v>0</v>
      </c>
      <c r="CW123" s="237">
        <f t="shared" si="15"/>
        <v>0</v>
      </c>
      <c r="CX123" s="237">
        <f t="shared" si="16"/>
        <v>0</v>
      </c>
      <c r="CY123" s="273">
        <f t="shared" si="17"/>
        <v>0</v>
      </c>
      <c r="CZ123" s="230" t="str">
        <f t="shared" si="18"/>
        <v>T. 1</v>
      </c>
      <c r="DA123" s="231" t="str">
        <f t="shared" si="19"/>
        <v>T. 2</v>
      </c>
      <c r="DB123" s="231" t="str">
        <f t="shared" si="20"/>
        <v>T. 3</v>
      </c>
      <c r="DC123" s="230"/>
      <c r="DD123" s="232"/>
      <c r="DE123" s="232"/>
      <c r="DF123" s="232"/>
    </row>
    <row r="124" spans="3:110" ht="14.45" customHeight="1" x14ac:dyDescent="0.25">
      <c r="C124" s="125">
        <v>2022</v>
      </c>
      <c r="D124" s="126"/>
      <c r="E124" s="126">
        <v>23</v>
      </c>
      <c r="F124" s="126"/>
      <c r="G124" s="88">
        <f t="shared" si="5"/>
        <v>45588</v>
      </c>
      <c r="H124" s="126"/>
      <c r="I124" s="86">
        <f>DATE(O7,MATCH(O8,D102:D113,0),1)</f>
        <v>45566</v>
      </c>
      <c r="J124" s="101">
        <f t="shared" si="7"/>
        <v>3</v>
      </c>
      <c r="K124" s="151" t="str" cm="1">
        <f t="array" ref="K124">_xlfn.IFNA(_xlfn.IFS(J124=F102,"1",J124=F103,"2",J124=F104,"3",J124=F105,"4",J124=F106,"5",J124=F107,"6",J124=F108,"7"),K117)</f>
        <v>3</v>
      </c>
      <c r="L124" s="134" t="str" cm="1">
        <f t="array" ref="L124">_xlfn.IFNA(_xlfn.IFS(AR124=I102,AQ115,AV124=I102,AU115,AZ124=I102,AY115,BD124=I102,BC115,BH124=I102,BG115,BL124=I102,BK115,BP124=I102,BO115,BT124=I102,BS115,BX124=I102,BW115,CB124=I102,CA115),"0")</f>
        <v>0</v>
      </c>
      <c r="M124" s="123" t="str" cm="1">
        <f t="array" ref="M124">_xlfn.IFNA(_xlfn.IFS(AS124=J102,AQ115,AW124=J102,AU115,BA124=J102,AY115,BE124=J102,BC115,BI124=J102,BG115,BM124=J102,BK115,BQ124=J102,BO115,BU124=J102,BS115,BY124=J102,BW115,CC124=J102,CA115),"0")</f>
        <v>0</v>
      </c>
      <c r="N124" s="129" t="str" cm="1">
        <f t="array" ref="N124">_xlfn.IFNA(_xlfn.IFS(AS124=J103,AQ115,AW124=J103,AU115,BA124=J103,AY115,BE124=J103,BC115,BI124=J103,BG115,BM124=J103,BK115,BQ124=J103,BO115,BU124=J103,BS115,BY124=J103,BW115,CC124=J103,CA115),"0")</f>
        <v>0</v>
      </c>
      <c r="O124" s="128" t="str" cm="1">
        <f t="array" ref="O124">_xlfn.IFNA(_xlfn.IFS(AT124=J102,AQ115,AX124=J102,AU115,BB124=J102,AY115,BF124=J102,BC115,BJ124=J102,BG115,BN124=J102,BK115,BR124=J102,BO115,BV124=J102,BS115,BZ124=J102,BW115,CD124=J102,CA115),"0")</f>
        <v>0</v>
      </c>
      <c r="P124" s="229" t="str">
        <f>O124</f>
        <v>0</v>
      </c>
      <c r="Q124" s="229" t="str" cm="1">
        <f t="array" ref="Q124">_xlfn.IFNA(_xlfn.IFS(AND(OR(L124=AQ115,M124=AQ115),AQ124=I103,O124&lt;&gt;AQ115),AQ115,AND(OR(L124=AU115,M124=AU115),AU124=I103,O124&lt;&gt;AU115),AU115,AND(OR(L124=AY115,M124=AY115),AY124=I103,O124&lt;&gt;AY115),AY115,AND(OR(L124=BC115,M124=BC115),BC124=I103,O124&lt;&gt;BC115),BC115,AND(OR(L124=BG115,M124=BG115),BG124=I103,O124&lt;&gt;BG115),BG115,AND(OR(L124=BK115,M124=BK115),BK124=I103,O124&lt;&gt;BK115),BK115,AND(OR(L124=BO115,M124=BO115),BO124=I103,O124&lt;&gt;BO115),BO115,AND(OR(L124=BS115,M124=BS115),BS124=I103,O124&lt;&gt;BS115),BS115,AND(OR(L124=BW115,M124=BW115),BW124=I103,O124&lt;&gt;BW115),BW115,AND(OR(L124=CA115,M124=CA115),CA124=I103,O124&lt;&gt;CA115),CA115),"0")</f>
        <v>0</v>
      </c>
      <c r="R124" s="136" t="str" cm="1">
        <f t="array" ref="R124">_xlfn.IFNA(_xlfn.IFS(AND(OR(L124=AQ115,N124=AQ115),AQ124=I103,P124&lt;&gt;AQ115),AQ115,AND(OR(L124=AU115,N124=AU115),AU124=I103,P124&lt;&gt;AU115),AU115,AND(OR(L124=AY115,N124=AY115),AY124=I103,P124&lt;&gt;AY115),AY115,AND(OR(L124=BC115,N124=BC115),BC124=I103,P124&lt;&gt;BC115),BC115,AND(OR(L124=BG115,N124=BG115),BG124=I103,P124&lt;&gt;BG115),BG115,AND(OR(L124=BK115,N124=BK115),BK124=I103,P124&lt;&gt;BK115),BK115,AND(OR(L124=BO115,N124=BO115),BO124=I103,P124&lt;&gt;BO115),BO115,AND(OR(L124=BS115,N124=BS115),BS124=I103,P124&lt;&gt;BS115),BS115,AND(OR(L124=BW115,N124=BW115),BW124=I103,P124&lt;&gt;BW115),BW115,AND(OR(L124=CA115,N124=CA115),CA124=I103,P124&lt;&gt;CA115),CA115),"0")</f>
        <v>0</v>
      </c>
      <c r="S124" s="187" t="str">
        <f>DC124</f>
        <v>T. 1</v>
      </c>
      <c r="T124" s="204" t="str">
        <f>DD124</f>
        <v>T. 3</v>
      </c>
      <c r="U124" s="50">
        <f>DF124</f>
        <v>0</v>
      </c>
      <c r="V124" s="50">
        <f t="shared" ref="V124:V154" si="24">IF(AND(OR($DC124=V$116,$DD124=V$116),V$116&lt;&gt;0),1,0)</f>
        <v>1</v>
      </c>
      <c r="W124" s="281">
        <f>W123-V124</f>
        <v>3.9999900000000004</v>
      </c>
      <c r="X124" s="282">
        <f t="shared" ref="X124:X154" si="25">IF(AND(OR($DC124=X$116,$DD124=X$116),X$116&lt;&gt;0),1,0)</f>
        <v>0</v>
      </c>
      <c r="Y124" s="281">
        <f>Y123-X124</f>
        <v>4.9999799999999999</v>
      </c>
      <c r="Z124" s="282">
        <f t="shared" ref="Z124:Z154" si="26">IF(AND(OR($DC124=Z$116,$DD124=Z$116),Z$116&lt;&gt;0),1,0)</f>
        <v>1</v>
      </c>
      <c r="AA124" s="281">
        <f>AA123-Z124</f>
        <v>3.9999700000000002</v>
      </c>
      <c r="AB124" s="282">
        <f t="shared" ref="AB124:AB154" si="27">IF(AND(OR($DC124=AB$116,$DD124=AB$116),AB$116&lt;&gt;0),1,0)</f>
        <v>0</v>
      </c>
      <c r="AC124" s="281">
        <f>AC123-AB124</f>
        <v>4.9999599999999997</v>
      </c>
      <c r="AD124" s="282">
        <f t="shared" ref="AD124:AD154" si="28">IF(AND(OR($DC124=AD$116,$DD124=AD$116),AD$116&lt;&gt;0),1,0)</f>
        <v>0</v>
      </c>
      <c r="AE124" s="281">
        <f>AE123-AD124</f>
        <v>-5.0000000000000002E-5</v>
      </c>
      <c r="AF124" s="282">
        <f t="shared" ref="AF124:AF154" si="29">IF(AND(OR($DC124=AF$116,$DD124=AF$116),AF$116&lt;&gt;0),1,0)</f>
        <v>0</v>
      </c>
      <c r="AG124" s="281">
        <f>AG123-AF124</f>
        <v>-6.0000000000000002E-5</v>
      </c>
      <c r="AH124" s="199">
        <f>IF(AND(OR($DC124=AH$116,$DD124=AH$116),AH$116&lt;&gt;0),1,0)</f>
        <v>0</v>
      </c>
      <c r="AI124" s="236">
        <f>AI123-AH124</f>
        <v>0</v>
      </c>
      <c r="AJ124" s="199">
        <f t="shared" ref="AJ124:AJ154" si="30">IF(AND(OR($DC124=AJ$116,$DD124=AJ$116),AJ$116&lt;&gt;0),1,0)</f>
        <v>0</v>
      </c>
      <c r="AK124" s="236">
        <f>AK123-AJ124</f>
        <v>0</v>
      </c>
      <c r="AL124" s="199">
        <f t="shared" ref="AL124:AL154" si="31">IF(AND(OR($DC124=AL$116,$DD124=AL$116),AL$116&lt;&gt;0),1,0)</f>
        <v>0</v>
      </c>
      <c r="AM124" s="236">
        <f>AM123-AL124</f>
        <v>0</v>
      </c>
      <c r="AN124" s="199">
        <f t="shared" ref="AN124:AN154" si="32">IF(AND(OR($DC124=AN$116,$DD124=AN$116),AN$116&lt;&gt;0),1,0)</f>
        <v>0</v>
      </c>
      <c r="AO124" s="236">
        <f>AO123-AN124</f>
        <v>0</v>
      </c>
      <c r="AP124" s="270">
        <f>_xlfn.IFNA(_xlfn.IFS(AQ124="Sí",AQ$115,AU124="Sí",AU$115,AY124="Sí",AY$115,BC124="Sí",BC$115,BG124="Sí",BG$115,BK124="Sí",BK$115,BO124="Sí",BO$115,BS124="Sí",BS$115,BW124="Sí",BW$115,CA124="Sí",CA$115),0)</f>
        <v>0</v>
      </c>
      <c r="AQ124" s="242" t="str">
        <f>IF(OR(AND(I124=G$16,I124&lt;H$16),AND(I124&gt;G$16,I124&lt;=H$16)),$I$102,$I$103)</f>
        <v>No</v>
      </c>
      <c r="AR124" s="136" t="str" cm="1">
        <f t="array" ref="AR124">_xlfn.IFNA(_xlfn.IFS(AND(AQ124=I103,AQ125=I102),I102,AND(AQ124=I103,AQ116=I102),I102),I103)</f>
        <v>No</v>
      </c>
      <c r="AS124" s="123" t="str" cm="1">
        <f t="array" ref="AS124">_xlfn.IFNA(_xlfn.IFS(AND(I16=I102,OR(J16=I124,K16=J124)),L16,AND(M16=I102,OR(O16=I124,P16=J124)),Q16,AND(R16=I102,OR(S16=I124,T16=J124)),V16),"0")</f>
        <v>0</v>
      </c>
      <c r="AT124" s="229" t="str">
        <f>_xlfn.IFNA(_xlfn.IFS(AND(I$16=I$103,OR(J$16=I124,K$16=J124)),L$16,AND(M$16=I$103,OR(O$16=I124,P$16=J124)),Q$16,AND(R$16=I$103,OR(S$16=I124,T$16=J124)),V$16),"0")</f>
        <v>0</v>
      </c>
      <c r="AU124" s="243" t="str">
        <f>IF(OR(AND(I124=G$17,I124&lt;H$17),AND(I124&gt;G$17,I124&lt;=H$17)),I$102,I$103)</f>
        <v>No</v>
      </c>
      <c r="AV124" s="123" t="str" cm="1">
        <f t="array" ref="AV124">_xlfn.IFNA(_xlfn.IFS(AND(AU124=I103,AU125=I102),I102,AND(AU124=I103,AU116=I102),I102),I103)</f>
        <v>No</v>
      </c>
      <c r="AW124" s="123" t="str" cm="1">
        <f t="array" ref="AW124">_xlfn.IFNA(_xlfn.IFS(AND(I17=I102,OR(J17=I124,K17=J124)),L17,AND(M17=I102,OR(O17=I124,P17=J124)),Q17,AND(R17=I102,OR(S17=I124,T17=J124)),V17),"0")</f>
        <v>0</v>
      </c>
      <c r="AX124" s="129" t="str" cm="1">
        <f t="array" ref="AX124">_xlfn.IFNA(_xlfn.IFS(AND(I17=I103,OR(J17=I124,K17=J124)),L17,AND(M17=I103,OR(O17=I124,P17=J124)),Q17,AND(R17=I103,OR(S17=I124,T17=J124)),V17),"0")</f>
        <v>0</v>
      </c>
      <c r="AY124" s="242" t="str">
        <f>IF(OR(AND(I124=G$18,I124&lt;H$18),AND(I124&gt;G$18,I124&lt;=H$18)),I$102,I$103)</f>
        <v>No</v>
      </c>
      <c r="AZ124" s="123" t="str" cm="1">
        <f t="array" ref="AZ124">_xlfn.IFNA(_xlfn.IFS(AND(AY124=I103,AY125=I102),I102,AND(AY124=I103,AY116=I102),I102),I103)</f>
        <v>No</v>
      </c>
      <c r="BA124" s="123" t="str" cm="1">
        <f t="array" ref="BA124">_xlfn.IFNA(_xlfn.IFS(AND(I18=I102,OR(J18=I124,K18=J124)),L18,AND(M18=I102,OR(O18=I124,P18=J124)),Q18,AND(R18=I102,OR(S18=I124,T18=J124)),V18),"0")</f>
        <v>0</v>
      </c>
      <c r="BB124" s="129" t="str" cm="1">
        <f t="array" ref="BB124">_xlfn.IFNA(_xlfn.IFS(AND(I18=I103,OR(J18=I124,K18=J124)),L18,AND(M18=I103,OR(O18=I124,P18=J124)),Q18,AND(R18=I103,OR(S18=I124,T18=J124)),V18),"0")</f>
        <v>0</v>
      </c>
      <c r="BC124" s="241" t="str">
        <f>IF(OR(AND(I124=G$19,I124&lt;H$19),AND(I124&gt;G$19,I124&lt;=H$19)),I$102,I$103)</f>
        <v>No</v>
      </c>
      <c r="BD124" s="123" t="str" cm="1">
        <f t="array" ref="BD124">_xlfn.IFNA(_xlfn.IFS(AND(BC124=I103,BC125=I102),I102,AND(BC124=I103,BC116=I102),I102),I103)</f>
        <v>No</v>
      </c>
      <c r="BE124" s="123" t="str" cm="1">
        <f t="array" ref="BE124">_xlfn.IFNA(_xlfn.IFS(AND(I19=I102,OR(J19=I124,K19=J124)),L19,AND(M19=I102,OR(O19=I124,P19=J124)),Q19,AND(R19=I102,OR(S19=I124,T19=J124)),V19),"0")</f>
        <v>0</v>
      </c>
      <c r="BF124" s="129" t="str" cm="1">
        <f t="array" ref="BF124">_xlfn.IFNA(_xlfn.IFS(AND(I19=I103,OR(J19=I124,K19=J124)),L19,AND(M19=I103,OR(O19=I124,P19=J124)),Q19,AND(R19=I103,OR(S19=I124,T19=J124)),V19),"0")</f>
        <v>0</v>
      </c>
      <c r="BG124" s="242" t="str">
        <f>IF(OR(AND(I124=G$20,I124&lt;H$20),AND(I124&gt;G$20,I124&lt;=H$20)),I$102,I$103)</f>
        <v>No</v>
      </c>
      <c r="BH124" s="123" t="str" cm="1">
        <f t="array" ref="BH124">_xlfn.IFNA(_xlfn.IFS(AND(BG124=I103,BG125=I102),I102,AND(BG124=I103,BG116=I102),I102),I103)</f>
        <v>No</v>
      </c>
      <c r="BI124" s="123" t="str" cm="1">
        <f t="array" ref="BI124">_xlfn.IFNA(_xlfn.IFS(AND(I20=I102,OR(J20=I124,K20=J124)),L20,AND(M20=I102,OR(O20=I124,P20=J124)),Q20,AND(R20=I102,OR(S20=I124,T20=J124)),V20),"0")</f>
        <v>0</v>
      </c>
      <c r="BJ124" s="129" t="str" cm="1">
        <f t="array" ref="BJ124">_xlfn.IFNA(_xlfn.IFS(AND(I20=I103,OR(J20=I124,K20=J124)),L20,AND(M20=I103,OR(O20=I124,P20=J124)),Q20,AND(R20=I103,OR(S20=I124,T20=J124)),V20),"0")</f>
        <v>0</v>
      </c>
      <c r="BK124" s="241" t="str">
        <f>IF(OR(AND(I124=G$21,I124&lt;H$21),AND(I124&gt;G$21,I124&lt;=H$21)),I$102,I$103)</f>
        <v>No</v>
      </c>
      <c r="BL124" s="123" t="str" cm="1">
        <f t="array" ref="BL124">_xlfn.IFNA(_xlfn.IFS(AND(BK124=I103,BK125=I102),I102,AND(BK124=I103,BK116=I102),I102),I103)</f>
        <v>No</v>
      </c>
      <c r="BM124" s="123" t="str" cm="1">
        <f t="array" ref="BM124">_xlfn.IFNA(_xlfn.IFS(AND(I21=I102,OR(J21=I124,K21=J124)),L21,AND(M21=I102,OR(O21=I124,P21=J124)),Q21,AND(R21=I102,OR(S21=I124,T21=J124)),V21),"0")</f>
        <v>0</v>
      </c>
      <c r="BN124" s="129" t="str" cm="1">
        <f t="array" ref="BN124">_xlfn.IFNA(_xlfn.IFS(AND(I21=I103,OR(J21=I124,K21=J124)),L21,AND(M21=I103,OR(O21=I124,P21=J124)),Q21,AND(R21=I103,OR(S21=I124,T21=J124)),V21),"0")</f>
        <v>0</v>
      </c>
      <c r="BO124" s="242" t="str">
        <f>IF(OR(AND(I124=G$22,I124&lt;H$22),AND(I124&gt;G$22,I124&lt;=H$22)),I$102,I$103)</f>
        <v>No</v>
      </c>
      <c r="BP124" s="123" t="str" cm="1">
        <f t="array" ref="BP124">_xlfn.IFNA(_xlfn.IFS(AND(BO124=I103,BO125=I102),I102,AND(BO124=I103,BO116=I102),I102),I103)</f>
        <v>No</v>
      </c>
      <c r="BQ124" s="123" t="str" cm="1">
        <f t="array" ref="BQ124">_xlfn.IFNA(_xlfn.IFS(AND(I22=I102,OR(J22=I124,K22=J124)),L22,AND(M22=I102,OR(O22=I124,P22=J124)),Q22,AND(R22=I102,OR(S22=I124,T22=J124)),V22),"0")</f>
        <v>0</v>
      </c>
      <c r="BR124" s="129" t="str" cm="1">
        <f t="array" ref="BR124">_xlfn.IFNA(_xlfn.IFS(AND(I22=I103,OR(J22=I124,K22=J124)),L22,AND(M22=I103,OR(O22=I124,P22=J124)),Q22,AND(R22=I103,OR(S22=I124,T22=J124)),V22),"0")</f>
        <v>0</v>
      </c>
      <c r="BS124" s="242" t="str">
        <f>IF(OR(AND(I124=G$23,I124&lt;H$23),AND(I124&gt;G$23,I124&lt;=H$23)),I$102,I$103)</f>
        <v>No</v>
      </c>
      <c r="BT124" s="126" t="str" cm="1">
        <f t="array" ref="BT124">_xlfn.IFNA(_xlfn.IFS(AND(BS124=I103,BS125=I102),I102,AND(BS124=I103,BS116=I102),I102),I103)</f>
        <v>No</v>
      </c>
      <c r="BU124" s="123" t="str" cm="1">
        <f t="array" ref="BU124">_xlfn.IFNA(_xlfn.IFS(AND(I23=I102,OR(J23=I124,K23=J124)),L23,AND(M23=I102,OR(O23=I124,P23=J124)),Q23,AND(R23=I102,OR(S23=I124,T23=J124)),V23),"0")</f>
        <v>0</v>
      </c>
      <c r="BV124" s="129" t="str" cm="1">
        <f t="array" ref="BV124">_xlfn.IFNA(_xlfn.IFS(AND(I23=I103,OR(J23=I124,K23=J124)),L23,AND(M23=I103,OR(O23=I124,P23=J124)),Q23,AND(R23=I103,OR(S23=I124,T23=J124)),V23),"0")</f>
        <v>0</v>
      </c>
      <c r="BW124" s="241" t="str">
        <f>IF(OR(AND(I124=G$24,I124&lt;H$24),AND(I124&gt;G$24,I124&lt;=H$24)),I$102,I$103)</f>
        <v>No</v>
      </c>
      <c r="BX124" s="126" t="str" cm="1">
        <f t="array" ref="BX124">_xlfn.IFNA(_xlfn.IFS(AND(BW124=I103,BW125=I102),I102,AND(BW124=I103,BW116=I102),I102),I103)</f>
        <v>No</v>
      </c>
      <c r="BY124" s="123" t="str" cm="1">
        <f t="array" ref="BY124">_xlfn.IFNA(_xlfn.IFS(AND(I24=I102,OR(J24=I124,K24=J124)),L24,AND(M24=I102,OR(O24=I124,P24=J124)),Q24,AND(R24=I102,OR(S24=I124,T24=J124)),V24),"0")</f>
        <v>0</v>
      </c>
      <c r="BZ124" s="129" t="str" cm="1">
        <f t="array" ref="BZ124">_xlfn.IFNA(_xlfn.IFS(AND(I24=I103,OR(J24=I124,K24=J124)),L24,AND(M24=I103,OR(O24=I124,P24=J124)),Q24,AND(R24=I103,OR(S24=I124,T24=J124)),V24),"0")</f>
        <v>0</v>
      </c>
      <c r="CA124" s="242" t="str">
        <f>IF(OR(AND(I124=G$25,I124&lt;H$25),AND(I124&gt;G$25,I124&lt;=H$25)),I$102,I$103)</f>
        <v>No</v>
      </c>
      <c r="CB124" s="126" t="str" cm="1">
        <f t="array" ref="CB124">_xlfn.IFNA(_xlfn.IFS(AND(CA124=I103,CA125=I102),I102,AND(CA124=I103,CA116=I102),I102),I103)</f>
        <v>No</v>
      </c>
      <c r="CC124" s="123" t="str" cm="1">
        <f t="array" ref="CC124">_xlfn.IFNA(_xlfn.IFS(AND(I25=I102,OR(J25=I124,K25=J124)),L25,AND(M25=I102,OR(O25=I124,P25=J124)),Q25,AND(R25=I102,OR(S25=I124,T25=J124)),V25),"0")</f>
        <v>0</v>
      </c>
      <c r="CD124" s="129" t="str" cm="1">
        <f t="array" ref="CD124">_xlfn.IFNA(_xlfn.IFS(AND(I25=I103,OR(J25=I124,K25=J124)),L25,AND(M25=I103,OR(O25=I124,P25=J124)),Q25,AND(R25=I103,OR(S25=I124,T25=J124)),V25),"0")</f>
        <v>0</v>
      </c>
      <c r="CE124" s="208" t="str">
        <f>L124</f>
        <v>0</v>
      </c>
      <c r="CF124" s="207"/>
      <c r="CG124" s="208">
        <f>IF(CE124="0",IF(COUNTIF(S121:T123,$C$16)=0,$C$16,IF(COUNTIF(S121:T123,$C$17)=0,$C$17,IF(COUNTIF(S121:T123,$C$18)=0,$C$18,IF(COUNTIF(S121:T123,$C$19)=0,$C$19,IF(COUNTIF(S121:T123,$C$20)=0,$C$20,IF(COUNTIF(S121:T123,$C$21)=0,$C$21,IF(COUNTIF(S121:T123,$C$22)=0,$C$22,IF(COUNTIF(S121:T123,$C$23)=0,$C$23,IF(COUNTIF(S121:T123,$C$24)=0,$C$24,0))))))))),CE124)</f>
        <v>0</v>
      </c>
      <c r="CH124" s="207">
        <f>IF(CE124="0",CG124,CE124)</f>
        <v>0</v>
      </c>
      <c r="CI124" s="206" t="str">
        <f t="shared" ref="CI124" si="33">IF(CG124=CH124,"0",CG124)</f>
        <v>0</v>
      </c>
      <c r="CJ124" s="208">
        <f>IF(CH124="0",M124,CH124)</f>
        <v>0</v>
      </c>
      <c r="CK124" s="208" t="str">
        <f>IF(CI124="0",N124,CI124)</f>
        <v>0</v>
      </c>
      <c r="CL124" s="208">
        <f>IF(CJ124&lt;&gt;AP124,CJ124,0)</f>
        <v>0</v>
      </c>
      <c r="CM124" s="231" t="str">
        <f>IF(CK124=CJ124,0,IF(CK124&lt;&gt;AP124,CK124,0))</f>
        <v>0</v>
      </c>
      <c r="CN124" s="230" t="str">
        <f>E9</f>
        <v>T. 2</v>
      </c>
      <c r="CO124" s="230">
        <f>H9</f>
        <v>0</v>
      </c>
      <c r="CP124" s="276">
        <f t="shared" si="8"/>
        <v>3.9999900000000004</v>
      </c>
      <c r="CQ124" s="237">
        <f t="shared" si="9"/>
        <v>4.9999799999999999</v>
      </c>
      <c r="CR124" s="237">
        <f t="shared" si="10"/>
        <v>3.9999700000000002</v>
      </c>
      <c r="CS124" s="237">
        <f t="shared" si="11"/>
        <v>4.9999599999999997</v>
      </c>
      <c r="CT124" s="237">
        <f t="shared" si="12"/>
        <v>-5.0000000000000002E-5</v>
      </c>
      <c r="CU124" s="237">
        <f t="shared" si="13"/>
        <v>-6.0000000000000002E-5</v>
      </c>
      <c r="CV124" s="237">
        <f t="shared" si="14"/>
        <v>0</v>
      </c>
      <c r="CW124" s="237">
        <f t="shared" si="15"/>
        <v>0</v>
      </c>
      <c r="CX124" s="237">
        <f t="shared" si="16"/>
        <v>0</v>
      </c>
      <c r="CY124" s="273">
        <f t="shared" si="17"/>
        <v>0</v>
      </c>
      <c r="CZ124" s="230" t="str">
        <f t="shared" si="18"/>
        <v>T. 2</v>
      </c>
      <c r="DA124" s="231" t="str">
        <f t="shared" si="19"/>
        <v>T. 4</v>
      </c>
      <c r="DB124" s="231" t="str">
        <f t="shared" si="20"/>
        <v>T. 1</v>
      </c>
      <c r="DC124" s="230" t="str">
        <f>IF(CL124=0,IF(AND(CZ123&lt;&gt;CO124,CZ123&lt;&gt;CN124,CZ123&lt;&gt;AP124,CZ123&lt;&gt;O124),CZ123,IF(AND(DA123&lt;&gt;CO124,DA123&lt;&gt;CN124,DA123&lt;&gt;AP124,DA123&lt;&gt;O124),DA123,IF(AND(DB123&lt;&gt;CO124,DB123&lt;&gt;CN124,DB123&lt;&gt;AP124,DB123&lt;&gt;O124),DB123,$C$19))),CL124)</f>
        <v>T. 1</v>
      </c>
      <c r="DD124" s="232" t="str">
        <f>IF(AND(DE124&gt;0,K124&lt;&gt;"1",K124&lt;&gt;"7"),IF(CM124="0",IF(AND(CZ123&lt;&gt;CN124,CZ123&lt;&gt;CO124,CZ123&lt;&gt;AP124,CZ123&lt;&gt;P124,CZ123&lt;&gt;DC124),CZ123,IF(AND(DA123&lt;&gt;CN124,DA123&lt;&gt;CO124,DA123&lt;&gt;AP124,DA123&lt;&gt;P124,DA123&lt;&gt;DC124),DA123,IF(AND(DB123&lt;&gt;CN124,DB123&lt;&gt;CO124,DB123&lt;&gt;AP124,DB123&lt;&gt;P124,DB123&lt;&gt;DC124),DB123,$C$19))),CL124),"")</f>
        <v>T. 3</v>
      </c>
      <c r="DE124" s="232">
        <f>IF(OR(K124="7",K124="1"),DE134,DE134-1)</f>
        <v>2</v>
      </c>
      <c r="DF124" s="232"/>
    </row>
    <row r="125" spans="3:110" ht="14.45" customHeight="1" x14ac:dyDescent="0.25">
      <c r="C125" s="125">
        <v>2023</v>
      </c>
      <c r="D125" s="126"/>
      <c r="E125" s="126">
        <v>24</v>
      </c>
      <c r="F125" s="126"/>
      <c r="G125" s="88">
        <f t="shared" si="5"/>
        <v>45589</v>
      </c>
      <c r="H125" s="126"/>
      <c r="I125" s="86">
        <f>I124+1</f>
        <v>45567</v>
      </c>
      <c r="J125" s="96">
        <f t="shared" si="7"/>
        <v>4</v>
      </c>
      <c r="K125" s="150" t="str" cm="1">
        <f t="array" ref="K125">_xlfn.IFNA(_xlfn.IFS(J125=F102,"1",J125=F103,"2",J125=F104,"3",J125=F105,"4",J125=F106,"5",J125=F107,"6",J125=F108,"7"),K118)</f>
        <v>4</v>
      </c>
      <c r="L125" s="137" t="str" cm="1">
        <f t="array" ref="L125">_xlfn.IFNA(_xlfn.IFS(AR125=I102,AQ115,AV125=I102,AU115,AZ125=I102,AY115,BD125=I102,BC115,BH125=I102,BG115,BL125=I102,BK115,BP125=I102,BO115,BT125=I102,BS115,BX125=I102,BW115,CB125=I102,CA115),"0")</f>
        <v>0</v>
      </c>
      <c r="M125" s="126" t="str" cm="1">
        <f t="array" ref="M125">_xlfn.IFNA(_xlfn.IFS(AS125=J102,AQ115,AW125=J102,AU115,BA125=J102,AY115,BE125=J102,BC115,BI125=J102,BG115,BM125=J102,BK115,BQ125=J102,BO115,BU125=J102,BS115,BY125=J102,BW115,CC125=J102,CA115),"0")</f>
        <v>0</v>
      </c>
      <c r="N125" s="127" t="str" cm="1">
        <f t="array" ref="N125">_xlfn.IFNA(_xlfn.IFS(AS125=J103,AQ115,AW125=J103,AU115,BA125=J103,AY115,BE125=J103,BC115,BI125=J103,BG115,BM125=J103,BK115,BQ125=J103,BO115,BU125=J103,BS115,BY125=J103,BW115,CC125=J103,CA115),"0")</f>
        <v>0</v>
      </c>
      <c r="O125" s="125" t="str" cm="1">
        <f t="array" ref="O125">_xlfn.IFNA(_xlfn.IFS(AT125=J102,AQ115,AX125=J102,AU115,BB125=J102,AY115,BF125=J102,BC115,BJ125=J102,BG115,BN125=J102,BK115,BR125=J102,BO115,BV125=J102,BS115,BZ125=J102,BW115,CD125=J102,CA115),"0")</f>
        <v>0</v>
      </c>
      <c r="P125" s="231" t="str">
        <f t="shared" ref="P125:P154" si="34">O125</f>
        <v>0</v>
      </c>
      <c r="Q125" s="231" t="str" cm="1">
        <f t="array" ref="Q125">_xlfn.IFNA(_xlfn.IFS(AND(OR(L125=AQ115,M125=AQ115),AQ125=I103,O125&lt;&gt;AQ115),AQ115,AND(OR(L125=AU115,M125=AU115),AU125=I103,O125&lt;&gt;AU115),AU115,AND(OR(L125=AY115,M125=AY115),AY125=I103,O125&lt;&gt;AY115),AY115,AND(OR(L125=BC115,M125=BC115),BC125=I103,O125&lt;&gt;BC115),BC115,AND(OR(L125=BG115,M125=BG115),BG125=I103,O125&lt;&gt;BG115),BG115,AND(OR(L125=BK115,M125=BK115),BK125=I103,O125&lt;&gt;BK115),BK115,AND(OR(L125=BO115,M125=BO115),BO125=I103,O125&lt;&gt;BO115),BO115,AND(OR(L125=BS115,M125=BS115),BS125=I103,O125&lt;&gt;BS115),BS115,AND(OR(L125=BW115,M125=BW115),BW125=I103,O125&lt;&gt;BW115),BW115,AND(OR(L125=CA115,M125=CA115),CA125=I103,O125&lt;&gt;CA115),CA115),"0")</f>
        <v>0</v>
      </c>
      <c r="R125" s="102" t="str" cm="1">
        <f t="array" ref="R125">_xlfn.IFNA(_xlfn.IFS(AND(OR(L125=AQ115,N125=AQ115),AQ125=I103,P125&lt;&gt;AQ115),AQ115,AND(OR(L125=AU115,N125=AU115),AU125=I103,P125&lt;&gt;AU115),AU115,AND(OR(L125=AY115,N125=AY115),AY125=I103,P125&lt;&gt;AY115),AY115,AND(OR(L125=BC115,N125=BC115),BC125=I103,P125&lt;&gt;BC115),BC115,AND(OR(L125=BG115,N125=BG115),BG125=I103,P125&lt;&gt;BG115),BG115,AND(OR(L125=BK115,N125=BK115),BK125=I103,P125&lt;&gt;BK115),BK115,AND(OR(L125=BO115,N125=BO115),BO125=I103,P125&lt;&gt;BO115),BO115,AND(OR(L125=BS115,N125=BS115),BS125=I103,P125&lt;&gt;BS115),BS115,AND(OR(L125=BW115,N125=BW115),BW125=I103,P125&lt;&gt;BW115),BW115,AND(OR(L125=CA115,N125=CA115),CA125=I103,P125&lt;&gt;CA115),CA115),"0")</f>
        <v>0</v>
      </c>
      <c r="S125" s="204" t="str">
        <f t="shared" ref="S125:S154" si="35">DC125</f>
        <v>T. 4</v>
      </c>
      <c r="T125" s="204" t="str">
        <f t="shared" ref="T125:T154" si="36">DD125</f>
        <v/>
      </c>
      <c r="U125" s="50">
        <f t="shared" ref="U125:U154" si="37">DG125</f>
        <v>0</v>
      </c>
      <c r="V125" s="50">
        <f t="shared" si="24"/>
        <v>0</v>
      </c>
      <c r="W125" s="282">
        <f>W124-V125</f>
        <v>3.9999900000000004</v>
      </c>
      <c r="X125" s="282">
        <f t="shared" si="25"/>
        <v>0</v>
      </c>
      <c r="Y125" s="282">
        <f>Y124-X125</f>
        <v>4.9999799999999999</v>
      </c>
      <c r="Z125" s="282">
        <f t="shared" si="26"/>
        <v>0</v>
      </c>
      <c r="AA125" s="282">
        <f>AA124-Z125</f>
        <v>3.9999700000000002</v>
      </c>
      <c r="AB125" s="282">
        <f t="shared" si="27"/>
        <v>1</v>
      </c>
      <c r="AC125" s="282">
        <f>AC124-AB125</f>
        <v>3.9999599999999997</v>
      </c>
      <c r="AD125" s="282">
        <f t="shared" si="28"/>
        <v>0</v>
      </c>
      <c r="AE125" s="282">
        <f>AE124-AD125</f>
        <v>-5.0000000000000002E-5</v>
      </c>
      <c r="AF125" s="282">
        <f t="shared" si="29"/>
        <v>0</v>
      </c>
      <c r="AG125" s="282">
        <f>AG124-AF125</f>
        <v>-6.0000000000000002E-5</v>
      </c>
      <c r="AH125" s="199">
        <f t="shared" ref="AH125:AH154" si="38">IF(AND(OR($CL125=AH$116,$CM125=AH$116),AH$116&lt;&gt;0),1,0)</f>
        <v>0</v>
      </c>
      <c r="AI125" s="199">
        <f>AI124-AH125</f>
        <v>0</v>
      </c>
      <c r="AJ125" s="199">
        <f t="shared" si="30"/>
        <v>0</v>
      </c>
      <c r="AK125" s="199">
        <f>AK124-AJ125</f>
        <v>0</v>
      </c>
      <c r="AL125" s="199">
        <f t="shared" si="31"/>
        <v>0</v>
      </c>
      <c r="AM125" s="199">
        <f>AM124-AL125</f>
        <v>0</v>
      </c>
      <c r="AN125" s="199">
        <f t="shared" si="32"/>
        <v>0</v>
      </c>
      <c r="AO125" s="199">
        <f>AO124-AN125</f>
        <v>0</v>
      </c>
      <c r="AP125" s="268">
        <f t="shared" ref="AP125:AP157" si="39">_xlfn.IFNA(_xlfn.IFS(AQ125="Sí",AQ$115,AU125="Sí",AU$115,AY125="Sí",AY$115,BC125="Sí",BC$115,BG125="Sí",BG$115,BK125="Sí",BK$115,BO125="Sí",BO$115,BS125="Sí",BS$115,BW125="Sí",BW$115,CA125="Sí",CA$115),0)</f>
        <v>0</v>
      </c>
      <c r="AQ125" s="242" t="str">
        <f t="shared" ref="AQ125:AQ154" si="40">IF(OR(AND(I125=G$16,I125&lt;H$16),AND(I125&gt;G$16,I125&lt;=H$16)),$I$102,$I$103)</f>
        <v>No</v>
      </c>
      <c r="AR125" s="102" t="str" cm="1">
        <f t="array" ref="AR125">_xlfn.IFNA(_xlfn.IFS(AND(AQ125=I103,AQ126=I102),I102,AND(AQ125=I103,AQ124=I102),I102),I103)</f>
        <v>No</v>
      </c>
      <c r="AS125" s="126" t="str" cm="1">
        <f t="array" ref="AS125">_xlfn.IFNA(_xlfn.IFS(AND(I16=I102,OR(J16=I125,K16=J125)),L16,AND(M16=I102,OR(O16=I125,P16=J125)),Q16,AND(R16=I102,OR(S16=I125,T16=J125)),V16),"0")</f>
        <v>0</v>
      </c>
      <c r="AT125" s="231" t="str">
        <f t="shared" ref="AT125:AT154" si="41">_xlfn.IFNA(_xlfn.IFS(AND(I$16=I$103,OR(J$16=I125,K$16=J125)),L$16,AND(M$16=I$103,OR(O$16=I125,P$16=J125)),Q$16,AND(R$16=I$103,OR(S$16=I125,T$16=J125)),V$16),"0")</f>
        <v>0</v>
      </c>
      <c r="AU125" s="242" t="str">
        <f t="shared" ref="AU125:AU154" si="42">IF(OR(AND(I125=G$17,I125&lt;H$17),AND(I125&gt;G$17,I125&lt;=H$17)),I$102,I$103)</f>
        <v>No</v>
      </c>
      <c r="AV125" s="126" t="str" cm="1">
        <f t="array" ref="AV125">_xlfn.IFNA(_xlfn.IFS(AND(AU125=I103,AU126=I102),I102,AND(AU125=I103,AU124=I102),I102),I103)</f>
        <v>No</v>
      </c>
      <c r="AW125" s="126" t="str" cm="1">
        <f t="array" ref="AW125">_xlfn.IFNA(_xlfn.IFS(AND(I17=I102,OR(J17=I125,K17=J125)),L17,AND(M17=I102,OR(O17=I125,P17=J125)),Q17,AND(R17=I102,OR(S17=I125,T17=J125)),V17),"0")</f>
        <v>0</v>
      </c>
      <c r="AX125" s="127" t="str" cm="1">
        <f t="array" ref="AX125">_xlfn.IFNA(_xlfn.IFS(AND(I17=I103,OR(J17=I125,K17=J125)),L17,AND(M17=I103,OR(O17=I125,P17=J125)),Q17,AND(R17=I103,OR(S17=I125,T17=J125)),V17),"0")</f>
        <v>0</v>
      </c>
      <c r="AY125" s="126" t="str">
        <f>IF(OR(AND(I125=G$18,I125&lt;H$18),AND(I125&gt;G$18,I125&lt;=H$18)),I$102,I$103)</f>
        <v>No</v>
      </c>
      <c r="AZ125" s="126" t="str" cm="1">
        <f t="array" ref="AZ125">_xlfn.IFNA(_xlfn.IFS(AND(AY125=I103,AY126=I102),I102,AND(AY125=I103,AY124=I102),I102),I103)</f>
        <v>No</v>
      </c>
      <c r="BA125" s="126" t="str" cm="1">
        <f t="array" ref="BA125">_xlfn.IFNA(_xlfn.IFS(AND(I18=I102,OR(J18=I124,K18=J125)),L18,AND(M18=I102,OR(O18=I125,P18=J125)),Q18,AND(R18=I102,OR(S18=I125,T18=J125)),V18),"0")</f>
        <v>0</v>
      </c>
      <c r="BB125" s="127" t="str" cm="1">
        <f t="array" ref="BB125">_xlfn.IFNA(_xlfn.IFS(AND(I18=I103,OR(J18=I124,K18=J125)),L18,AND(M18=I103,OR(O18=I125,P18=J125)),Q18,AND(R18=I103,OR(S18=I125,T18=J125)),V18),"0")</f>
        <v>0</v>
      </c>
      <c r="BC125" s="125" t="str">
        <f>IF(OR(AND(I125=G$19,I125&lt;H$19),AND(I125&gt;G$19,I125&lt;=H$19)),I$102,I$103)</f>
        <v>No</v>
      </c>
      <c r="BD125" s="126" t="str" cm="1">
        <f t="array" ref="BD125">_xlfn.IFNA(_xlfn.IFS(AND(BC125=I103,BC126=I102),I102,AND(BC125=I103,BC124=I102),I102),I103)</f>
        <v>No</v>
      </c>
      <c r="BE125" s="126" t="str" cm="1">
        <f t="array" ref="BE125">_xlfn.IFNA(_xlfn.IFS(AND(I19=I102,OR(J19=I125,K19=J125)),L19,AND(M19=I102,OR(O19=I125,P19=J125)),Q19,AND(R19=I102,OR(S19=I125,T19=J125)),V19),"0")</f>
        <v>0</v>
      </c>
      <c r="BF125" s="127" t="str" cm="1">
        <f t="array" ref="BF125">_xlfn.IFNA(_xlfn.IFS(AND(I19=I103,OR(J19=I125,K19=J125)),L19,AND(M19=I103,OR(O19=I125,P19=J125)),Q19,AND(R19=I103,OR(S19=I125,T19=J125)),V19),"0")</f>
        <v>0</v>
      </c>
      <c r="BG125" s="126" t="str">
        <f>IF(OR(AND(I125=G$20,I125&lt;H$20),AND(I125&gt;G$20,I125&lt;=H$20)),I$102,I$103)</f>
        <v>No</v>
      </c>
      <c r="BH125" s="126" t="str" cm="1">
        <f t="array" ref="BH125">_xlfn.IFNA(_xlfn.IFS(AND(BG125=I103,BG126=I102),I102,AND(BG125=I103,BG124=I102),I102),I103)</f>
        <v>No</v>
      </c>
      <c r="BI125" s="126" t="str" cm="1">
        <f t="array" ref="BI125">_xlfn.IFNA(_xlfn.IFS(AND(I20=I102,OR(J20=I125,K20=J125)),L20,AND(M20=I102,OR(O20=I125,P20=J125)),Q20,AND(R20=I102,OR(S20=I125,T20=J125)),V20),"0")</f>
        <v>0</v>
      </c>
      <c r="BJ125" s="127" t="str" cm="1">
        <f t="array" ref="BJ125">_xlfn.IFNA(_xlfn.IFS(AND(I20=I103,OR(J20=I125,K20=J125)),L20,AND(M20=I103,OR(O20=I125,P20=J125)),Q20,AND(R20=I103,OR(S20=I125,T20=J125)),V20),"0")</f>
        <v>0</v>
      </c>
      <c r="BK125" s="125" t="str">
        <f>IF(OR(AND(I125=G$21,I125&lt;H$21),AND(I125&gt;G$21,I125&lt;=H$21)),I$102,I$103)</f>
        <v>No</v>
      </c>
      <c r="BL125" s="126" t="str" cm="1">
        <f t="array" ref="BL125">_xlfn.IFNA(_xlfn.IFS(AND(BK125=I103,BK126=I102),I102,AND(BK125=I103,BK124=I102),I102),I103)</f>
        <v>No</v>
      </c>
      <c r="BM125" s="126" t="str" cm="1">
        <f t="array" ref="BM125">_xlfn.IFNA(_xlfn.IFS(AND(I21=I102,OR(J21=I125,K21=J125)),L21,AND(M21=I102,OR(O21=I125,P21=J125)),Q21,AND(R21=I102,OR(S21=I125,T21=J125)),V21),"0")</f>
        <v>0</v>
      </c>
      <c r="BN125" s="127" t="str" cm="1">
        <f t="array" ref="BN125">_xlfn.IFNA(_xlfn.IFS(AND(I21=I103,OR(J21=I125,K21=J125)),L21,AND(M21=I103,OR(O21=I125,P21=J125)),Q21,AND(R21=I103,OR(S21=I125,T21=J125)),V21),"0")</f>
        <v>0</v>
      </c>
      <c r="BO125" s="126" t="str">
        <f>IF(OR(AND(I125=G$22,I125&lt;H$22),AND(I125&gt;G$22,I125&lt;=H$22)),I$102,I$103)</f>
        <v>No</v>
      </c>
      <c r="BP125" s="126" t="str" cm="1">
        <f t="array" ref="BP125">_xlfn.IFNA(_xlfn.IFS(AND(BO125=I103,BO126=I102),I102,AND(BO125=I103,BO124=I102),I102),I103)</f>
        <v>No</v>
      </c>
      <c r="BQ125" s="126" t="str" cm="1">
        <f t="array" ref="BQ125">_xlfn.IFNA(_xlfn.IFS(AND(I22=I102,OR(J22=I125,K22=J125)),L22,AND(M22=I102,OR(O22=I125,P22=J125)),Q22,AND(R22=I102,OR(S22=I125,T22=J125)),V22),"0")</f>
        <v>0</v>
      </c>
      <c r="BR125" s="127" t="str" cm="1">
        <f t="array" ref="BR125">_xlfn.IFNA(_xlfn.IFS(AND(I22=I103,OR(J22=I125,K22=J125)),L22,AND(M22=I103,OR(O22=I125,P22=J125)),Q22,AND(R22=I103,OR(S22=I125,T22=J125)),V22),"0")</f>
        <v>0</v>
      </c>
      <c r="BS125" s="126" t="str">
        <f>IF(OR(AND(I125=G$23,I125&lt;H$23),AND(I125&gt;G$23,I125&lt;=H$23)),I$102,I$103)</f>
        <v>No</v>
      </c>
      <c r="BT125" s="126" t="str" cm="1">
        <f t="array" ref="BT125">_xlfn.IFNA(_xlfn.IFS(AND(BS125=I103,BS126=I102),I102,AND(BS125=I103,BS124=I102),I102),I103)</f>
        <v>No</v>
      </c>
      <c r="BU125" s="126" t="str" cm="1">
        <f t="array" ref="BU125">_xlfn.IFNA(_xlfn.IFS(AND(I23=I102,OR(J23=I125,K23=J125)),L23,AND(M23=I102,OR(O23=I125,P23=J125)),Q23,AND(R23=I102,OR(S23=I125,T23=J125)),V23),"0")</f>
        <v>0</v>
      </c>
      <c r="BV125" s="127" t="str" cm="1">
        <f t="array" ref="BV125">_xlfn.IFNA(_xlfn.IFS(AND(I23=I103,OR(J23=I125,K23=J125)),L23,AND(M23=I103,OR(O23=I125,P23=J125)),Q23,AND(R23=I103,OR(S23=I125,T23=J125)),V23),"0")</f>
        <v>0</v>
      </c>
      <c r="BW125" s="125" t="str">
        <f>IF(OR(AND(I125=G$24,I125&lt;H$24),AND(I125&gt;G$24,I125&lt;=H$24)),I$102,I$103)</f>
        <v>No</v>
      </c>
      <c r="BX125" s="126" t="str" cm="1">
        <f t="array" ref="BX125">_xlfn.IFNA(_xlfn.IFS(AND(BW125=I103,BW126=I102),I102,AND(BW125=I103,BW124=I102),I102),I103)</f>
        <v>No</v>
      </c>
      <c r="BY125" s="126" t="str" cm="1">
        <f t="array" ref="BY125">_xlfn.IFNA(_xlfn.IFS(AND(I24=I102,OR(J24=I125,K24=J125)),L24,AND(M24=I102,OR(O24=I125,P24=J125)),Q24,AND(R24=I102,OR(S24=I125,T24=J125)),V24),"0")</f>
        <v>0</v>
      </c>
      <c r="BZ125" s="127" t="str" cm="1">
        <f t="array" ref="BZ125">_xlfn.IFNA(_xlfn.IFS(AND(I24=I103,OR(J24=I125,K24=J125)),L24,AND(M24=I103,OR(O24=I125,P24=J125)),Q24,AND(R24=I103,OR(S24=I125,T24=J125)),V24),"0")</f>
        <v>0</v>
      </c>
      <c r="CA125" s="126" t="str">
        <f>IF(OR(AND(I125=G$25,I125&lt;H$25),AND(I125&gt;G$25,I125&lt;=H$25)),I$102,I$103)</f>
        <v>No</v>
      </c>
      <c r="CB125" s="126" t="str" cm="1">
        <f t="array" ref="CB125">_xlfn.IFNA(_xlfn.IFS(AND(CA125=I103,CA126=I102),I102,AND(CA125=I103,CA124=I102),I102),I103)</f>
        <v>No</v>
      </c>
      <c r="CC125" s="126" t="str" cm="1">
        <f t="array" ref="CC125">_xlfn.IFNA(_xlfn.IFS(AND(I25=I102,OR(J25=I125,K25=J125)),L25,AND(M25=I102,OR(O25=I125,P25=J125)),Q25,AND(R25=I102,OR(S25=I125,T25=J125)),V25),"0")</f>
        <v>0</v>
      </c>
      <c r="CD125" s="127" t="str" cm="1">
        <f t="array" ref="CD125">_xlfn.IFNA(_xlfn.IFS(AND(I25=I103,OR(J25=I125,K25=J125)),L25,AND(M25=I103,OR(O25=I125,P25=J125)),Q25,AND(R25=I103,OR(S25=I125,T25=J125)),V25),"0")</f>
        <v>0</v>
      </c>
      <c r="CE125" s="208" t="str">
        <f t="shared" ref="CE125:CE154" si="43">L125</f>
        <v>0</v>
      </c>
      <c r="CF125" s="207"/>
      <c r="CG125" s="208" t="str">
        <f t="shared" ref="CG125:CG154" si="44">IF(CE125="0",IF(COUNTIF(S122:T124,$C$16)=0,$C$16,IF(COUNTIF(S122:T124,$C$17)=0,$C$17,IF(COUNTIF(S122:T124,$C$18)=0,$C$18,IF(COUNTIF(S122:T124,$C$19)=0,$C$19,IF(COUNTIF(S122:T124,$C$20)=0,$C$20,IF(COUNTIF(S122:T124,$C$21)=0,$C$21,IF(COUNTIF(S122:T124,$C$22)=0,$C$22,IF(COUNTIF(S122:T124,$C$23)=0,$C$23,IF(COUNTIF(S122:T124,$C$24)=0,$C$24,0))))))))),CE125)</f>
        <v>T. 4</v>
      </c>
      <c r="CH125" s="207" t="str">
        <f t="shared" ref="CH125:CH127" si="45">IF(CE125="0",CG125,CE125)</f>
        <v>T. 4</v>
      </c>
      <c r="CI125" s="206" t="str">
        <f t="shared" ref="CI125:CI128" si="46">IF(CG125=CH125,"0",CG125)</f>
        <v>0</v>
      </c>
      <c r="CJ125" s="208" t="str">
        <f>IF(CH125="0",M125,CH125)</f>
        <v>T. 4</v>
      </c>
      <c r="CK125" s="208" t="str">
        <f t="shared" ref="CK125:CK154" si="47">IF(CI125="0",N125,CI125)</f>
        <v>0</v>
      </c>
      <c r="CL125" s="208" t="str">
        <f t="shared" ref="CL125:CL154" si="48">IF(CJ125&lt;&gt;AP125,CJ125,0)</f>
        <v>T. 4</v>
      </c>
      <c r="CM125" s="231" t="str">
        <f>IF(CK125=CJ125,0,IF(CK125&lt;&gt;AP125,CK125,0))</f>
        <v>0</v>
      </c>
      <c r="CN125" s="230" t="str">
        <f t="shared" ref="CN125:CN154" si="49">S124</f>
        <v>T. 1</v>
      </c>
      <c r="CO125" s="230" t="str">
        <f t="shared" ref="CO125:CO154" si="50">T124</f>
        <v>T. 3</v>
      </c>
      <c r="CP125" s="276">
        <f t="shared" si="8"/>
        <v>3.9999900000000004</v>
      </c>
      <c r="CQ125" s="237">
        <f t="shared" si="9"/>
        <v>4.9999799999999999</v>
      </c>
      <c r="CR125" s="237">
        <f t="shared" si="10"/>
        <v>3.9999700000000002</v>
      </c>
      <c r="CS125" s="237">
        <f t="shared" si="11"/>
        <v>3.9999599999999997</v>
      </c>
      <c r="CT125" s="237">
        <f t="shared" si="12"/>
        <v>-5.0000000000000002E-5</v>
      </c>
      <c r="CU125" s="237">
        <f t="shared" si="13"/>
        <v>-6.0000000000000002E-5</v>
      </c>
      <c r="CV125" s="237">
        <f t="shared" si="14"/>
        <v>0</v>
      </c>
      <c r="CW125" s="237">
        <f t="shared" si="15"/>
        <v>0</v>
      </c>
      <c r="CX125" s="237">
        <f t="shared" si="16"/>
        <v>0</v>
      </c>
      <c r="CY125" s="273">
        <f t="shared" si="17"/>
        <v>0</v>
      </c>
      <c r="CZ125" s="230" t="str">
        <f t="shared" si="18"/>
        <v>T. 2</v>
      </c>
      <c r="DA125" s="231" t="str">
        <f t="shared" si="19"/>
        <v>T. 1</v>
      </c>
      <c r="DB125" s="231" t="str">
        <f t="shared" si="20"/>
        <v>T. 3</v>
      </c>
      <c r="DC125" s="230" t="str">
        <f t="shared" ref="DC125:DC154" si="51">IF(CL125=0,IF(AND(CZ124&lt;&gt;CO125,CZ124&lt;&gt;CN125,CZ124&lt;&gt;AP125,CZ124&lt;&gt;O125),CZ124,IF(AND(DA124&lt;&gt;CO125,DA124&lt;&gt;CN125,DA124&lt;&gt;AP125,DA124&lt;&gt;O125),DA124,IF(AND(DB124&lt;&gt;CO125,DB124&lt;&gt;CN125,DB124&lt;&gt;AP125,DB124&lt;&gt;O125),DB124,$C$19))),CL125)</f>
        <v>T. 4</v>
      </c>
      <c r="DD125" s="232" t="str">
        <f t="shared" ref="DD125:DD154" si="52">IF(AND(DE125&gt;0,K125&lt;&gt;"1",K125&lt;&gt;"7"),IF(CM125="0",IF(AND(CZ124&lt;&gt;CN125,CZ124&lt;&gt;CO125,CZ124&lt;&gt;AP125,CZ124&lt;&gt;P125,CZ124&lt;&gt;DC125),CZ124,IF(AND(DA124&lt;&gt;CN125,DA124&lt;&gt;CO125,DA124&lt;&gt;AP125,DA124&lt;&gt;P125,DA124&lt;&gt;DC125),DA124,IF(AND(DB124&lt;&gt;CN125,DB124&lt;&gt;CO125,DB124&lt;&gt;AP125,DB124&lt;&gt;P125,DB124&lt;&gt;DC125),DB124,$C$19))),CL125),"")</f>
        <v/>
      </c>
      <c r="DE125" s="232">
        <f>IF(OR(K125="7",K125="1"),DE128,DE128-1)</f>
        <v>0</v>
      </c>
      <c r="DF125" s="232"/>
    </row>
    <row r="126" spans="3:110" ht="14.45" customHeight="1" x14ac:dyDescent="0.25">
      <c r="C126" s="125">
        <v>2024</v>
      </c>
      <c r="D126" s="126"/>
      <c r="E126" s="126">
        <v>25</v>
      </c>
      <c r="F126" s="126"/>
      <c r="G126" s="88">
        <f t="shared" si="5"/>
        <v>45590</v>
      </c>
      <c r="H126" s="126"/>
      <c r="I126" s="86">
        <f>I125+1</f>
        <v>45568</v>
      </c>
      <c r="J126" s="96">
        <f t="shared" si="7"/>
        <v>5</v>
      </c>
      <c r="K126" s="150" t="str" cm="1">
        <f t="array" ref="K126">_xlfn.IFNA(_xlfn.IFS(J126=F102,"1",J126=F103,"2",J126=F104,"3",J126=F105,"4",J126=F106,"5",J126=F107,"6",J126=F108,"7"),K119)</f>
        <v>5</v>
      </c>
      <c r="L126" s="137" t="str" cm="1">
        <f t="array" ref="L126">_xlfn.IFNA(_xlfn.IFS(AR126=I102,AQ115,AV126=I102,AU115,AZ126=I102,AY115,BD126=I102,BC115,BH126=I102,BG115,BL126=I102,BK115,BP126=I102,BO115,BT126=I102,BS115,BX126=I102,BW115,CB126=I102,CA115),"0")</f>
        <v>0</v>
      </c>
      <c r="M126" s="126" t="str" cm="1">
        <f t="array" ref="M126">_xlfn.IFNA(_xlfn.IFS(AS126=J102,AQ115,AW126=J102,AU115,BA126=J102,AY115,BE126=J102,BC115,BI126=J102,BG115,BM126=J102,BK115,BQ126=J102,BO115,BU126=J102,BS115,BY126=J102,BW115,CC126=J102,CA115),"0")</f>
        <v>0</v>
      </c>
      <c r="N126" s="127" t="str" cm="1">
        <f t="array" ref="N126">_xlfn.IFNA(_xlfn.IFS(AS126=J103,AQ115,AW126=J103,AU115,BA126=J103,AY115,BE126=J103,BC115,BI126=J103,BG115,BM126=J103,BK115,BQ126=J103,BO115,BU126=J103,BS115,BY126=J103,BW115,CC126=J103,CA115),"0")</f>
        <v>0</v>
      </c>
      <c r="O126" s="125" t="str" cm="1">
        <f t="array" ref="O126">_xlfn.IFNA(_xlfn.IFS(AT126=J102,AQ115,AX126=J102,AU115,BB126=J102,AY115,BF126=J102,BC115,BJ126=J102,BG115,BN126=J102,BK115,BR126=J102,BO115,BV126=J102,BS115,BZ126=J102,BW115,CD126=J102,CA115),"0")</f>
        <v>0</v>
      </c>
      <c r="P126" s="231" t="str">
        <f t="shared" si="34"/>
        <v>0</v>
      </c>
      <c r="Q126" s="231" t="str" cm="1">
        <f t="array" ref="Q126">_xlfn.IFNA(_xlfn.IFS(AND(OR(L126=AQ115,M126=AQ115),AQ126=I103,O126&lt;&gt;AQ115),AQ115,AND(OR(L126=AU115,M126=AU115),AU126=I103,O126&lt;&gt;AU115),AU115,AND(OR(L126=AY115,M126=AY115),AY126=I103,O126&lt;&gt;AY115),AY115,AND(OR(L126=BC115,M126=BC115),BC126=I103,O126&lt;&gt;BC115),BC115,AND(OR(L126=BG115,M126=BG115),BG126=I103,O126&lt;&gt;BG115),BG115,AND(OR(L126=BK115,M126=BK115),BK126=I103,O126&lt;&gt;BK115),BK115,AND(OR(L126=BO115,M126=BO115),BO126=I103,O126&lt;&gt;BO115),BO115,AND(OR(L126=BS115,M126=BS115),BS126=I103,O126&lt;&gt;BS115),BS115,AND(OR(L126=BW115,M126=BW115),BW126=I103,O126&lt;&gt;BW115),BW115,AND(OR(L126=CA115,M126=CA115),CA126=I103,O126&lt;&gt;CA115),CA115),"0")</f>
        <v>0</v>
      </c>
      <c r="R126" s="102" t="str" cm="1">
        <f t="array" ref="R126">_xlfn.IFNA(_xlfn.IFS(AND(OR(L126=AQ115,N126=AQ115),AQ126=I103,P126&lt;&gt;AQ115),AQ115,AND(OR(L126=AU115,N126=AU115),AU126=I103,P126&lt;&gt;AU115),AU115,AND(OR(L126=AY115,N126=AY115),AY126=I103,P126&lt;&gt;AY115),AY115,AND(OR(L126=BC115,N126=BC115),BC126=I103,P126&lt;&gt;BC115),BC115,AND(OR(L126=BG115,N126=BG115),BG126=I103,P126&lt;&gt;BG115),BG115,AND(OR(L126=BK115,N126=BK115),BK126=I103,P126&lt;&gt;BK115),BK115,AND(OR(L126=BO115,N126=BO115),BO126=I103,P126&lt;&gt;BO115),BO115,AND(OR(L126=BS115,N126=BS115),BS126=I103,P126&lt;&gt;BS115),BS115,AND(OR(L126=BW115,N126=BW115),BW126=I103,P126&lt;&gt;BW115),BW115,AND(OR(L126=CA115,N126=CA115),CA126=I103,P126&lt;&gt;CA115),CA115),"0")</f>
        <v>0</v>
      </c>
      <c r="S126" s="204" t="str">
        <f t="shared" si="35"/>
        <v>T. 2</v>
      </c>
      <c r="T126" s="204" t="str">
        <f t="shared" si="36"/>
        <v>T. 1</v>
      </c>
      <c r="U126" s="50">
        <f t="shared" si="37"/>
        <v>0</v>
      </c>
      <c r="V126" s="50">
        <f t="shared" si="24"/>
        <v>1</v>
      </c>
      <c r="W126" s="282">
        <f t="shared" ref="W126:AI154" si="53">W125-V126</f>
        <v>2.9999900000000004</v>
      </c>
      <c r="X126" s="282">
        <f t="shared" si="25"/>
        <v>1</v>
      </c>
      <c r="Y126" s="282">
        <f t="shared" si="53"/>
        <v>3.9999799999999999</v>
      </c>
      <c r="Z126" s="282">
        <f t="shared" si="26"/>
        <v>0</v>
      </c>
      <c r="AA126" s="282">
        <f t="shared" si="53"/>
        <v>3.9999700000000002</v>
      </c>
      <c r="AB126" s="282">
        <f t="shared" si="27"/>
        <v>0</v>
      </c>
      <c r="AC126" s="282">
        <f t="shared" si="53"/>
        <v>3.9999599999999997</v>
      </c>
      <c r="AD126" s="282">
        <f t="shared" si="28"/>
        <v>0</v>
      </c>
      <c r="AE126" s="282">
        <f t="shared" si="53"/>
        <v>-5.0000000000000002E-5</v>
      </c>
      <c r="AF126" s="282">
        <f t="shared" si="29"/>
        <v>0</v>
      </c>
      <c r="AG126" s="282">
        <f t="shared" si="53"/>
        <v>-6.0000000000000002E-5</v>
      </c>
      <c r="AH126" s="199">
        <f t="shared" si="38"/>
        <v>0</v>
      </c>
      <c r="AI126" s="199">
        <f t="shared" si="53"/>
        <v>0</v>
      </c>
      <c r="AJ126" s="199">
        <f t="shared" si="30"/>
        <v>0</v>
      </c>
      <c r="AK126" s="199">
        <f t="shared" ref="AK126:AK154" si="54">AK125-AJ126</f>
        <v>0</v>
      </c>
      <c r="AL126" s="199">
        <f t="shared" si="31"/>
        <v>0</v>
      </c>
      <c r="AM126" s="199">
        <f t="shared" ref="AM126:AM154" si="55">AM125-AL126</f>
        <v>0</v>
      </c>
      <c r="AN126" s="199">
        <f t="shared" si="32"/>
        <v>0</v>
      </c>
      <c r="AO126" s="199">
        <f t="shared" ref="AO126:AO154" si="56">AO125-AN126</f>
        <v>0</v>
      </c>
      <c r="AP126" s="268">
        <f t="shared" si="39"/>
        <v>0</v>
      </c>
      <c r="AQ126" s="242" t="str">
        <f t="shared" si="40"/>
        <v>No</v>
      </c>
      <c r="AR126" s="102" t="str" cm="1">
        <f t="array" ref="AR126">_xlfn.IFNA(_xlfn.IFS(AND(AQ126=I103,AQ127=I102),I102,AND(AQ126=I103,AQ125=I102),I102),I103)</f>
        <v>No</v>
      </c>
      <c r="AS126" s="126" t="str" cm="1">
        <f t="array" ref="AS126">_xlfn.IFNA(_xlfn.IFS(AND(I16=I102,OR(J16=I126,K16=J126)),L16,AND(M16=I102,OR(O16=I126,P16=J126)),Q16,AND(R16=I102,OR(S16=I126,T16=J126)),V16),"0")</f>
        <v>0</v>
      </c>
      <c r="AT126" s="231" t="str">
        <f t="shared" si="41"/>
        <v>0</v>
      </c>
      <c r="AU126" s="242" t="str">
        <f t="shared" si="42"/>
        <v>No</v>
      </c>
      <c r="AV126" s="126" t="str" cm="1">
        <f t="array" ref="AV126">_xlfn.IFNA(_xlfn.IFS(AND(AU126=I103,AU127=I102),I102,AND(AU126=I103,AU125=I102),I102),I103)</f>
        <v>No</v>
      </c>
      <c r="AW126" s="126" t="str" cm="1">
        <f t="array" ref="AW126">_xlfn.IFNA(_xlfn.IFS(AND(I17=I102,OR(J17=I126,K17=J126)),L17,AND(M17=I102,OR(O17=I126,P17=J126)),Q17,AND(R17=I102,OR(S17=I126,T17=J126)),V17),"0")</f>
        <v>0</v>
      </c>
      <c r="AX126" s="127" t="str" cm="1">
        <f t="array" ref="AX126">_xlfn.IFNA(_xlfn.IFS(AND(I17=I103,OR(J17=I126,K17=J126)),L17,AND(M17=I103,OR(O17=I126,P17=J126)),Q17,AND(R17=I103,OR(S17=I126,T17=J126)),V17),"0")</f>
        <v>0</v>
      </c>
      <c r="AY126" s="242" t="str">
        <f t="shared" ref="AY126:AY153" si="57">IF(OR(AND(I126=G$18,I126&lt;H$18),AND(I126&gt;G$18,I126&lt;=H$18)),I$102,I$103)</f>
        <v>No</v>
      </c>
      <c r="AZ126" s="126" t="str" cm="1">
        <f t="array" ref="AZ126">_xlfn.IFNA(_xlfn.IFS(AND(AY126=I103,AY127=I102),I102,AND(AY126=I103,AY125=I102),I102),I103)</f>
        <v>No</v>
      </c>
      <c r="BA126" s="126" t="str" cm="1">
        <f t="array" ref="BA126">_xlfn.IFNA(_xlfn.IFS(AND(I18=I102,OR(J18=I126,K18=J126)),L18,AND(M18=I102,OR(O18=I126,P18=J126)),Q18,AND(R18=I102,OR(S18=I126,T18=J126)),V18),"0")</f>
        <v>0</v>
      </c>
      <c r="BB126" s="127" t="str" cm="1">
        <f t="array" ref="BB126">_xlfn.IFNA(_xlfn.IFS(AND(I18=I103,OR(J18=I126,K18=J126)),L18,AND(M18=I103,OR(O18=I126,P18=J126)),Q18,AND(R18=I103,OR(S18=I126,T18=J126)),V18),"0")</f>
        <v>0</v>
      </c>
      <c r="BC126" s="241" t="str">
        <f t="shared" ref="BC126:BC142" si="58">IF(OR(AND(I126=G$19,I126&lt;H$19),AND(I126&gt;G$19,I126&lt;=H$19)),I$102,I$103)</f>
        <v>No</v>
      </c>
      <c r="BD126" s="126" t="str" cm="1">
        <f t="array" ref="BD126">_xlfn.IFNA(_xlfn.IFS(AND(BC126=I103,BC127=I102),I102,AND(BC126=I103,BC125=I102),I102),I103)</f>
        <v>No</v>
      </c>
      <c r="BE126" s="126" t="str" cm="1">
        <f t="array" ref="BE126">_xlfn.IFNA(_xlfn.IFS(AND(I19=I102,OR(J19=I126,K19=J126)),L19,AND(M19=I102,OR(O19=I126,P19=J126)),Q19,AND(R19=I102,OR(S19=I126,T19=J126)),V19),"0")</f>
        <v>0</v>
      </c>
      <c r="BF126" s="127" t="str" cm="1">
        <f t="array" ref="BF126">_xlfn.IFNA(_xlfn.IFS(AND(I19=I103,OR(J19=I126,K19=J126)),L19,AND(M19=I103,OR(O19=I126,P19=J126)),Q19,AND(R19=I103,OR(S19=I126,T19=J126)),V19),"0")</f>
        <v>0</v>
      </c>
      <c r="BG126" s="242" t="str">
        <f t="shared" ref="BG126:BG154" si="59">IF(OR(AND(I126=G$20,I126&lt;H$20),AND(I126&gt;G$20,I126&lt;=H$20)),I$102,I$103)</f>
        <v>No</v>
      </c>
      <c r="BH126" s="126" t="str" cm="1">
        <f t="array" ref="BH126">_xlfn.IFNA(_xlfn.IFS(AND(BG126=I103,BG127=I102),I102,AND(BG126=I103,BG125=I102),I102),I103)</f>
        <v>No</v>
      </c>
      <c r="BI126" s="126" t="str" cm="1">
        <f t="array" ref="BI126">_xlfn.IFNA(_xlfn.IFS(AND(I20=I102,OR(J20=I126,K20=J126)),L20,AND(M20=I102,OR(O20=I126,P20=J126)),Q20,AND(R20=I102,OR(S20=I126,T20=J126)),V20),"0")</f>
        <v>0</v>
      </c>
      <c r="BJ126" s="127" t="str" cm="1">
        <f t="array" ref="BJ126">_xlfn.IFNA(_xlfn.IFS(AND(I20=I103,OR(J20=I126,K20=J126)),L20,AND(M20=I103,OR(O20=I126,P20=J126)),Q20,AND(R20=I103,OR(S20=I126,T20=J126)),V20),"0")</f>
        <v>0</v>
      </c>
      <c r="BK126" s="241" t="str">
        <f t="shared" ref="BK126:BK145" si="60">IF(OR(AND(I126=G$21,I126&lt;H$21),AND(I126&gt;G$21,I126&lt;=H$21)),I$102,I$103)</f>
        <v>No</v>
      </c>
      <c r="BL126" s="126" t="str" cm="1">
        <f t="array" ref="BL126">_xlfn.IFNA(_xlfn.IFS(AND(BK126=I103,BK127=I102),I102,AND(BK126=I103,BK125=I102),I102),I103)</f>
        <v>No</v>
      </c>
      <c r="BM126" s="126" t="str" cm="1">
        <f t="array" ref="BM126">_xlfn.IFNA(_xlfn.IFS(AND(I21=I102,OR(J21=I126,K21=J126)),L21,AND(M21=I102,OR(O21=I126,P21=J126)),Q21,AND(R21=I102,OR(S21=I126,T21=J126)),V21),"0")</f>
        <v>0</v>
      </c>
      <c r="BN126" s="127" t="str" cm="1">
        <f t="array" ref="BN126">_xlfn.IFNA(_xlfn.IFS(AND(I21=I103,OR(J21=I126,K21=J126)),L21,AND(M21=I103,OR(O21=I126,P21=J126)),Q21,AND(R21=I103,OR(S21=I126,T21=J126)),V21),"0")</f>
        <v>0</v>
      </c>
      <c r="BO126" s="242" t="str">
        <f t="shared" ref="BO126:BO154" si="61">IF(OR(AND(I126=G$22,I126&lt;H$22),AND(I126&gt;G$22,I126&lt;=H$22)),I$102,I$103)</f>
        <v>No</v>
      </c>
      <c r="BP126" s="126" t="str" cm="1">
        <f t="array" ref="BP126">_xlfn.IFNA(_xlfn.IFS(AND(BO126=I103,BO127=I102),I102,AND(BO126=I103,BO125=I102),I102),I103)</f>
        <v>No</v>
      </c>
      <c r="BQ126" s="126" t="str" cm="1">
        <f t="array" ref="BQ126">_xlfn.IFNA(_xlfn.IFS(AND(I22=I102,OR(J22=I126,K22=J126)),L22,AND(M22=I102,OR(O22=I126,P22=J126)),Q22,AND(R22=I102,OR(S22=I126,T22=J126)),V22),"0")</f>
        <v>0</v>
      </c>
      <c r="BR126" s="127" t="str" cm="1">
        <f t="array" ref="BR126">_xlfn.IFNA(_xlfn.IFS(AND(I22=I103,OR(J22=I126,K22=J126)),L22,AND(M22=I103,OR(O22=I126,P22=J126)),Q22,AND(R22=I103,OR(S22=I126,T22=J126)),V22),"0")</f>
        <v>0</v>
      </c>
      <c r="BS126" s="242" t="str">
        <f t="shared" ref="BS126:BS154" si="62">IF(OR(AND(I126=G$23,I126&lt;H$23),AND(I126&gt;G$23,I126&lt;=H$23)),I$102,I$103)</f>
        <v>No</v>
      </c>
      <c r="BT126" s="126" t="str" cm="1">
        <f t="array" ref="BT126">_xlfn.IFNA(_xlfn.IFS(AND(BS126=I103,BS127=I102),I102,AND(BS126=I103,BS125=I102),I102),I103)</f>
        <v>No</v>
      </c>
      <c r="BU126" s="126" t="str" cm="1">
        <f t="array" ref="BU126">_xlfn.IFNA(_xlfn.IFS(AND(I23=I102,OR(J23=I126,K23=J126)),L23,AND(M23=I102,OR(O23=I126,P23=J126)),Q23,AND(R23=I102,OR(S23=I126,T23=J126)),V23),"0")</f>
        <v>0</v>
      </c>
      <c r="BV126" s="127" t="str" cm="1">
        <f t="array" ref="BV126">_xlfn.IFNA(_xlfn.IFS(AND(I23=I103,OR(J23=I126,K23=J126)),L23,AND(M23=I103,OR(O23=I126,P23=J126)),Q23,AND(R23=I103,OR(S23=I126,T23=J126)),V23),"0")</f>
        <v>0</v>
      </c>
      <c r="BW126" s="241" t="str">
        <f t="shared" ref="BW126:BW154" si="63">IF(OR(AND(I126=G$24,I126&lt;H$24),AND(I126&gt;G$24,I126&lt;=H$24)),I$102,I$103)</f>
        <v>No</v>
      </c>
      <c r="BX126" s="126" t="str" cm="1">
        <f t="array" ref="BX126">_xlfn.IFNA(_xlfn.IFS(AND(BW126=I103,BW127=I102),I102,AND(BW126=I103,BW125=I102),I102),I103)</f>
        <v>No</v>
      </c>
      <c r="BY126" s="126" t="str" cm="1">
        <f t="array" ref="BY126">_xlfn.IFNA(_xlfn.IFS(AND(I24=I102,OR(J24=I126,K24=J126)),L24,AND(M24=I102,OR(O24=I126,P24=J126)),Q24,AND(R24=I102,OR(S24=I126,T24=J126)),V24),"0")</f>
        <v>0</v>
      </c>
      <c r="BZ126" s="127" t="str" cm="1">
        <f t="array" ref="BZ126">_xlfn.IFNA(_xlfn.IFS(AND(I24=I103,OR(J24=I126,K24=J126)),L24,AND(M24=I103,OR(O24=I126,P24=J126)),Q24,AND(R24=I103,OR(S24=I126,T24=J126)),V24),"0")</f>
        <v>0</v>
      </c>
      <c r="CA126" s="242" t="str">
        <f t="shared" ref="CA126:CA154" si="64">IF(OR(AND(I126=G$25,I126&lt;H$25),AND(I126&gt;G$25,I126&lt;=H$25)),I$102,I$103)</f>
        <v>No</v>
      </c>
      <c r="CB126" s="126" t="str" cm="1">
        <f t="array" ref="CB126">_xlfn.IFNA(_xlfn.IFS(AND(CA126=I103,CA127=I102),I102,AND(CA126=I103,CA125=I102),I102),I103)</f>
        <v>No</v>
      </c>
      <c r="CC126" s="126" t="str" cm="1">
        <f t="array" ref="CC126">_xlfn.IFNA(_xlfn.IFS(AND(I25=I102,OR(J25=I126,K25=J126)),L25,AND(M25=I102,OR(O25=I126,P25=J126)),Q25,AND(R25=I102,OR(S25=I126,T25=J126)),V25),"0")</f>
        <v>0</v>
      </c>
      <c r="CD126" s="127" t="str" cm="1">
        <f t="array" ref="CD126">_xlfn.IFNA(_xlfn.IFS(AND(I25=I103,OR(J25=I126,K25=J126)),L25,AND(M25=I103,OR(O25=I126,P25=J126)),Q25,AND(R25=I103,OR(S25=I126,T25=J126)),V25),"0")</f>
        <v>0</v>
      </c>
      <c r="CE126" s="208" t="str">
        <f t="shared" si="43"/>
        <v>0</v>
      </c>
      <c r="CF126" s="207"/>
      <c r="CG126" s="208">
        <f t="shared" si="44"/>
        <v>0</v>
      </c>
      <c r="CH126" s="207">
        <f t="shared" si="45"/>
        <v>0</v>
      </c>
      <c r="CI126" s="206" t="str">
        <f t="shared" si="46"/>
        <v>0</v>
      </c>
      <c r="CJ126" s="208">
        <f>IF(CH126="0",M126,CH126)</f>
        <v>0</v>
      </c>
      <c r="CK126" s="208" t="str">
        <f t="shared" si="47"/>
        <v>0</v>
      </c>
      <c r="CL126" s="208">
        <f t="shared" si="48"/>
        <v>0</v>
      </c>
      <c r="CM126" s="231" t="str">
        <f t="shared" ref="CM126:CM154" si="65">IF(CK126=CJ126,0,IF(CK126&lt;&gt;AP126,CK126,0))</f>
        <v>0</v>
      </c>
      <c r="CN126" s="230" t="str">
        <f t="shared" si="49"/>
        <v>T. 4</v>
      </c>
      <c r="CO126" s="230" t="str">
        <f t="shared" si="50"/>
        <v/>
      </c>
      <c r="CP126" s="276">
        <f t="shared" si="8"/>
        <v>2.9999900000000004</v>
      </c>
      <c r="CQ126" s="237">
        <f t="shared" si="9"/>
        <v>3.9999799999999999</v>
      </c>
      <c r="CR126" s="237">
        <f t="shared" si="10"/>
        <v>3.9999700000000002</v>
      </c>
      <c r="CS126" s="237">
        <f t="shared" si="11"/>
        <v>3.9999599999999997</v>
      </c>
      <c r="CT126" s="237">
        <f t="shared" si="12"/>
        <v>-5.0000000000000002E-5</v>
      </c>
      <c r="CU126" s="237">
        <f t="shared" si="13"/>
        <v>-6.0000000000000002E-5</v>
      </c>
      <c r="CV126" s="237">
        <f t="shared" si="14"/>
        <v>0</v>
      </c>
      <c r="CW126" s="237">
        <f t="shared" si="15"/>
        <v>0</v>
      </c>
      <c r="CX126" s="237">
        <f t="shared" si="16"/>
        <v>0</v>
      </c>
      <c r="CY126" s="273">
        <f t="shared" si="17"/>
        <v>0</v>
      </c>
      <c r="CZ126" s="230" t="str">
        <f t="shared" si="18"/>
        <v>T. 2</v>
      </c>
      <c r="DA126" s="231" t="str">
        <f t="shared" si="19"/>
        <v>T. 3</v>
      </c>
      <c r="DB126" s="231" t="str">
        <f t="shared" si="20"/>
        <v>T. 4</v>
      </c>
      <c r="DC126" s="230" t="str">
        <f t="shared" si="51"/>
        <v>T. 2</v>
      </c>
      <c r="DD126" s="232" t="str">
        <f t="shared" si="52"/>
        <v>T. 1</v>
      </c>
      <c r="DE126" s="232">
        <f>IF(OR(K126="7",K126="1"),DE130,DE130-1)</f>
        <v>4</v>
      </c>
      <c r="DF126" s="232"/>
    </row>
    <row r="127" spans="3:110" ht="14.45" customHeight="1" x14ac:dyDescent="0.25">
      <c r="C127" s="125">
        <v>2025</v>
      </c>
      <c r="D127" s="126"/>
      <c r="E127" s="126">
        <v>26</v>
      </c>
      <c r="F127" s="126"/>
      <c r="G127" s="88">
        <f t="shared" si="5"/>
        <v>45591</v>
      </c>
      <c r="H127" s="126"/>
      <c r="I127" s="86">
        <f t="shared" ref="I127:I154" si="66">I126+1</f>
        <v>45569</v>
      </c>
      <c r="J127" s="96">
        <f t="shared" si="7"/>
        <v>6</v>
      </c>
      <c r="K127" s="150" t="str" cm="1">
        <f t="array" ref="K127">_xlfn.IFNA(_xlfn.IFS(J127=F102,"1",J127=F103,"2",J127=F104,"3",J127=F105,"4",J127=F106,"5",J127=F107,"6",J127=F108,"7"),K120)</f>
        <v>6</v>
      </c>
      <c r="L127" s="137" t="str">
        <f>_xlfn.IFNA(_xlfn.IFS(AR127=I102,AQ115,AV127=I102,AU115,AZ127=I102,AY115,BD127=I102,BC115,BH127=I102,BG115,BL127=I102,BK115,BP127=I102,BO115,BT127=I102,BS115,BX127=I102,BW115,CB127=I102,CA115),"0")</f>
        <v>0</v>
      </c>
      <c r="M127" s="126" t="str" cm="1">
        <f t="array" ref="M127">_xlfn.IFNA(_xlfn.IFS(AS127=J102,AQ115,AW127=J102,AU115,BA127=J102,AY115,BE127=J102,BC115,BI127=J102,BG115,BM127=J102,BK115,BQ127=J102,BO115,BU127=J102,BS115,BY127=J102,BW115,CC127=J102,CA115),"0")</f>
        <v>0</v>
      </c>
      <c r="N127" s="127" t="str" cm="1">
        <f t="array" ref="N127">_xlfn.IFNA(_xlfn.IFS(AS127=J103,AQ115,AW127=J103,AU115,BA127=J103,AY115,BE127=J103,BC115,BI127=J103,BG115,BM127=J103,BK115,BQ127=J103,BO115,BU127=J103,BS115,BY127=J103,BW115,CC127=J103,CA115),"0")</f>
        <v>0</v>
      </c>
      <c r="O127" s="125" t="str" cm="1">
        <f t="array" ref="O127">_xlfn.IFNA(_xlfn.IFS(AT127=J102,AQ115,AX127=J102,AU115,BB127=J102,AY115,BF127=J102,BC115,BJ127=J102,BG115,BN127=J102,BK115,BR127=J102,BO115,BV127=J102,BS115,BZ127=J102,BW115,CD127=J102,CA115),"0")</f>
        <v>0</v>
      </c>
      <c r="P127" s="231" t="str">
        <f t="shared" si="34"/>
        <v>0</v>
      </c>
      <c r="Q127" s="231" t="str" cm="1">
        <f t="array" ref="Q127">_xlfn.IFNA(_xlfn.IFS(AND(OR(L127=AQ115,M127=AQ115),AQ127=I103,O127&lt;&gt;AQ115),AQ115,AND(OR(L127=AU115,M127=AU115),AU127=I103,O127&lt;&gt;AU115),AU115,AND(OR(L127=AY115,M127=AY115),AY127=I103,O127&lt;&gt;AY115),AY115,AND(OR(L127=BC115,M127=BC115),BC127=I103,O127&lt;&gt;BC115),BC115,AND(OR(L127=BG115,M127=BG115),BG127=I103,O127&lt;&gt;BG115),BG115,AND(OR(L127=BK115,M127=BK115),BK127=I103,O127&lt;&gt;BK115),BK115,AND(OR(L127=BO115,M127=BO115),BO127=I103,O127&lt;&gt;BO115),BO115,AND(OR(L127=BS115,M127=BS115),BS127=I103,O127&lt;&gt;BS115),BS115,AND(OR(L127=BW115,M127=BW115),BW127=I103,O127&lt;&gt;BW115),BW115,AND(OR(L127=CA115,M127=CA115),CA127=I103,O127&lt;&gt;CA115),CA115),"0")</f>
        <v>0</v>
      </c>
      <c r="R127" s="102" t="str" cm="1">
        <f t="array" ref="R127">_xlfn.IFNA(_xlfn.IFS(AND(OR(L127=AQ115,N127=AQ115),AQ127=I103,P127&lt;&gt;AQ115),AQ115,AND(OR(L127=AU115,N127=AU115),AU127=I103,P127&lt;&gt;AU115),AU115,AND(OR(L127=AY115,N127=AY115),AY127=I103,P127&lt;&gt;AY115),AY115,AND(OR(L127=BC115,N127=BC115),BC127=I103,P127&lt;&gt;BC115),BC115,AND(OR(L127=BG115,N127=BG115),BG127=I103,P127&lt;&gt;BG115),BG115,AND(OR(L127=BK115,N127=BK115),BK127=I103,P127&lt;&gt;BK115),BK115,AND(OR(L127=BO115,N127=BO115),BO127=I103,P127&lt;&gt;BO115),BO115,AND(OR(L127=BS115,N127=BS115),BS127=I103,P127&lt;&gt;BS115),BS115,AND(OR(L127=BW115,N127=BW115),BW127=I103,P127&lt;&gt;BW115),BW115,AND(OR(L127=CA115,N127=CA115),CA127=I103,P127&lt;&gt;CA115),CA115),"0")</f>
        <v>0</v>
      </c>
      <c r="S127" s="204" t="str">
        <f t="shared" si="35"/>
        <v>T. 3</v>
      </c>
      <c r="T127" s="204" t="str">
        <f t="shared" si="36"/>
        <v/>
      </c>
      <c r="U127" s="50">
        <f t="shared" si="37"/>
        <v>0</v>
      </c>
      <c r="V127" s="50">
        <f t="shared" si="24"/>
        <v>0</v>
      </c>
      <c r="W127" s="282">
        <f t="shared" si="53"/>
        <v>2.9999900000000004</v>
      </c>
      <c r="X127" s="282">
        <f t="shared" si="25"/>
        <v>0</v>
      </c>
      <c r="Y127" s="282">
        <f t="shared" si="53"/>
        <v>3.9999799999999999</v>
      </c>
      <c r="Z127" s="282">
        <f t="shared" si="26"/>
        <v>1</v>
      </c>
      <c r="AA127" s="282">
        <f t="shared" si="53"/>
        <v>2.9999700000000002</v>
      </c>
      <c r="AB127" s="282">
        <f t="shared" si="27"/>
        <v>0</v>
      </c>
      <c r="AC127" s="282">
        <f t="shared" si="53"/>
        <v>3.9999599999999997</v>
      </c>
      <c r="AD127" s="282">
        <f t="shared" si="28"/>
        <v>0</v>
      </c>
      <c r="AE127" s="282">
        <f t="shared" si="53"/>
        <v>-5.0000000000000002E-5</v>
      </c>
      <c r="AF127" s="282">
        <f t="shared" si="29"/>
        <v>0</v>
      </c>
      <c r="AG127" s="282">
        <f t="shared" si="53"/>
        <v>-6.0000000000000002E-5</v>
      </c>
      <c r="AH127" s="199">
        <f t="shared" si="38"/>
        <v>0</v>
      </c>
      <c r="AI127" s="199">
        <f t="shared" si="53"/>
        <v>0</v>
      </c>
      <c r="AJ127" s="199">
        <f t="shared" si="30"/>
        <v>0</v>
      </c>
      <c r="AK127" s="199">
        <f t="shared" si="54"/>
        <v>0</v>
      </c>
      <c r="AL127" s="199">
        <f t="shared" si="31"/>
        <v>0</v>
      </c>
      <c r="AM127" s="199">
        <f t="shared" si="55"/>
        <v>0</v>
      </c>
      <c r="AN127" s="199">
        <f t="shared" si="32"/>
        <v>0</v>
      </c>
      <c r="AO127" s="199">
        <f t="shared" si="56"/>
        <v>0</v>
      </c>
      <c r="AP127" s="268">
        <f t="shared" si="39"/>
        <v>0</v>
      </c>
      <c r="AQ127" s="242" t="str">
        <f t="shared" si="40"/>
        <v>No</v>
      </c>
      <c r="AR127" s="102" t="str" cm="1">
        <f t="array" ref="AR127">_xlfn.IFNA(_xlfn.IFS(AND(AQ127=I103,AQ128=I102),I102,AND(AQ127=I103,AQ126=I102),I102),I103)</f>
        <v>No</v>
      </c>
      <c r="AS127" s="126" t="str" cm="1">
        <f t="array" ref="AS127">_xlfn.IFNA(_xlfn.IFS(AND(I16=I102,OR(J16=I127,K16=J127)),L16,AND(M16=I102,OR(O16=I127,P16=J127)),Q16,AND(R16=I102,OR(S16=I127,T16=J127)),V16),"0")</f>
        <v>0</v>
      </c>
      <c r="AT127" s="231" t="str">
        <f t="shared" si="41"/>
        <v>0</v>
      </c>
      <c r="AU127" s="242" t="str">
        <f t="shared" si="42"/>
        <v>No</v>
      </c>
      <c r="AV127" s="126" t="str" cm="1">
        <f t="array" ref="AV127">_xlfn.IFNA(_xlfn.IFS(AND(AU127=I103,AU128=I102),I102,AND(AU127=I103,AU126=I102),I102),I103)</f>
        <v>No</v>
      </c>
      <c r="AW127" s="126" t="str" cm="1">
        <f t="array" ref="AW127">_xlfn.IFNA(_xlfn.IFS(AND(I17=I102,OR(J17=I127,K17=J127)),L17,AND(M17=I102,OR(O17=I127,P17=J127)),Q17,AND(R17=I102,OR(S17=I127,T17=J127)),V17),"0")</f>
        <v>0</v>
      </c>
      <c r="AX127" s="127" t="str" cm="1">
        <f t="array" ref="AX127">_xlfn.IFNA(_xlfn.IFS(AND(I17=I103,OR(J17=I127,K17=J127)),L17,AND(M17=I103,OR(O17=I127,P17=J127)),Q17,AND(R17=I103,OR(S17=I127,T17=J127)),V17),"0")</f>
        <v>0</v>
      </c>
      <c r="AY127" s="242" t="str">
        <f t="shared" si="57"/>
        <v>No</v>
      </c>
      <c r="AZ127" s="126" t="str" cm="1">
        <f t="array" ref="AZ127">_xlfn.IFNA(_xlfn.IFS(AND(AY127=I103,AY128=I102),I102,AND(AY127=I103,AY126=I102),I102),I103)</f>
        <v>No</v>
      </c>
      <c r="BA127" s="126" t="str" cm="1">
        <f t="array" ref="BA127">_xlfn.IFNA(_xlfn.IFS(AND(I18=I102,OR(J18=I127,K18=J127)),L18,AND(M18=I102,OR(O18=I127,P18=J127)),Q18,AND(R18=I102,OR(S18=I127,T18=J127)),V18),"0")</f>
        <v>0</v>
      </c>
      <c r="BB127" s="127" t="str" cm="1">
        <f t="array" ref="BB127">_xlfn.IFNA(_xlfn.IFS(AND(I18=I103,OR(J18=I127,K18=J127)),L18,AND(M18=I103,OR(O18=I127,P18=J127)),Q18,AND(R18=I103,OR(S18=I127,T18=J127)),V18),"0")</f>
        <v>0</v>
      </c>
      <c r="BC127" s="241" t="str">
        <f t="shared" si="58"/>
        <v>No</v>
      </c>
      <c r="BD127" s="126" t="str" cm="1">
        <f t="array" ref="BD127">_xlfn.IFNA(_xlfn.IFS(AND(BC127=I103,BC128=I102),I102,AND(BC127=I103,BC126=I102),I102),I103)</f>
        <v>No</v>
      </c>
      <c r="BE127" s="126" t="str" cm="1">
        <f t="array" ref="BE127">_xlfn.IFNA(_xlfn.IFS(AND(I19=I102,OR(J19=I127,K19=J127)),L19,AND(M19=I102,OR(O19=I127,P19=J127)),Q19,AND(R19=I102,OR(S19=I127,T19=J127)),V19),"0")</f>
        <v>0</v>
      </c>
      <c r="BF127" s="127" t="str" cm="1">
        <f t="array" ref="BF127">_xlfn.IFNA(_xlfn.IFS(AND(I19=I103,OR(J19=I127,K19=J127)),L19,AND(M19=I103,OR(O19=I127,P19=J127)),Q19,AND(R19=I103,OR(S19=I127,T19=J127)),V19),"0")</f>
        <v>0</v>
      </c>
      <c r="BG127" s="242" t="str">
        <f t="shared" si="59"/>
        <v>No</v>
      </c>
      <c r="BH127" s="126" t="str" cm="1">
        <f t="array" ref="BH127">_xlfn.IFNA(_xlfn.IFS(AND(BG127=I103,BG128=I102),I102,AND(BG127=I103,BG126=I102),I102),I103)</f>
        <v>No</v>
      </c>
      <c r="BI127" s="126" t="str" cm="1">
        <f t="array" ref="BI127">_xlfn.IFNA(_xlfn.IFS(AND(I20=I102,OR(J20=I127,K20=J127)),L20,AND(M20=I102,OR(O20=I127,P20=J127)),Q20,AND(R20=I102,OR(S20=I127,T20=J127)),V20),"0")</f>
        <v>0</v>
      </c>
      <c r="BJ127" s="127" t="str" cm="1">
        <f t="array" ref="BJ127">_xlfn.IFNA(_xlfn.IFS(AND(I20=I103,OR(J20=I127,K20=J127)),L20,AND(M20=I103,OR(O20=I127,P20=J127)),Q20,AND(R20=I103,OR(S20=I127,T20=J127)),V20),"0")</f>
        <v>0</v>
      </c>
      <c r="BK127" s="241" t="str">
        <f t="shared" si="60"/>
        <v>No</v>
      </c>
      <c r="BL127" s="126" t="str" cm="1">
        <f t="array" ref="BL127">_xlfn.IFNA(_xlfn.IFS(AND(BK127=I103,BK128=I102),I102,AND(BK127=I103,BK126=I102),I102),I103)</f>
        <v>No</v>
      </c>
      <c r="BM127" s="126" t="str" cm="1">
        <f t="array" ref="BM127">_xlfn.IFNA(_xlfn.IFS(AND(I21=I102,OR(J21=I127,K21=J127)),L21,AND(M21=I102,OR(O21=I127,P21=J127)),Q21,AND(R21=I102,OR(S21=I127,T21=J127)),V21),"0")</f>
        <v>0</v>
      </c>
      <c r="BN127" s="127" t="str" cm="1">
        <f t="array" ref="BN127">_xlfn.IFNA(_xlfn.IFS(AND(I21=I103,OR(J21=I127,K21=J127)),L21,AND(M21=I103,OR(O21=I127,P21=J127)),Q21,AND(R21=I103,OR(S21=I127,T21=J127)),V21),"0")</f>
        <v>0</v>
      </c>
      <c r="BO127" s="242" t="str">
        <f t="shared" si="61"/>
        <v>No</v>
      </c>
      <c r="BP127" s="126" t="str" cm="1">
        <f t="array" ref="BP127">_xlfn.IFNA(_xlfn.IFS(AND(BO127=I103,BO128=I102),I102,AND(BO127=I103,BO126=I102),I102),I103)</f>
        <v>No</v>
      </c>
      <c r="BQ127" s="126" t="str" cm="1">
        <f t="array" ref="BQ127">_xlfn.IFNA(_xlfn.IFS(AND(I22=I102,OR(J22=I127,K22=J127)),L22,AND(M22=I102,OR(O22=I127,P22=J127)),Q22,AND(R22=I102,OR(S22=I127,T22=J127)),V22),"0")</f>
        <v>0</v>
      </c>
      <c r="BR127" s="127" t="str" cm="1">
        <f t="array" ref="BR127">_xlfn.IFNA(_xlfn.IFS(AND(I22=I103,OR(J22=I127,K22=J127)),L22,AND(M22=I103,OR(O22=I127,P22=J127)),Q22,AND(R22=I103,OR(S22=I127,T22=J127)),V22),"0")</f>
        <v>0</v>
      </c>
      <c r="BS127" s="242" t="str">
        <f t="shared" si="62"/>
        <v>No</v>
      </c>
      <c r="BT127" s="126" t="str" cm="1">
        <f t="array" ref="BT127">_xlfn.IFNA(_xlfn.IFS(AND(BS127=I103,BS128=I102),I102,AND(BS127=I103,BS126=I102),I102),I103)</f>
        <v>No</v>
      </c>
      <c r="BU127" s="126" t="str" cm="1">
        <f t="array" ref="BU127">_xlfn.IFNA(_xlfn.IFS(AND(I23=I102,OR(J23=I127,K23=J127)),L23,AND(M23=I102,OR(O23=I127,P23=J127)),Q23,AND(R23=I102,OR(S23=I127,T23=J127)),V23),"0")</f>
        <v>0</v>
      </c>
      <c r="BV127" s="127" t="str" cm="1">
        <f t="array" ref="BV127">_xlfn.IFNA(_xlfn.IFS(AND(I23=I103,OR(J23=I127,K23=J127)),L23,AND(M23=I103,OR(O23=I127,P23=J127)),Q23,AND(R23=I103,OR(S23=I127,T23=J127)),V23),"0")</f>
        <v>0</v>
      </c>
      <c r="BW127" s="241" t="str">
        <f t="shared" si="63"/>
        <v>No</v>
      </c>
      <c r="BX127" s="126" t="str" cm="1">
        <f t="array" ref="BX127">_xlfn.IFNA(_xlfn.IFS(AND(BW127=I103,BW128=I102),I102,AND(BW127=I103,BW126=I102),I102),I103)</f>
        <v>No</v>
      </c>
      <c r="BY127" s="126" t="str" cm="1">
        <f t="array" ref="BY127">_xlfn.IFNA(_xlfn.IFS(AND(I24=I102,OR(J24=I127,K24=J127)),L24,AND(M24=I102,OR(O24=I127,P24=J127)),Q24,AND(R24=I102,OR(S24=I127,T24=J127)),V24),"0")</f>
        <v>0</v>
      </c>
      <c r="BZ127" s="127" t="str" cm="1">
        <f t="array" ref="BZ127">_xlfn.IFNA(_xlfn.IFS(AND(I24=I103,OR(J24=I127,K24=J127)),L24,AND(M24=I103,OR(O24=I127,P24=J127)),Q24,AND(R24=I103,OR(S24=I127,T24=J127)),V24),"0")</f>
        <v>0</v>
      </c>
      <c r="CA127" s="242" t="str">
        <f t="shared" si="64"/>
        <v>No</v>
      </c>
      <c r="CB127" s="126" t="str" cm="1">
        <f t="array" ref="CB127">_xlfn.IFNA(_xlfn.IFS(AND(CA127=I103,CA128=I102),I102,AND(CA127=I103,CA126=I102),I102),I103)</f>
        <v>No</v>
      </c>
      <c r="CC127" s="126" t="str" cm="1">
        <f t="array" ref="CC127">_xlfn.IFNA(_xlfn.IFS(AND(I25=I102,OR(J25=I127,K25=J127)),L25,AND(M25=I102,OR(O25=I127,P25=J127)),Q25,AND(R25=I102,OR(S25=I127,T25=J127)),V25),"0")</f>
        <v>0</v>
      </c>
      <c r="CD127" s="127" t="str" cm="1">
        <f t="array" ref="CD127">_xlfn.IFNA(_xlfn.IFS(AND(I25=I103,OR(J25=I127,K25=J127)),L25,AND(M25=I103,OR(O25=I127,P25=J127)),Q25,AND(R25=I103,OR(S25=I127,T25=J127)),V25),"0")</f>
        <v>0</v>
      </c>
      <c r="CE127" s="208" t="str">
        <f t="shared" si="43"/>
        <v>0</v>
      </c>
      <c r="CF127" s="207"/>
      <c r="CG127" s="208">
        <f t="shared" si="44"/>
        <v>0</v>
      </c>
      <c r="CH127" s="207">
        <f t="shared" si="45"/>
        <v>0</v>
      </c>
      <c r="CI127" s="206" t="str">
        <f t="shared" si="46"/>
        <v>0</v>
      </c>
      <c r="CJ127" s="208">
        <f>IF(CH127="0",M127,CH127)</f>
        <v>0</v>
      </c>
      <c r="CK127" s="208" t="str">
        <f t="shared" si="47"/>
        <v>0</v>
      </c>
      <c r="CL127" s="208">
        <f t="shared" si="48"/>
        <v>0</v>
      </c>
      <c r="CM127" s="231" t="str">
        <f t="shared" si="65"/>
        <v>0</v>
      </c>
      <c r="CN127" s="230" t="str">
        <f t="shared" si="49"/>
        <v>T. 2</v>
      </c>
      <c r="CO127" s="230" t="str">
        <f t="shared" si="50"/>
        <v>T. 1</v>
      </c>
      <c r="CP127" s="276">
        <f t="shared" si="8"/>
        <v>2.9999900000000004</v>
      </c>
      <c r="CQ127" s="237">
        <f t="shared" si="9"/>
        <v>3.9999799999999999</v>
      </c>
      <c r="CR127" s="237">
        <f t="shared" si="10"/>
        <v>2.9999700000000002</v>
      </c>
      <c r="CS127" s="237">
        <f t="shared" si="11"/>
        <v>3.9999599999999997</v>
      </c>
      <c r="CT127" s="237">
        <f t="shared" si="12"/>
        <v>-5.0000000000000002E-5</v>
      </c>
      <c r="CU127" s="237">
        <f t="shared" si="13"/>
        <v>-6.0000000000000002E-5</v>
      </c>
      <c r="CV127" s="237">
        <f t="shared" si="14"/>
        <v>0</v>
      </c>
      <c r="CW127" s="237">
        <f t="shared" si="15"/>
        <v>0</v>
      </c>
      <c r="CX127" s="237">
        <f t="shared" si="16"/>
        <v>0</v>
      </c>
      <c r="CY127" s="273">
        <f t="shared" si="17"/>
        <v>0</v>
      </c>
      <c r="CZ127" s="230" t="str">
        <f t="shared" si="18"/>
        <v>T. 2</v>
      </c>
      <c r="DA127" s="231" t="str">
        <f t="shared" si="19"/>
        <v>T. 4</v>
      </c>
      <c r="DB127" s="231" t="str">
        <f t="shared" si="20"/>
        <v>T. 1</v>
      </c>
      <c r="DC127" s="230" t="str">
        <f t="shared" si="51"/>
        <v>T. 3</v>
      </c>
      <c r="DD127" s="232" t="str">
        <f t="shared" si="52"/>
        <v/>
      </c>
      <c r="DE127" s="232">
        <f>IF(OR(K127="7",K127="1"),DE125,DE125-1)</f>
        <v>-1</v>
      </c>
      <c r="DF127" s="232"/>
    </row>
    <row r="128" spans="3:110" ht="14.45" customHeight="1" x14ac:dyDescent="0.25">
      <c r="C128" s="125">
        <v>2026</v>
      </c>
      <c r="D128" s="126"/>
      <c r="E128" s="126">
        <v>27</v>
      </c>
      <c r="F128" s="126"/>
      <c r="G128" s="88">
        <f t="shared" si="5"/>
        <v>45592</v>
      </c>
      <c r="H128" s="126"/>
      <c r="I128" s="86">
        <f t="shared" si="66"/>
        <v>45570</v>
      </c>
      <c r="J128" s="96">
        <f t="shared" si="7"/>
        <v>7</v>
      </c>
      <c r="K128" s="150" t="str" cm="1">
        <f t="array" ref="K128">_xlfn.IFNA(_xlfn.IFS(J128=F102,"1",J128=F103,"2",J128=F104,"3",J128=F105,"4",J128=F106,"5",J128=F107,"6",J128=F108,"7"),K121)</f>
        <v>7</v>
      </c>
      <c r="L128" s="137" t="str" cm="1">
        <f t="array" ref="L128">_xlfn.IFNA(_xlfn.IFS(AR128=I102,AQ115,AV128=I102,AU115,AZ128=I102,AY115,BD128=I102,BC115,BH128=I102,BG115,BL128=I102,BK115,BP128=I102,BO115,BT128=I102,BS115,BX128=I102,BW115,CB128=I102,CA115),"0")</f>
        <v>0</v>
      </c>
      <c r="M128" s="126" t="str" cm="1">
        <f t="array" ref="M128">_xlfn.IFNA(_xlfn.IFS(AS128=J102,AQ115,AW128=J102,AU115,BA128=J102,AY115,BE128=J102,BC115,BI128=J102,BG115,BM128=J102,BK115,BQ128=J102,BO115,BU128=J102,BS115,BY128=J102,BW115,CC128=J102,CA115),"0")</f>
        <v>0</v>
      </c>
      <c r="N128" s="127" t="str" cm="1">
        <f t="array" ref="N128">_xlfn.IFNA(_xlfn.IFS(AS128=J103,AQ115,AW128=J103,AU115,BA128=J103,AY115,BE128=J103,BC115,BI128=J103,BG115,BM128=J103,BK115,BQ128=J103,BO115,BU128=J103,BS115,BY128=J103,BW115,CC128=J103,CA115),"0")</f>
        <v>0</v>
      </c>
      <c r="O128" s="125" t="str" cm="1">
        <f t="array" ref="O128">_xlfn.IFNA(_xlfn.IFS(AT128=J102,AQ115,AX128=J102,AU115,BB128=J102,AY115,BF128=J102,BC115,BJ128=J102,BG115,BN128=J102,BK115,BR128=J102,BO115,BV128=J102,BS115,BZ128=J102,BW115,CD128=J102,CA115),"0")</f>
        <v>0</v>
      </c>
      <c r="P128" s="231" t="str">
        <f t="shared" si="34"/>
        <v>0</v>
      </c>
      <c r="Q128" s="231" t="str" cm="1">
        <f t="array" ref="Q128">_xlfn.IFNA(_xlfn.IFS(AND(OR(L128=AQ115,M128=AQ115),AQ128=I103,O128&lt;&gt;AQ115),AQ115,AND(OR(L128=AU115,M128=AU115),AU128=I103,O128&lt;&gt;AU115),AU115,AND(OR(L128=AY115,M128=AY115),AY128=I103,O128&lt;&gt;AY115),AY115,AND(OR(L128=BC115,M128=BC115),BC128=I103,O128&lt;&gt;BC115),BC115,AND(OR(L128=BG115,M128=BG115),BG128=I103,O128&lt;&gt;BG115),BG115,AND(OR(L128=BK115,M128=BK115),BK128=I103,O128&lt;&gt;BK115),BK115,AND(OR(L128=BO115,M128=BO115),BO128=I103,O128&lt;&gt;BO115),BO115,AND(OR(L128=BS115,M128=BS115),BS128=I103,O128&lt;&gt;BS115),BS115,AND(OR(L128=BW115,M128=BW115),BW128=I103,O128&lt;&gt;BW115),BW115,AND(OR(L128=CA115,M128=CA115),CA128=I103,O128&lt;&gt;CA115),CA115),"0")</f>
        <v>0</v>
      </c>
      <c r="R128" s="102" t="str" cm="1">
        <f t="array" ref="R128">_xlfn.IFNA(_xlfn.IFS(AND(OR(L128=AQ115,N128=AQ115),AQ128=I103,P128&lt;&gt;AQ115),AQ115,AND(OR(L128=AU115,N128=AU115),AU128=I103,P128&lt;&gt;AU115),AU115,AND(OR(L128=AY115,N128=AY115),AY128=I103,P128&lt;&gt;AY115),AY115,AND(OR(L128=BC115,N128=BC115),BC128=I103,P128&lt;&gt;BC115),BC115,AND(OR(L128=BG115,N128=BG115),BG128=I103,P128&lt;&gt;BG115),BG115,AND(OR(L128=BK115,N128=BK115),BK128=I103,P128&lt;&gt;BK115),BK115,AND(OR(L128=BO115,N128=BO115),BO128=I103,P128&lt;&gt;BO115),BO115,AND(OR(L128=BS115,N128=BS115),BS128=I103,P128&lt;&gt;BS115),BS115,AND(OR(L128=BW115,N128=BW115),BW128=I103,P128&lt;&gt;BW115),BW115,AND(OR(L128=CA115,N128=CA115),CA128=I103,P128&lt;&gt;CA115),CA115),"0")</f>
        <v>0</v>
      </c>
      <c r="S128" s="204" t="str">
        <f t="shared" si="35"/>
        <v>T. 2</v>
      </c>
      <c r="T128" s="204" t="str">
        <f t="shared" si="36"/>
        <v/>
      </c>
      <c r="U128" s="50">
        <f t="shared" si="37"/>
        <v>0</v>
      </c>
      <c r="V128" s="50">
        <f t="shared" si="24"/>
        <v>0</v>
      </c>
      <c r="W128" s="282">
        <f t="shared" si="53"/>
        <v>2.9999900000000004</v>
      </c>
      <c r="X128" s="282">
        <f t="shared" si="25"/>
        <v>1</v>
      </c>
      <c r="Y128" s="282">
        <f t="shared" si="53"/>
        <v>2.9999799999999999</v>
      </c>
      <c r="Z128" s="282">
        <f t="shared" si="26"/>
        <v>0</v>
      </c>
      <c r="AA128" s="282">
        <f t="shared" si="53"/>
        <v>2.9999700000000002</v>
      </c>
      <c r="AB128" s="282">
        <f t="shared" si="27"/>
        <v>0</v>
      </c>
      <c r="AC128" s="282">
        <f t="shared" si="53"/>
        <v>3.9999599999999997</v>
      </c>
      <c r="AD128" s="282">
        <f t="shared" si="28"/>
        <v>0</v>
      </c>
      <c r="AE128" s="282">
        <f t="shared" si="53"/>
        <v>-5.0000000000000002E-5</v>
      </c>
      <c r="AF128" s="282">
        <f t="shared" si="29"/>
        <v>0</v>
      </c>
      <c r="AG128" s="282">
        <f t="shared" si="53"/>
        <v>-6.0000000000000002E-5</v>
      </c>
      <c r="AH128" s="199">
        <f t="shared" si="38"/>
        <v>0</v>
      </c>
      <c r="AI128" s="199">
        <f t="shared" si="53"/>
        <v>0</v>
      </c>
      <c r="AJ128" s="199">
        <f t="shared" si="30"/>
        <v>0</v>
      </c>
      <c r="AK128" s="199">
        <f t="shared" si="54"/>
        <v>0</v>
      </c>
      <c r="AL128" s="199">
        <f t="shared" si="31"/>
        <v>0</v>
      </c>
      <c r="AM128" s="199">
        <f t="shared" si="55"/>
        <v>0</v>
      </c>
      <c r="AN128" s="199">
        <f t="shared" si="32"/>
        <v>0</v>
      </c>
      <c r="AO128" s="199">
        <f t="shared" si="56"/>
        <v>0</v>
      </c>
      <c r="AP128" s="268">
        <f t="shared" si="39"/>
        <v>0</v>
      </c>
      <c r="AQ128" s="242" t="str">
        <f t="shared" si="40"/>
        <v>No</v>
      </c>
      <c r="AR128" s="102" t="str" cm="1">
        <f t="array" ref="AR128">_xlfn.IFNA(_xlfn.IFS(AND(AQ128=I103,AQ129=I102),I102,AND(AQ128=I103,AQ127=I102),I102),I103)</f>
        <v>No</v>
      </c>
      <c r="AS128" s="126" t="str" cm="1">
        <f t="array" ref="AS128">_xlfn.IFNA(_xlfn.IFS(AND(I16=I102,OR(J16=I128,K16=J128)),L16,AND(M16=I102,OR(O16=I128,P16=J128)),Q16,AND(R16=I102,OR(S16=I128,T16=J128)),V16),"0")</f>
        <v>0</v>
      </c>
      <c r="AT128" s="231" t="str">
        <f t="shared" si="41"/>
        <v>0</v>
      </c>
      <c r="AU128" s="242" t="str">
        <f t="shared" si="42"/>
        <v>No</v>
      </c>
      <c r="AV128" s="126" t="str" cm="1">
        <f t="array" ref="AV128">_xlfn.IFNA(_xlfn.IFS(AND(AU128=I103,AU129=I102),I102,AND(AU128=I103,AU127=I102),I102),I103)</f>
        <v>No</v>
      </c>
      <c r="AW128" s="126" t="str" cm="1">
        <f t="array" ref="AW128">_xlfn.IFNA(_xlfn.IFS(AND(I17=I102,OR(J17=I128,K17=J128)),L17,AND(M17=I102,OR(O17=I128,P17=J128)),Q17,AND(R17=I102,OR(S17=I128,T17=J128)),V17),"0")</f>
        <v>0</v>
      </c>
      <c r="AX128" s="127" t="str" cm="1">
        <f t="array" ref="AX128">_xlfn.IFNA(_xlfn.IFS(AND(I17=I103,OR(J17=I128,K17=J128)),L17,AND(M17=I103,OR(O17=I128,P17=J128)),Q17,AND(R17=I103,OR(S17=I128,T17=J128)),V17),"0")</f>
        <v>0</v>
      </c>
      <c r="AY128" s="242" t="str">
        <f t="shared" si="57"/>
        <v>No</v>
      </c>
      <c r="AZ128" s="126" t="str" cm="1">
        <f t="array" ref="AZ128">_xlfn.IFNA(_xlfn.IFS(AND(AY128=I103,AY129=I102),I102,AND(AY128=I103,AY127=I102),I102),I103)</f>
        <v>No</v>
      </c>
      <c r="BA128" s="126" t="str" cm="1">
        <f t="array" ref="BA128">_xlfn.IFNA(_xlfn.IFS(AND(I18=I102,OR(J18=I128,K18=J128)),L18,AND(M18=I102,OR(O18=I128,P18=J128)),Q18,AND(R18=I102,OR(S18=I128,T18=J128)),V18),"0")</f>
        <v>0</v>
      </c>
      <c r="BB128" s="127" t="str" cm="1">
        <f t="array" ref="BB128">_xlfn.IFNA(_xlfn.IFS(AND(I18=I103,OR(J18=I128,K18=J128)),L18,AND(M18=I103,OR(O18=I128,P18=J128)),Q18,AND(R18=I103,OR(S18=I128,T18=J128)),V18),"0")</f>
        <v>0</v>
      </c>
      <c r="BC128" s="241" t="str">
        <f t="shared" si="58"/>
        <v>No</v>
      </c>
      <c r="BD128" s="126" t="str" cm="1">
        <f t="array" ref="BD128">_xlfn.IFNA(_xlfn.IFS(AND(BC128=I103,BC129=I102),I102,AND(BC128=I103,BC127=I102),I102),I103)</f>
        <v>No</v>
      </c>
      <c r="BE128" s="126" t="str" cm="1">
        <f t="array" ref="BE128">_xlfn.IFNA(_xlfn.IFS(AND(I19=I102,OR(J19=I128,K19=J128)),L19,AND(M19=I102,OR(O19=I128,P19=J128)),Q19,AND(R19=I102,OR(S19=I128,T19=J128)),V19),"0")</f>
        <v>0</v>
      </c>
      <c r="BF128" s="127" t="str" cm="1">
        <f t="array" ref="BF128">_xlfn.IFNA(_xlfn.IFS(AND(I19=I103,OR(J19=I128,K19=J128)),L19,AND(M19=I103,OR(O19=I128,P19=J128)),Q19,AND(R19=I103,OR(S19=I128,T19=J128)),V19),"0")</f>
        <v>0</v>
      </c>
      <c r="BG128" s="242" t="str">
        <f t="shared" si="59"/>
        <v>No</v>
      </c>
      <c r="BH128" s="126" t="str" cm="1">
        <f t="array" ref="BH128">_xlfn.IFNA(_xlfn.IFS(AND(BG128=I103,BG129=I102),I102,AND(BG128=I103,BG127=I102),I102),I103)</f>
        <v>No</v>
      </c>
      <c r="BI128" s="126" t="str" cm="1">
        <f t="array" ref="BI128">_xlfn.IFNA(_xlfn.IFS(AND(I20=I102,OR(J20=I128,K20=J128)),L20,AND(M20=I102,OR(O20=I128,P20=J128)),Q20,AND(R20=I102,OR(S20=I128,T20=J128)),V20),"0")</f>
        <v>0</v>
      </c>
      <c r="BJ128" s="127" t="str" cm="1">
        <f t="array" ref="BJ128">_xlfn.IFNA(_xlfn.IFS(AND(I20=I103,OR(J20=I128,K20=J128)),L20,AND(M20=I103,OR(O20=I128,P20=J128)),Q20,AND(R20=I103,OR(S20=I128,T20=J128)),V20),"0")</f>
        <v>0</v>
      </c>
      <c r="BK128" s="241" t="str">
        <f t="shared" si="60"/>
        <v>No</v>
      </c>
      <c r="BL128" s="126" t="str" cm="1">
        <f t="array" ref="BL128">_xlfn.IFNA(_xlfn.IFS(AND(BK128=I103,BK129=I102),I102,AND(BK128=I103,BK127=I102),I102),I103)</f>
        <v>No</v>
      </c>
      <c r="BM128" s="126" t="str" cm="1">
        <f t="array" ref="BM128">_xlfn.IFNA(_xlfn.IFS(AND(I21=I102,OR(J21=I128,K21=J128)),L21,AND(M21=I102,OR(O21=I128,P21=J128)),Q21,AND(R21=I102,OR(S21=I128,T21=J128)),V21),"0")</f>
        <v>0</v>
      </c>
      <c r="BN128" s="127" t="str" cm="1">
        <f t="array" ref="BN128">_xlfn.IFNA(_xlfn.IFS(AND(I21=I103,OR(J21=I128,K21=J128)),L21,AND(M21=I103,OR(O21=I128,P21=J128)),Q21,AND(R21=I103,OR(S21=I128,T21=J128)),V21),"0")</f>
        <v>0</v>
      </c>
      <c r="BO128" s="242" t="str">
        <f t="shared" si="61"/>
        <v>No</v>
      </c>
      <c r="BP128" s="126" t="str" cm="1">
        <f t="array" ref="BP128">_xlfn.IFNA(_xlfn.IFS(AND(BO128=I103,BO129=I102),I102,AND(BO128=I103,BO127=I102),I102),I103)</f>
        <v>No</v>
      </c>
      <c r="BQ128" s="126" t="str" cm="1">
        <f t="array" ref="BQ128">_xlfn.IFNA(_xlfn.IFS(AND(I22=I102,OR(J22=I128,K22=J128)),L22,AND(M22=I102,OR(O22=I128,P22=J128)),Q22,AND(R22=I102,OR(S22=I128,T22=J128)),V22),"0")</f>
        <v>0</v>
      </c>
      <c r="BR128" s="127" t="str" cm="1">
        <f t="array" ref="BR128">_xlfn.IFNA(_xlfn.IFS(AND(I22=I103,OR(J22=I128,K22=J128)),L22,AND(M22=I103,OR(O22=I128,P22=J128)),Q22,AND(R22=I103,OR(S22=I128,T22=J128)),V22),"0")</f>
        <v>0</v>
      </c>
      <c r="BS128" s="242" t="str">
        <f t="shared" si="62"/>
        <v>No</v>
      </c>
      <c r="BT128" s="126" t="str" cm="1">
        <f t="array" ref="BT128">_xlfn.IFNA(_xlfn.IFS(AND(BS128=I103,BS129=I102),I102,AND(BS128=I103,BS127=I102),I102),I103)</f>
        <v>No</v>
      </c>
      <c r="BU128" s="126" t="str" cm="1">
        <f t="array" ref="BU128">_xlfn.IFNA(_xlfn.IFS(AND(I23=I102,OR(J23=I128,K23=J128)),L23,AND(M23=I102,OR(O23=I128,P23=J128)),Q23,AND(R23=I102,OR(S23=I128,T23=J128)),V23),"0")</f>
        <v>0</v>
      </c>
      <c r="BV128" s="127" t="str" cm="1">
        <f t="array" ref="BV128">_xlfn.IFNA(_xlfn.IFS(AND(I23=I103,OR(J23=I128,K23=J128)),L23,AND(M23=I103,OR(O23=I128,P23=J128)),Q23,AND(R23=I103,OR(S23=I128,T23=J128)),V23),"0")</f>
        <v>0</v>
      </c>
      <c r="BW128" s="241" t="str">
        <f t="shared" si="63"/>
        <v>No</v>
      </c>
      <c r="BX128" s="126" t="str" cm="1">
        <f t="array" ref="BX128">_xlfn.IFNA(_xlfn.IFS(AND(BW128=I103,BW129=I102),I102,AND(BW128=I103,BW127=I102),I102),I103)</f>
        <v>No</v>
      </c>
      <c r="BY128" s="126" t="str" cm="1">
        <f t="array" ref="BY128">_xlfn.IFNA(_xlfn.IFS(AND(I24=I102,OR(J24=I128,K24=J128)),L24,AND(M24=I102,OR(O24=I128,P24=J128)),Q24,AND(R24=I102,OR(S24=I128,T24=J128)),V24),"0")</f>
        <v>0</v>
      </c>
      <c r="BZ128" s="127" t="str" cm="1">
        <f t="array" ref="BZ128">_xlfn.IFNA(_xlfn.IFS(AND(I24=I103,OR(J24=I128,K24=J128)),L24,AND(M24=I103,OR(O24=I128,P24=J128)),Q24,AND(R24=I103,OR(S24=I128,T24=J128)),V24),"0")</f>
        <v>0</v>
      </c>
      <c r="CA128" s="242" t="str">
        <f t="shared" si="64"/>
        <v>No</v>
      </c>
      <c r="CB128" s="126" t="str" cm="1">
        <f t="array" ref="CB128">_xlfn.IFNA(_xlfn.IFS(AND(CA128=I103,CA129=I102),I102,AND(CA128=I103,CA127=I102),I102),I103)</f>
        <v>No</v>
      </c>
      <c r="CC128" s="126" t="str" cm="1">
        <f t="array" ref="CC128">_xlfn.IFNA(_xlfn.IFS(AND(I25=I102,OR(J25=I128,K25=J128)),L25,AND(M25=I102,OR(O25=I128,P25=J128)),Q25,AND(R25=I102,OR(S25=I128,T25=J128)),V25),"0")</f>
        <v>0</v>
      </c>
      <c r="CD128" s="127" t="str" cm="1">
        <f t="array" ref="CD128">_xlfn.IFNA(_xlfn.IFS(AND(I25=I103,OR(J25=I128,K25=J128)),L25,AND(M25=I103,OR(O25=I128,P25=J128)),Q25,AND(R25=I103,OR(S25=I128,T25=J128)),V25),"0")</f>
        <v>0</v>
      </c>
      <c r="CE128" s="208" t="str">
        <f t="shared" si="43"/>
        <v>0</v>
      </c>
      <c r="CF128" s="207"/>
      <c r="CG128" s="208">
        <f t="shared" si="44"/>
        <v>0</v>
      </c>
      <c r="CH128" s="207">
        <f>IF(CE128="0",CG128,CE128)</f>
        <v>0</v>
      </c>
      <c r="CI128" s="206" t="str">
        <f t="shared" si="46"/>
        <v>0</v>
      </c>
      <c r="CJ128" s="208">
        <f>IF(CH128="0",M128,CH128)</f>
        <v>0</v>
      </c>
      <c r="CK128" s="208" t="str">
        <f t="shared" si="47"/>
        <v>0</v>
      </c>
      <c r="CL128" s="208">
        <f t="shared" si="48"/>
        <v>0</v>
      </c>
      <c r="CM128" s="231" t="str">
        <f t="shared" si="65"/>
        <v>0</v>
      </c>
      <c r="CN128" s="230" t="str">
        <f t="shared" si="49"/>
        <v>T. 3</v>
      </c>
      <c r="CO128" s="230" t="str">
        <f t="shared" si="50"/>
        <v/>
      </c>
      <c r="CP128" s="276">
        <f t="shared" si="8"/>
        <v>2.9999900000000004</v>
      </c>
      <c r="CQ128" s="237">
        <f t="shared" si="9"/>
        <v>2.9999799999999999</v>
      </c>
      <c r="CR128" s="237">
        <f t="shared" si="10"/>
        <v>2.9999700000000002</v>
      </c>
      <c r="CS128" s="237">
        <f t="shared" si="11"/>
        <v>3.9999599999999997</v>
      </c>
      <c r="CT128" s="237">
        <f t="shared" si="12"/>
        <v>-5.0000000000000002E-5</v>
      </c>
      <c r="CU128" s="237">
        <f t="shared" si="13"/>
        <v>-6.0000000000000002E-5</v>
      </c>
      <c r="CV128" s="237">
        <f t="shared" si="14"/>
        <v>0</v>
      </c>
      <c r="CW128" s="237">
        <f t="shared" si="15"/>
        <v>0</v>
      </c>
      <c r="CX128" s="237">
        <f t="shared" si="16"/>
        <v>0</v>
      </c>
      <c r="CY128" s="273">
        <f t="shared" si="17"/>
        <v>0</v>
      </c>
      <c r="CZ128" s="230" t="str">
        <f t="shared" si="18"/>
        <v>T. 4</v>
      </c>
      <c r="DA128" s="231" t="str">
        <f t="shared" si="19"/>
        <v>T. 1</v>
      </c>
      <c r="DB128" s="231" t="str">
        <f t="shared" si="20"/>
        <v>T. 2</v>
      </c>
      <c r="DC128" s="230" t="str">
        <f t="shared" si="51"/>
        <v>T. 2</v>
      </c>
      <c r="DD128" s="232" t="str">
        <f t="shared" si="52"/>
        <v/>
      </c>
      <c r="DE128" s="232">
        <f>IF(OR(K128="7",K128="1"),DE136,DE136-1)</f>
        <v>1</v>
      </c>
      <c r="DF128" s="232"/>
    </row>
    <row r="129" spans="3:110" ht="14.45" customHeight="1" x14ac:dyDescent="0.25">
      <c r="C129" s="125">
        <v>2027</v>
      </c>
      <c r="D129" s="126"/>
      <c r="E129" s="126">
        <v>28</v>
      </c>
      <c r="F129" s="126"/>
      <c r="G129" s="88">
        <f t="shared" si="5"/>
        <v>45593</v>
      </c>
      <c r="H129" s="126"/>
      <c r="I129" s="86">
        <f t="shared" si="66"/>
        <v>45571</v>
      </c>
      <c r="J129" s="96">
        <f t="shared" si="7"/>
        <v>1</v>
      </c>
      <c r="K129" s="150" t="str" cm="1">
        <f t="array" ref="K129">_xlfn.IFNA(_xlfn.IFS(J129=F102,"1",J129=F103,"2",J129=F104,"3",J129=F105,"4",J129=F106,"5",J129=F107,"6",J129=F108,"7"),K122)</f>
        <v>1</v>
      </c>
      <c r="L129" s="137" t="str" cm="1">
        <f t="array" ref="L129">_xlfn.IFNA(_xlfn.IFS(AR129=I102,AQ115,AV129=I102,AU115,AZ129=I102,AY115,BD129=I102,BC115,BH129=I102,BG115,BL129=I102,BK115,BP129=I102,BO115,BT129=I102,BS115,BX129=I102,BW115,CB129=I102,CA115),"0")</f>
        <v>0</v>
      </c>
      <c r="M129" s="126" t="str" cm="1">
        <f t="array" ref="M129">_xlfn.IFNA(_xlfn.IFS(AS129=J102,AQ115,AW129=J102,AU115,BA129=J102,AY115,BE129=J102,BC115,BI129=J102,BG115,BM129=J102,BK115,BQ129=J102,BO115,BU129=J102,BS115,BY129=J102,BW115,CC129=J102,CA115),"0")</f>
        <v>0</v>
      </c>
      <c r="N129" s="127" t="str" cm="1">
        <f t="array" ref="N129">_xlfn.IFNA(_xlfn.IFS(AS129=J103,AQ115,AW129=J103,AU115,BA129=J103,AY115,BE129=J103,BC115,BI129=J103,BG115,BM129=J103,BK115,BQ129=J103,BO115,BU129=J103,BS115,BY129=J103,BW115,CC129=J103,CA115),"0")</f>
        <v>0</v>
      </c>
      <c r="O129" s="125" t="str" cm="1">
        <f t="array" ref="O129">_xlfn.IFNA(_xlfn.IFS(AT129=J102,AQ115,AX129=J102,AU115,BB129=J102,AY115,BF129=J102,BC115,BJ129=J102,BG115,BN129=J102,BK115,BR129=J102,BO115,BV129=J102,BS115,BZ129=J102,BW115,CD129=J102,CA115),"0")</f>
        <v>0</v>
      </c>
      <c r="P129" s="231" t="str">
        <f t="shared" si="34"/>
        <v>0</v>
      </c>
      <c r="Q129" s="231" t="str" cm="1">
        <f t="array" ref="Q129">_xlfn.IFNA(_xlfn.IFS(AND(OR(L129=AQ115,M129=AQ115),AQ129=I103,O129&lt;&gt;AQ115),AQ115,AND(OR(L129=AU115,M129=AU115),AU129=I103,O129&lt;&gt;AU115),AU115,AND(OR(L129=AY115,M129=AY115),AY129=I103,O129&lt;&gt;AY115),AY115,AND(OR(L129=BC115,M129=BC115),BC129=I103,O129&lt;&gt;BC115),BC115,AND(OR(L129=BG115,M129=BG115),BG129=I103,O129&lt;&gt;BG115),BG115,AND(OR(L129=BK115,M129=BK115),BK129=I103,O129&lt;&gt;BK115),BK115,AND(OR(L129=BO115,M129=BO115),BO129=I103,O129&lt;&gt;BO115),BO115,AND(OR(L129=BS115,M129=BS115),BS129=I103,O129&lt;&gt;BS115),BS115,AND(OR(L129=BW115,M129=BW115),BW129=I103,O129&lt;&gt;BW115),BW115,AND(OR(L129=CA115,M129=CA115),CA129=I103,O129&lt;&gt;CA115),CA115),"0")</f>
        <v>0</v>
      </c>
      <c r="R129" s="102" t="str" cm="1">
        <f t="array" ref="R129">_xlfn.IFNA(_xlfn.IFS(AND(OR(L129=AQ115,N129=AQ115),AQ129=I103,P129&lt;&gt;AQ115),AQ115,AND(OR(L129=AU115,N129=AU115),AU129=I103,P129&lt;&gt;AU115),AU115,AND(OR(L129=AY115,N129=AY115),AY129=I103,P129&lt;&gt;AY115),AY115,AND(OR(L129=BC115,N129=BC115),BC129=I103,P129&lt;&gt;BC115),BC115,AND(OR(L129=BG115,N129=BG115),BG129=I103,P129&lt;&gt;BG115),BG115,AND(OR(L129=BK115,N129=BK115),BK129=I103,P129&lt;&gt;BK115),BK115,AND(OR(L129=BO115,N129=BO115),BO129=I103,P129&lt;&gt;BO115),BO115,AND(OR(L129=BS115,N129=BS115),BS129=I103,P129&lt;&gt;BS115),BS115,AND(OR(L129=BW115,N129=BW115),BW129=I103,P129&lt;&gt;BW115),BW115,AND(OR(L129=CA115,N129=CA115),CA129=I103,P129&lt;&gt;CA115),CA115),"0")</f>
        <v>0</v>
      </c>
      <c r="S129" s="204" t="str">
        <f t="shared" si="35"/>
        <v>T. 4</v>
      </c>
      <c r="T129" s="204" t="str">
        <f t="shared" si="36"/>
        <v/>
      </c>
      <c r="U129" s="50">
        <f t="shared" si="37"/>
        <v>0</v>
      </c>
      <c r="V129" s="50">
        <f t="shared" si="24"/>
        <v>0</v>
      </c>
      <c r="W129" s="282">
        <f t="shared" si="53"/>
        <v>2.9999900000000004</v>
      </c>
      <c r="X129" s="282">
        <f t="shared" si="25"/>
        <v>0</v>
      </c>
      <c r="Y129" s="282">
        <f t="shared" si="53"/>
        <v>2.9999799999999999</v>
      </c>
      <c r="Z129" s="282">
        <f t="shared" si="26"/>
        <v>0</v>
      </c>
      <c r="AA129" s="282">
        <f t="shared" si="53"/>
        <v>2.9999700000000002</v>
      </c>
      <c r="AB129" s="282">
        <f t="shared" si="27"/>
        <v>1</v>
      </c>
      <c r="AC129" s="282">
        <f t="shared" si="53"/>
        <v>2.9999599999999997</v>
      </c>
      <c r="AD129" s="282">
        <f t="shared" si="28"/>
        <v>0</v>
      </c>
      <c r="AE129" s="282">
        <f t="shared" si="53"/>
        <v>-5.0000000000000002E-5</v>
      </c>
      <c r="AF129" s="282">
        <f t="shared" si="29"/>
        <v>0</v>
      </c>
      <c r="AG129" s="282">
        <f t="shared" si="53"/>
        <v>-6.0000000000000002E-5</v>
      </c>
      <c r="AH129" s="199">
        <f t="shared" si="38"/>
        <v>0</v>
      </c>
      <c r="AI129" s="199">
        <f t="shared" si="53"/>
        <v>0</v>
      </c>
      <c r="AJ129" s="199">
        <f t="shared" si="30"/>
        <v>0</v>
      </c>
      <c r="AK129" s="199">
        <f t="shared" si="54"/>
        <v>0</v>
      </c>
      <c r="AL129" s="199">
        <f t="shared" si="31"/>
        <v>0</v>
      </c>
      <c r="AM129" s="199">
        <f t="shared" si="55"/>
        <v>0</v>
      </c>
      <c r="AN129" s="199">
        <f t="shared" si="32"/>
        <v>0</v>
      </c>
      <c r="AO129" s="199">
        <f t="shared" si="56"/>
        <v>0</v>
      </c>
      <c r="AP129" s="268">
        <f t="shared" si="39"/>
        <v>0</v>
      </c>
      <c r="AQ129" s="242" t="str">
        <f t="shared" si="40"/>
        <v>No</v>
      </c>
      <c r="AR129" s="102" t="str" cm="1">
        <f t="array" ref="AR129">_xlfn.IFNA(_xlfn.IFS(AND(AQ129=I103,AQ130=I102),I102,AND(AQ129=I103,AQ128=I102),I102),I103)</f>
        <v>No</v>
      </c>
      <c r="AS129" s="126" t="str" cm="1">
        <f t="array" ref="AS129">_xlfn.IFNA(_xlfn.IFS(AND(I16=I102,OR(J16=I129,K16=J129)),L16,AND(M16=I102,OR(O16=I129,P16=J129)),Q16,AND(R16=I102,OR(S16=I129,T16=J129)),V16),"0")</f>
        <v>0</v>
      </c>
      <c r="AT129" s="231" t="str">
        <f t="shared" si="41"/>
        <v>0</v>
      </c>
      <c r="AU129" s="242" t="str">
        <f t="shared" si="42"/>
        <v>No</v>
      </c>
      <c r="AV129" s="126" t="str" cm="1">
        <f t="array" ref="AV129">_xlfn.IFNA(_xlfn.IFS(AND(AU129=I103,AU130=I102),I102,AND(AU129=I103,AU128=I102),I102),I103)</f>
        <v>No</v>
      </c>
      <c r="AW129" s="126" t="str" cm="1">
        <f t="array" ref="AW129">_xlfn.IFNA(_xlfn.IFS(AND(I17=I102,OR(J17=I129,K17=J129)),L17,AND(M17=I102,OR(O17=I129,P17=J129)),Q17,AND(R17=I102,OR(S17=I129,T17=J129)),V17),"0")</f>
        <v>0</v>
      </c>
      <c r="AX129" s="127" t="str" cm="1">
        <f t="array" ref="AX129">_xlfn.IFNA(_xlfn.IFS(AND(I17=I103,OR(J17=I129,K17=J129)),L17,AND(M17=I103,OR(O17=I129,P17=J129)),Q17,AND(R17=I103,OR(S17=I129,T17=J129)),V17),"0")</f>
        <v>0</v>
      </c>
      <c r="AY129" s="242" t="str">
        <f t="shared" si="57"/>
        <v>No</v>
      </c>
      <c r="AZ129" s="126" t="str" cm="1">
        <f t="array" ref="AZ129">_xlfn.IFNA(_xlfn.IFS(AND(AY129=I103,AY130=I102),I102,AND(AY129=I103,AY128=I102),I102),I103)</f>
        <v>No</v>
      </c>
      <c r="BA129" s="126" t="str" cm="1">
        <f t="array" ref="BA129">_xlfn.IFNA(_xlfn.IFS(AND(I18=I102,OR(J18=I129,K18=J129)),L18,AND(M18=I102,OR(O18=I129,P18=J129)),Q18,AND(R18=I102,OR(S18=I129,T18=J129)),V18),"0")</f>
        <v>0</v>
      </c>
      <c r="BB129" s="127" t="str" cm="1">
        <f t="array" ref="BB129">_xlfn.IFNA(_xlfn.IFS(AND(I18=I103,OR(J18=I129,K18=J129)),L18,AND(M18=I103,OR(O18=I129,P18=J129)),Q18,AND(R18=I103,OR(S18=I129,T18=J129)),V18),"0")</f>
        <v>0</v>
      </c>
      <c r="BC129" s="241" t="str">
        <f t="shared" si="58"/>
        <v>No</v>
      </c>
      <c r="BD129" s="126" t="str" cm="1">
        <f t="array" ref="BD129">_xlfn.IFNA(_xlfn.IFS(AND(BC129=I103,BC130=I102),I102,AND(BC129=I103,BC128=I102),I102),I103)</f>
        <v>No</v>
      </c>
      <c r="BE129" s="126" t="str" cm="1">
        <f t="array" ref="BE129">_xlfn.IFNA(_xlfn.IFS(AND(I19=I102,OR(J19=I129,K19=J129)),L19,AND(M19=I102,OR(O19=I129,P19=J129)),Q19,AND(R19=I102,OR(S19=I129,T19=J129)),V19),"0")</f>
        <v>0</v>
      </c>
      <c r="BF129" s="127" t="str" cm="1">
        <f t="array" ref="BF129">_xlfn.IFNA(_xlfn.IFS(AND(I19=I103,OR(J19=I129,K19=J129)),L19,AND(M19=I103,OR(O19=I129,P19=J129)),Q19,AND(R19=I103,OR(S19=I129,T19=J129)),V19),"0")</f>
        <v>0</v>
      </c>
      <c r="BG129" s="242" t="str">
        <f t="shared" si="59"/>
        <v>No</v>
      </c>
      <c r="BH129" s="126" t="str" cm="1">
        <f t="array" ref="BH129">_xlfn.IFNA(_xlfn.IFS(AND(BG129=I103,BG130=I102),I102,AND(BG129=I103,BG128=I102),I102),I103)</f>
        <v>No</v>
      </c>
      <c r="BI129" s="126" t="str" cm="1">
        <f t="array" ref="BI129">_xlfn.IFNA(_xlfn.IFS(AND(I20=I102,OR(J20=I129,K20=J129)),L20,AND(M20=I102,OR(O20=I129,P20=J129)),Q20,AND(R20=I102,OR(S20=I129,T20=J129)),V20),"0")</f>
        <v>0</v>
      </c>
      <c r="BJ129" s="127" t="str" cm="1">
        <f t="array" ref="BJ129">_xlfn.IFNA(_xlfn.IFS(AND(I20=I103,OR(J20=I129,K20=J129)),L20,AND(M20=I103,OR(O20=I129,P20=J129)),Q20,AND(R20=I103,OR(S20=I129,T20=J129)),V20),"0")</f>
        <v>0</v>
      </c>
      <c r="BK129" s="241" t="str">
        <f t="shared" si="60"/>
        <v>No</v>
      </c>
      <c r="BL129" s="126" t="str" cm="1">
        <f t="array" ref="BL129">_xlfn.IFNA(_xlfn.IFS(AND(BK129=I103,BK130=I102),I102,AND(BK129=I103,BK128=I102),I102),I103)</f>
        <v>No</v>
      </c>
      <c r="BM129" s="126" t="str" cm="1">
        <f t="array" ref="BM129">_xlfn.IFNA(_xlfn.IFS(AND(I21=I102,OR(J21=I129,K21=J129)),L21,AND(M21=I102,OR(O21=I129,P21=J129)),Q21,AND(R21=I102,OR(S21=I129,T21=J129)),V21),"0")</f>
        <v>0</v>
      </c>
      <c r="BN129" s="127" t="str" cm="1">
        <f t="array" ref="BN129">_xlfn.IFNA(_xlfn.IFS(AND(I21=I103,OR(J21=I129,K21=J129)),L21,AND(M21=I103,OR(O21=I129,P21=J129)),Q21,AND(R21=I103,OR(S21=I129,T21=J129)),V21),"0")</f>
        <v>0</v>
      </c>
      <c r="BO129" s="242" t="str">
        <f t="shared" si="61"/>
        <v>No</v>
      </c>
      <c r="BP129" s="126" t="str" cm="1">
        <f t="array" ref="BP129">_xlfn.IFNA(_xlfn.IFS(AND(BO129=I103,BO130=I102),I102,AND(BO129=I103,BO128=I102),I102),I103)</f>
        <v>No</v>
      </c>
      <c r="BQ129" s="126" t="str" cm="1">
        <f t="array" ref="BQ129">_xlfn.IFNA(_xlfn.IFS(AND(I22=I102,OR(J22=I129,K22=J129)),L22,AND(M22=I102,OR(O22=I129,P22=J129)),Q22,AND(R22=I102,OR(S22=I129,T22=J129)),V22),"0")</f>
        <v>0</v>
      </c>
      <c r="BR129" s="127" t="str" cm="1">
        <f t="array" ref="BR129">_xlfn.IFNA(_xlfn.IFS(AND(I22=I103,OR(J22=I129,K22=J129)),L22,AND(M22=I103,OR(O22=I129,P22=J129)),Q22,AND(R22=I103,OR(S22=I129,T22=J129)),V22),"0")</f>
        <v>0</v>
      </c>
      <c r="BS129" s="242" t="str">
        <f t="shared" si="62"/>
        <v>No</v>
      </c>
      <c r="BT129" s="126" t="str" cm="1">
        <f t="array" ref="BT129">_xlfn.IFNA(_xlfn.IFS(AND(BS129=I103,BS130=I102),I102,AND(BS129=I103,BS128=I102),I102),I103)</f>
        <v>No</v>
      </c>
      <c r="BU129" s="126" t="str" cm="1">
        <f t="array" ref="BU129">_xlfn.IFNA(_xlfn.IFS(AND(I23=I102,OR(J23=I129,K23=J129)),L23,AND(M23=I102,OR(O23=I129,P23=J129)),Q23,AND(R23=I102,OR(S23=I129,T23=J129)),V23),"0")</f>
        <v>0</v>
      </c>
      <c r="BV129" s="127" t="str" cm="1">
        <f t="array" ref="BV129">_xlfn.IFNA(_xlfn.IFS(AND(I23=I103,OR(J23=I129,K23=J129)),L23,AND(M23=I103,OR(O23=I129,P23=J129)),Q23,AND(R23=I103,OR(S23=I129,T23=J129)),V23),"0")</f>
        <v>0</v>
      </c>
      <c r="BW129" s="241" t="str">
        <f t="shared" si="63"/>
        <v>No</v>
      </c>
      <c r="BX129" s="126" t="str" cm="1">
        <f t="array" ref="BX129">_xlfn.IFNA(_xlfn.IFS(AND(BW129=I103,BW130=I102),I102,AND(BW129=I103,BW128=I102),I102),I103)</f>
        <v>No</v>
      </c>
      <c r="BY129" s="126" t="str" cm="1">
        <f t="array" ref="BY129">_xlfn.IFNA(_xlfn.IFS(AND(I24=I102,OR(J24=I129,K24=J129)),L24,AND(M24=I102,OR(O24=I129,P24=J129)),Q24,AND(R24=I102,OR(S24=I129,T24=J129)),V24),"0")</f>
        <v>0</v>
      </c>
      <c r="BZ129" s="127" t="str" cm="1">
        <f t="array" ref="BZ129">_xlfn.IFNA(_xlfn.IFS(AND(I24=I103,OR(J24=I129,K24=J129)),L24,AND(M24=I103,OR(O24=I129,P24=J129)),Q24,AND(R24=I103,OR(S24=I129,T24=J129)),V24),"0")</f>
        <v>0</v>
      </c>
      <c r="CA129" s="242" t="str">
        <f t="shared" si="64"/>
        <v>No</v>
      </c>
      <c r="CB129" s="126" t="str" cm="1">
        <f t="array" ref="CB129">_xlfn.IFNA(_xlfn.IFS(AND(CA129=I103,CA130=I102),I102,AND(CA129=I103,CA128=I102),I102),I103)</f>
        <v>No</v>
      </c>
      <c r="CC129" s="126" t="str" cm="1">
        <f t="array" ref="CC129">_xlfn.IFNA(_xlfn.IFS(AND(I25=I102,OR(J25=I129,K25=J129)),L25,AND(M25=I102,OR(O25=I129,P25=J129)),Q25,AND(R25=I102,OR(S25=I129,T25=J129)),V25),"0")</f>
        <v>0</v>
      </c>
      <c r="CD129" s="127" t="str" cm="1">
        <f t="array" ref="CD129">_xlfn.IFNA(_xlfn.IFS(AND(I25=I103,OR(J25=I129,K25=J129)),L25,AND(M25=I103,OR(O25=I129,P25=J129)),Q25,AND(R25=I103,OR(S25=I129,T25=J129)),V25),"0")</f>
        <v>0</v>
      </c>
      <c r="CE129" s="208" t="str">
        <f t="shared" si="43"/>
        <v>0</v>
      </c>
      <c r="CF129" s="207"/>
      <c r="CG129" s="208" t="str">
        <f t="shared" si="44"/>
        <v>T. 4</v>
      </c>
      <c r="CH129" s="207" t="str">
        <f t="shared" ref="CH129:CH134" si="67">IF(CE129="0",CG129,CE129)</f>
        <v>T. 4</v>
      </c>
      <c r="CI129" s="206" t="str">
        <f t="shared" ref="CI129:CI134" si="68">IF(CG129=CH129,"0",CG129)</f>
        <v>0</v>
      </c>
      <c r="CJ129" s="208" t="str">
        <f>IF(CH129="0",M129,CH129)</f>
        <v>T. 4</v>
      </c>
      <c r="CK129" s="208" t="str">
        <f t="shared" si="47"/>
        <v>0</v>
      </c>
      <c r="CL129" s="208" t="str">
        <f t="shared" si="48"/>
        <v>T. 4</v>
      </c>
      <c r="CM129" s="231" t="str">
        <f t="shared" si="65"/>
        <v>0</v>
      </c>
      <c r="CN129" s="230" t="str">
        <f t="shared" si="49"/>
        <v>T. 2</v>
      </c>
      <c r="CO129" s="230" t="str">
        <f t="shared" si="50"/>
        <v/>
      </c>
      <c r="CP129" s="276">
        <f t="shared" si="8"/>
        <v>2.9999900000000004</v>
      </c>
      <c r="CQ129" s="237">
        <f t="shared" si="9"/>
        <v>2.9999799999999999</v>
      </c>
      <c r="CR129" s="237">
        <f t="shared" si="10"/>
        <v>2.9999700000000002</v>
      </c>
      <c r="CS129" s="237">
        <f t="shared" si="11"/>
        <v>2.9999599999999997</v>
      </c>
      <c r="CT129" s="237">
        <f t="shared" si="12"/>
        <v>-5.0000000000000002E-5</v>
      </c>
      <c r="CU129" s="237">
        <f t="shared" si="13"/>
        <v>-6.0000000000000002E-5</v>
      </c>
      <c r="CV129" s="237">
        <f t="shared" si="14"/>
        <v>0</v>
      </c>
      <c r="CW129" s="237">
        <f t="shared" si="15"/>
        <v>0</v>
      </c>
      <c r="CX129" s="237">
        <f t="shared" si="16"/>
        <v>0</v>
      </c>
      <c r="CY129" s="273">
        <f t="shared" si="17"/>
        <v>0</v>
      </c>
      <c r="CZ129" s="230" t="str">
        <f t="shared" si="18"/>
        <v>T. 1</v>
      </c>
      <c r="DA129" s="231" t="str">
        <f t="shared" si="19"/>
        <v>T. 2</v>
      </c>
      <c r="DB129" s="231" t="str">
        <f t="shared" si="20"/>
        <v>T. 3</v>
      </c>
      <c r="DC129" s="230" t="str">
        <f t="shared" si="51"/>
        <v>T. 4</v>
      </c>
      <c r="DD129" s="232" t="str">
        <f t="shared" si="52"/>
        <v/>
      </c>
      <c r="DE129" s="232">
        <f>IF(OR(K129="7",K129="1"),DE127,DE127-1)</f>
        <v>-1</v>
      </c>
      <c r="DF129" s="232"/>
    </row>
    <row r="130" spans="3:110" ht="14.45" customHeight="1" x14ac:dyDescent="0.25">
      <c r="C130" s="125">
        <v>2028</v>
      </c>
      <c r="D130" s="126"/>
      <c r="E130" s="126">
        <v>29</v>
      </c>
      <c r="F130" s="126"/>
      <c r="G130" s="88">
        <f t="shared" si="5"/>
        <v>45594</v>
      </c>
      <c r="H130" s="126"/>
      <c r="I130" s="86">
        <f t="shared" si="66"/>
        <v>45572</v>
      </c>
      <c r="J130" s="96">
        <f t="shared" si="7"/>
        <v>2</v>
      </c>
      <c r="K130" s="150" t="str" cm="1">
        <f t="array" ref="K130">_xlfn.IFNA(_xlfn.IFS(J130=F102,"1",J130=F103,"2",J130=F104,"3",J130=F105,"4",J130=F106,"5",J130=F107,"6",J130=F108,"7"),K123)</f>
        <v>2</v>
      </c>
      <c r="L130" s="137" t="str" cm="1">
        <f t="array" ref="L130">_xlfn.IFNA(_xlfn.IFS(AR130=I102,AQ115,AV130=I102,AU115,AZ130=I102,AY115,BD130=I102,BC115,BH130=I102,BG115,BL130=I102,BK115,BP130=I102,BO115,BT130=I102,BS115,BX130=I102,BW115,CB130=I102,CA115),"0")</f>
        <v>0</v>
      </c>
      <c r="M130" s="126" t="str" cm="1">
        <f t="array" ref="M130">_xlfn.IFNA(_xlfn.IFS(AS130=J102,AQ115,AW130=J102,AU115,BA130=J102,AY115,BE130=J102,BC115,BI130=J102,BG115,BM130=J102,BK115,BQ130=J102,BO115,BU130=J102,BS115,BY130=J102,BW115,CC130=J102,CA115),"0")</f>
        <v>0</v>
      </c>
      <c r="N130" s="127" t="str" cm="1">
        <f t="array" ref="N130">_xlfn.IFNA(_xlfn.IFS(AS130=J103,AQ115,AW130=J103,AU115,BA130=J103,AY115,BE130=J103,BC115,BI130=J103,BG115,BM130=J103,BK115,BQ130=J103,BO115,BU130=J103,BS115,BY130=J103,BW115,CC130=J103,CA115),"0")</f>
        <v>0</v>
      </c>
      <c r="O130" s="125" t="str" cm="1">
        <f t="array" ref="O130">_xlfn.IFNA(_xlfn.IFS(AT130=J102,AQ115,AX130=J102,AU115,BB130=J102,AY115,BF130=J102,BC115,BJ130=J102,BG115,BN130=J102,BK115,BR130=J102,BO115,BV130=J102,BS115,BZ130=J102,BW115,CD130=J102,CA115),"0")</f>
        <v>0</v>
      </c>
      <c r="P130" s="231" t="str">
        <f t="shared" si="34"/>
        <v>0</v>
      </c>
      <c r="Q130" s="231" t="str" cm="1">
        <f t="array" ref="Q130">_xlfn.IFNA(_xlfn.IFS(AND(OR(L130=AQ115,M130=AQ115),AQ130=I103,O130&lt;&gt;AQ115),AQ115,AND(OR(L130=AU115,M130=AU115),AU130=I103,O130&lt;&gt;AU115),AU115,AND(OR(L130=AY115,M130=AY115),AY130=I103,O130&lt;&gt;AY115),AY115,AND(OR(L130=BC115,M130=BC115),BC130=I103,O130&lt;&gt;BC115),BC115,AND(OR(L130=BG115,M130=BG115),BG130=I103,O130&lt;&gt;BG115),BG115,AND(OR(L130=BK115,M130=BK115),BK130=I103,O130&lt;&gt;BK115),BK115,AND(OR(L130=BO115,M130=BO115),BO130=I103,O130&lt;&gt;BO115),BO115,AND(OR(L130=BS115,M130=BS115),BS130=I103,O130&lt;&gt;BS115),BS115,AND(OR(L130=BW115,M130=BW115),BW130=I103,O130&lt;&gt;BW115),BW115,AND(OR(L130=CA115,M130=CA115),CA130=I103,O130&lt;&gt;CA115),CA115),"0")</f>
        <v>0</v>
      </c>
      <c r="R130" s="102" t="str" cm="1">
        <f t="array" ref="R130">_xlfn.IFNA(_xlfn.IFS(AND(OR(L130=AQ115,N130=AQ115),AQ130=I103,P130&lt;&gt;AQ115),AQ115,AND(OR(L130=AU115,N130=AU115),AU130=I103,P130&lt;&gt;AU115),AU115,AND(OR(L130=AY115,N130=AY115),AY130=I103,P130&lt;&gt;AY115),AY115,AND(OR(L130=BC115,N130=BC115),BC130=I103,P130&lt;&gt;BC115),BC115,AND(OR(L130=BG115,N130=BG115),BG130=I103,P130&lt;&gt;BG115),BG115,AND(OR(L130=BK115,N130=BK115),BK130=I103,P130&lt;&gt;BK115),BK115,AND(OR(L130=BO115,N130=BO115),BO130=I103,P130&lt;&gt;BO115),BO115,AND(OR(L130=BS115,N130=BS115),BS130=I103,P130&lt;&gt;BS115),BS115,AND(OR(L130=BW115,N130=BW115),BW130=I103,P130&lt;&gt;BW115),BW115,AND(OR(L130=CA115,N130=CA115),CA130=I103,P130&lt;&gt;CA115),CA115),"0")</f>
        <v>0</v>
      </c>
      <c r="S130" s="204" t="str">
        <f t="shared" si="35"/>
        <v>T. 1</v>
      </c>
      <c r="T130" s="204" t="str">
        <f t="shared" si="36"/>
        <v>T. 2</v>
      </c>
      <c r="U130" s="50">
        <f t="shared" si="37"/>
        <v>0</v>
      </c>
      <c r="V130" s="50">
        <f t="shared" si="24"/>
        <v>1</v>
      </c>
      <c r="W130" s="282">
        <f t="shared" si="53"/>
        <v>1.9999900000000004</v>
      </c>
      <c r="X130" s="282">
        <f t="shared" si="25"/>
        <v>1</v>
      </c>
      <c r="Y130" s="282">
        <f t="shared" si="53"/>
        <v>1.9999799999999999</v>
      </c>
      <c r="Z130" s="282">
        <f t="shared" si="26"/>
        <v>0</v>
      </c>
      <c r="AA130" s="282">
        <f t="shared" si="53"/>
        <v>2.9999700000000002</v>
      </c>
      <c r="AB130" s="282">
        <f t="shared" si="27"/>
        <v>0</v>
      </c>
      <c r="AC130" s="282">
        <f t="shared" si="53"/>
        <v>2.9999599999999997</v>
      </c>
      <c r="AD130" s="282">
        <f t="shared" si="28"/>
        <v>0</v>
      </c>
      <c r="AE130" s="282">
        <f t="shared" si="53"/>
        <v>-5.0000000000000002E-5</v>
      </c>
      <c r="AF130" s="282">
        <f t="shared" si="29"/>
        <v>0</v>
      </c>
      <c r="AG130" s="282">
        <f t="shared" si="53"/>
        <v>-6.0000000000000002E-5</v>
      </c>
      <c r="AH130" s="199">
        <f t="shared" si="38"/>
        <v>0</v>
      </c>
      <c r="AI130" s="199">
        <f t="shared" si="53"/>
        <v>0</v>
      </c>
      <c r="AJ130" s="199">
        <f t="shared" si="30"/>
        <v>0</v>
      </c>
      <c r="AK130" s="199">
        <f t="shared" si="54"/>
        <v>0</v>
      </c>
      <c r="AL130" s="199">
        <f t="shared" si="31"/>
        <v>0</v>
      </c>
      <c r="AM130" s="199">
        <f t="shared" si="55"/>
        <v>0</v>
      </c>
      <c r="AN130" s="199">
        <f t="shared" si="32"/>
        <v>0</v>
      </c>
      <c r="AO130" s="199">
        <f t="shared" si="56"/>
        <v>0</v>
      </c>
      <c r="AP130" s="268">
        <f t="shared" si="39"/>
        <v>0</v>
      </c>
      <c r="AQ130" s="242" t="str">
        <f t="shared" si="40"/>
        <v>No</v>
      </c>
      <c r="AR130" s="102" t="str" cm="1">
        <f t="array" ref="AR130">_xlfn.IFNA(_xlfn.IFS(AND(AQ130=I103,AQ131=I102),I102,AND(AQ130=I103,AQ129=I102),I102),I103)</f>
        <v>No</v>
      </c>
      <c r="AS130" s="126" t="str" cm="1">
        <f t="array" ref="AS130">_xlfn.IFNA(_xlfn.IFS(AND(I16=I102,OR(J16=I130,K16=J130)),L16,AND(M16=I102,OR(O16=I130,P16=J130)),Q16,AND(R16=I102,OR(S16=I130,T16=J130)),V16),"0")</f>
        <v>0</v>
      </c>
      <c r="AT130" s="231" t="str">
        <f t="shared" si="41"/>
        <v>0</v>
      </c>
      <c r="AU130" s="242" t="str">
        <f t="shared" si="42"/>
        <v>No</v>
      </c>
      <c r="AV130" s="126" t="str" cm="1">
        <f t="array" ref="AV130">_xlfn.IFNA(_xlfn.IFS(AND(AU130=I103,AU131=I102),I102,AND(AU130=I103,AU129=I102),I102),I103)</f>
        <v>No</v>
      </c>
      <c r="AW130" s="126" t="str" cm="1">
        <f t="array" ref="AW130">_xlfn.IFNA(_xlfn.IFS(AND(I17=I102,OR(J17=I130,K17=J130)),L17,AND(M17=I102,OR(O17=I130,P17=J130)),Q17,AND(R17=I102,OR(S17=I130,T17=J130)),V17),"0")</f>
        <v>0</v>
      </c>
      <c r="AX130" s="127" t="str" cm="1">
        <f t="array" ref="AX130">_xlfn.IFNA(_xlfn.IFS(AND(I17=I103,OR(J17=I130,K17=J130)),L17,AND(M17=I103,OR(O17=I130,P17=J130)),Q17,AND(R17=I103,OR(S17=I130,T17=J130)),V17),"0")</f>
        <v>0</v>
      </c>
      <c r="AY130" s="242" t="str">
        <f t="shared" si="57"/>
        <v>No</v>
      </c>
      <c r="AZ130" s="126" t="str" cm="1">
        <f t="array" ref="AZ130">_xlfn.IFNA(_xlfn.IFS(AND(AY130=I103,AY131=I102),I102,AND(AY130=I103,AY129=I102),I102),I103)</f>
        <v>No</v>
      </c>
      <c r="BA130" s="126" t="str" cm="1">
        <f t="array" ref="BA130">_xlfn.IFNA(_xlfn.IFS(AND(I18=I102,OR(J18=I130,K18=J130)),L18,AND(M18=I102,OR(O18=I130,P18=J130)),Q18,AND(R18=I102,OR(S18=I130,T18=J130)),V18),"0")</f>
        <v>0</v>
      </c>
      <c r="BB130" s="127" t="str" cm="1">
        <f t="array" ref="BB130">_xlfn.IFNA(_xlfn.IFS(AND(I18=I103,OR(J18=I130,K18=J130)),L18,AND(M18=I103,OR(O18=I130,P18=J130)),Q18,AND(R18=I103,OR(S18=I130,T18=J130)),V18),"0")</f>
        <v>0</v>
      </c>
      <c r="BC130" s="241" t="str">
        <f t="shared" si="58"/>
        <v>No</v>
      </c>
      <c r="BD130" s="126" t="str" cm="1">
        <f t="array" ref="BD130">_xlfn.IFNA(_xlfn.IFS(AND(BC130=I103,BC131=I102),I102,AND(BC130=I103,BC129=I102),I102),I103)</f>
        <v>No</v>
      </c>
      <c r="BE130" s="126" t="str" cm="1">
        <f t="array" ref="BE130">_xlfn.IFNA(_xlfn.IFS(AND(I19=I102,OR(J19=I130,K19=J130)),L19,AND(M19=I102,OR(O19=I130,P19=J130)),Q19,AND(R19=I102,OR(S19=I130,T19=J130)),V19),"0")</f>
        <v>0</v>
      </c>
      <c r="BF130" s="127" t="str" cm="1">
        <f t="array" ref="BF130">_xlfn.IFNA(_xlfn.IFS(AND(I19=I103,OR(J19=I130,K19=J130)),L19,AND(M19=I103,OR(O19=I130,P19=J130)),Q19,AND(R19=I103,OR(S19=I130,T19=J130)),V19),"0")</f>
        <v>0</v>
      </c>
      <c r="BG130" s="242" t="str">
        <f t="shared" si="59"/>
        <v>No</v>
      </c>
      <c r="BH130" s="126" t="str" cm="1">
        <f t="array" ref="BH130">_xlfn.IFNA(_xlfn.IFS(AND(BG130=I103,BG131=I102),I102,AND(BG130=I103,BG129=I102),I102),I103)</f>
        <v>No</v>
      </c>
      <c r="BI130" s="126" t="str" cm="1">
        <f t="array" ref="BI130">_xlfn.IFNA(_xlfn.IFS(AND(I20=I102,OR(J20=I130,K20=J130)),L20,AND(M20=I102,OR(O20=I130,P20=J130)),Q20,AND(R20=I102,OR(S20=I130,T20=J130)),V20),"0")</f>
        <v>0</v>
      </c>
      <c r="BJ130" s="127" t="str" cm="1">
        <f t="array" ref="BJ130">_xlfn.IFNA(_xlfn.IFS(AND(I20=I103,OR(J20=I130,K20=J130)),L20,AND(M20=I103,OR(O20=I130,P20=J130)),Q20,AND(R20=I103,OR(S20=I130,T20=J130)),V20),"0")</f>
        <v>0</v>
      </c>
      <c r="BK130" s="241" t="str">
        <f t="shared" si="60"/>
        <v>No</v>
      </c>
      <c r="BL130" s="126" t="str" cm="1">
        <f t="array" ref="BL130">_xlfn.IFNA(_xlfn.IFS(AND(BK130=I103,BK131=I102),I102,AND(BK130=I103,BK129=I102),I102),I103)</f>
        <v>No</v>
      </c>
      <c r="BM130" s="126" t="str" cm="1">
        <f t="array" ref="BM130">_xlfn.IFNA(_xlfn.IFS(AND(I21=I102,OR(J21=I130,K21=J130)),L21,AND(M21=I102,OR(O21=I130,P21=J130)),Q21,AND(R21=I102,OR(S21=I130,T21=J130)),V21),"0")</f>
        <v>0</v>
      </c>
      <c r="BN130" s="127" t="str" cm="1">
        <f t="array" ref="BN130">_xlfn.IFNA(_xlfn.IFS(AND(I21=I103,OR(J21=I130,K21=J130)),L21,AND(M21=I103,OR(O21=I130,P21=J130)),Q21,AND(R21=I103,OR(S21=I130,T21=J130)),V21),"0")</f>
        <v>0</v>
      </c>
      <c r="BO130" s="242" t="str">
        <f t="shared" si="61"/>
        <v>No</v>
      </c>
      <c r="BP130" s="126" t="str" cm="1">
        <f t="array" ref="BP130">_xlfn.IFNA(_xlfn.IFS(AND(BO130=I103,BO131=I102),I102,AND(BO130=I103,BO129=I102),I102),I103)</f>
        <v>No</v>
      </c>
      <c r="BQ130" s="126" t="str" cm="1">
        <f t="array" ref="BQ130">_xlfn.IFNA(_xlfn.IFS(AND(I22=I102,OR(J22=I130,K22=J130)),L22,AND(M22=I102,OR(O22=I130,P22=J130)),Q22,AND(R22=I102,OR(S22=I130,T22=J130)),V22),"0")</f>
        <v>0</v>
      </c>
      <c r="BR130" s="127" t="str" cm="1">
        <f t="array" ref="BR130">_xlfn.IFNA(_xlfn.IFS(AND(I22=I103,OR(J22=I130,K22=J130)),L22,AND(M22=I103,OR(O22=I130,P22=J130)),Q22,AND(R22=I103,OR(S22=I130,T22=J130)),V22),"0")</f>
        <v>0</v>
      </c>
      <c r="BS130" s="242" t="str">
        <f t="shared" si="62"/>
        <v>No</v>
      </c>
      <c r="BT130" s="126" t="str" cm="1">
        <f t="array" ref="BT130">_xlfn.IFNA(_xlfn.IFS(AND(BS130=I103,BS131=I102),I102,AND(BS130=I103,BS129=I102),I102),I103)</f>
        <v>No</v>
      </c>
      <c r="BU130" s="126" t="str" cm="1">
        <f t="array" ref="BU130">_xlfn.IFNA(_xlfn.IFS(AND(I23=I102,OR(J23=I130,K23=J130)),L23,AND(M23=I102,OR(O23=I130,P23=J130)),Q23,AND(R23=I102,OR(S23=I130,T23=J130)),V23),"0")</f>
        <v>0</v>
      </c>
      <c r="BV130" s="127" t="str" cm="1">
        <f t="array" ref="BV130">_xlfn.IFNA(_xlfn.IFS(AND(I23=I103,OR(J23=I130,K23=J130)),L23,AND(M23=I103,OR(O23=I130,P23=J130)),Q23,AND(R23=I103,OR(S23=I130,T23=J130)),V23),"0")</f>
        <v>0</v>
      </c>
      <c r="BW130" s="241" t="str">
        <f t="shared" si="63"/>
        <v>No</v>
      </c>
      <c r="BX130" s="126" t="str" cm="1">
        <f t="array" ref="BX130">_xlfn.IFNA(_xlfn.IFS(AND(BW130=I103,BW131=I102),I102,AND(BW130=I103,BW129=I102),I102),I103)</f>
        <v>No</v>
      </c>
      <c r="BY130" s="126" t="str" cm="1">
        <f t="array" ref="BY130">_xlfn.IFNA(_xlfn.IFS(AND(I24=I102,OR(J24=I130,K24=J130)),L24,AND(M24=I102,OR(O24=I130,P24=J130)),Q24,AND(R24=I102,OR(S24=I130,T24=J130)),V24),"0")</f>
        <v>0</v>
      </c>
      <c r="BZ130" s="127" t="str" cm="1">
        <f t="array" ref="BZ130">_xlfn.IFNA(_xlfn.IFS(AND(I24=I103,OR(J24=I130,K24=J130)),L24,AND(M24=I103,OR(O24=I130,P24=J130)),Q24,AND(R24=I103,OR(S24=I130,T24=J130)),V24),"0")</f>
        <v>0</v>
      </c>
      <c r="CA130" s="242" t="str">
        <f t="shared" si="64"/>
        <v>No</v>
      </c>
      <c r="CB130" s="126" t="str" cm="1">
        <f t="array" ref="CB130">_xlfn.IFNA(_xlfn.IFS(AND(CA130=I103,CA131=I102),I102,AND(CA130=I103,CA129=I102),I102),I103)</f>
        <v>No</v>
      </c>
      <c r="CC130" s="126" t="str" cm="1">
        <f t="array" ref="CC130">_xlfn.IFNA(_xlfn.IFS(AND(I25=I102,OR(J25=I130,K25=J130)),L25,AND(M25=I102,OR(O25=I130,P25=J130)),Q25,AND(R25=I102,OR(S25=I130,T25=J130)),V25),"0")</f>
        <v>0</v>
      </c>
      <c r="CD130" s="127" t="str" cm="1">
        <f t="array" ref="CD130">_xlfn.IFNA(_xlfn.IFS(AND(I25=I103,OR(J25=I130,K25=J130)),L25,AND(M25=I103,OR(O25=I130,P25=J130)),Q25,AND(R25=I103,OR(S25=I130,T25=J130)),V25),"0")</f>
        <v>0</v>
      </c>
      <c r="CE130" s="208" t="str">
        <f t="shared" si="43"/>
        <v>0</v>
      </c>
      <c r="CF130" s="207"/>
      <c r="CG130" s="208" t="str">
        <f t="shared" si="44"/>
        <v>T. 1</v>
      </c>
      <c r="CH130" s="207" t="str">
        <f t="shared" si="67"/>
        <v>T. 1</v>
      </c>
      <c r="CI130" s="206" t="str">
        <f t="shared" si="68"/>
        <v>0</v>
      </c>
      <c r="CJ130" s="208" t="str">
        <f>IF(CH130="0",M130,CH130)</f>
        <v>T. 1</v>
      </c>
      <c r="CK130" s="208" t="str">
        <f t="shared" si="47"/>
        <v>0</v>
      </c>
      <c r="CL130" s="208" t="str">
        <f t="shared" si="48"/>
        <v>T. 1</v>
      </c>
      <c r="CM130" s="231" t="str">
        <f t="shared" si="65"/>
        <v>0</v>
      </c>
      <c r="CN130" s="230" t="str">
        <f t="shared" si="49"/>
        <v>T. 4</v>
      </c>
      <c r="CO130" s="230" t="str">
        <f t="shared" si="50"/>
        <v/>
      </c>
      <c r="CP130" s="276">
        <f t="shared" si="8"/>
        <v>1.9999900000000004</v>
      </c>
      <c r="CQ130" s="237">
        <f t="shared" si="9"/>
        <v>1.9999799999999999</v>
      </c>
      <c r="CR130" s="237">
        <f t="shared" si="10"/>
        <v>2.9999700000000002</v>
      </c>
      <c r="CS130" s="237">
        <f t="shared" si="11"/>
        <v>2.9999599999999997</v>
      </c>
      <c r="CT130" s="237">
        <f t="shared" si="12"/>
        <v>-5.0000000000000002E-5</v>
      </c>
      <c r="CU130" s="237">
        <f t="shared" si="13"/>
        <v>-6.0000000000000002E-5</v>
      </c>
      <c r="CV130" s="237">
        <f t="shared" si="14"/>
        <v>0</v>
      </c>
      <c r="CW130" s="237">
        <f t="shared" si="15"/>
        <v>0</v>
      </c>
      <c r="CX130" s="237">
        <f t="shared" si="16"/>
        <v>0</v>
      </c>
      <c r="CY130" s="273">
        <f t="shared" si="17"/>
        <v>0</v>
      </c>
      <c r="CZ130" s="230" t="str">
        <f t="shared" si="18"/>
        <v>T. 3</v>
      </c>
      <c r="DA130" s="231" t="str">
        <f t="shared" si="19"/>
        <v>T. 4</v>
      </c>
      <c r="DB130" s="231" t="str">
        <f t="shared" si="20"/>
        <v>T. 1</v>
      </c>
      <c r="DC130" s="230" t="str">
        <f t="shared" si="51"/>
        <v>T. 1</v>
      </c>
      <c r="DD130" s="232" t="str">
        <f t="shared" si="52"/>
        <v>T. 2</v>
      </c>
      <c r="DE130" s="232">
        <f>IF(OR(K130="7",K30="1"),TRUNC(DE117/2+0.99)+1,TRUNC(DE117/2+0.99))</f>
        <v>5</v>
      </c>
      <c r="DF130" s="232"/>
    </row>
    <row r="131" spans="3:110" ht="14.45" customHeight="1" x14ac:dyDescent="0.25">
      <c r="C131" s="125">
        <v>2029</v>
      </c>
      <c r="D131" s="126"/>
      <c r="E131" s="126">
        <v>30</v>
      </c>
      <c r="F131" s="126"/>
      <c r="G131" s="88">
        <f t="shared" si="5"/>
        <v>45595</v>
      </c>
      <c r="H131" s="126"/>
      <c r="I131" s="86">
        <f>I130+1</f>
        <v>45573</v>
      </c>
      <c r="J131" s="96">
        <f t="shared" si="7"/>
        <v>3</v>
      </c>
      <c r="K131" s="150" t="str" cm="1">
        <f t="array" ref="K131">_xlfn.IFNA(_xlfn.IFS(J131=F102,"1",J131=F103,"2",J131=F104,"3",J131=F105,"4",J131=F106,"5",J131=F107,"6",J131=F108,"7"),K124)</f>
        <v>3</v>
      </c>
      <c r="L131" s="127" t="str" cm="1">
        <f t="array" ref="L131">_xlfn.IFNA(_xlfn.IFS(AR131=I102,AQ115,AV131=I102,AU115,AZ131=I102,AY115,BD131=I102,BC115,BH131=I102,BG115,BL131=I102,BK115,BP131=I102,BO115,BT131=I102,BS115,BX131=I102,BW115,CB131=I102,CA115),"0")</f>
        <v>0</v>
      </c>
      <c r="M131" s="126" t="str" cm="1">
        <f t="array" ref="M131">_xlfn.IFNA(_xlfn.IFS(AS131=J102,AQ115,AW131=J102,AU115,BA131=J102,AY115,BE131=J102,BC115,BI131=J102,BG115,BM131=J102,BK115,BQ131=J102,BO115,BU131=J102,BS115,BY131=J102,BW115,CC131=J102,CA115),"0")</f>
        <v>0</v>
      </c>
      <c r="N131" s="127" t="str" cm="1">
        <f t="array" ref="N131">_xlfn.IFNA(_xlfn.IFS(AS131=J103,AQ115,AW131=J103,AU115,BA131=J103,AY115,BE131=J103,BC115,BI131=J103,BG115,BM131=J103,BK115,BQ131=J103,BO115,BU131=J103,BS115,BY131=J103,BW115,CC131=J103,CA115),"0")</f>
        <v>0</v>
      </c>
      <c r="O131" s="125" t="str" cm="1">
        <f t="array" ref="O131">_xlfn.IFNA(_xlfn.IFS(AT131=J102,AQ115,AX131=J102,AU115,BB131=J102,AY115,BF131=J102,BC115,BJ131=J102,BG115,BN131=J102,BK115,BR131=J102,BO115,BV131=J102,BS115,BZ131=J102,BW115,CD131=J102,CA115),"0")</f>
        <v>0</v>
      </c>
      <c r="P131" s="231" t="str">
        <f t="shared" si="34"/>
        <v>0</v>
      </c>
      <c r="Q131" s="231" t="str" cm="1">
        <f t="array" ref="Q131">_xlfn.IFNA(_xlfn.IFS(AND(OR(L131=AQ115,M131=AQ115),AQ131=I103,O131&lt;&gt;AQ115),AQ115,AND(OR(L131=AU115,M131=AU115),AU131=I103,O131&lt;&gt;AU115),AU115,AND(OR(L131=AY115,M131=AY115),AY131=I103,O131&lt;&gt;AY115),AY115,AND(OR(L131=BC115,M131=BC115),BC131=I103,O131&lt;&gt;BC115),BC115,AND(OR(L131=BG115,M131=BG115),BG131=I103,O131&lt;&gt;BG115),BG115,AND(OR(L131=BK115,M131=BK115),BK131=I103,O131&lt;&gt;BK115),BK115,AND(OR(L131=BO115,M131=BO115),BO131=I103,O131&lt;&gt;BO115),BO115,AND(OR(L131=BS115,M131=BS115),BS131=I103,O131&lt;&gt;BS115),BS115,AND(OR(L131=BW115,M131=BW115),BW131=I103,O131&lt;&gt;BW115),BW115,AND(OR(L131=CA115,M131=CA115),CA131=I103,O131&lt;&gt;CA115),CA115),"0")</f>
        <v>0</v>
      </c>
      <c r="R131" s="102" t="str" cm="1">
        <f t="array" ref="R131">_xlfn.IFNA(_xlfn.IFS(AND(OR(L131=AQ115,N131=AQ115),AQ131=I103,P131&lt;&gt;AQ115),AQ115,AND(OR(L131=AU115,N131=AU115),AU131=I103,P131&lt;&gt;AU115),AU115,AND(OR(L131=AY115,N131=AY115),AY131=I103,P131&lt;&gt;AY115),AY115,AND(OR(L131=BC115,N131=BC115),BC131=I103,P131&lt;&gt;BC115),BC115,AND(OR(L131=BG115,N131=BG115),BG131=I103,P131&lt;&gt;BG115),BG115,AND(OR(L131=BK115,N131=BK115),BK131=I103,P131&lt;&gt;BK115),BK115,AND(OR(L131=BO115,N131=BO115),BO131=I103,P131&lt;&gt;BO115),BO115,AND(OR(L131=BS115,N131=BS115),BS131=I103,P131&lt;&gt;BS115),BS115,AND(OR(L131=BW115,N131=BW115),BW131=I103,P131&lt;&gt;BW115),BW115,AND(OR(L131=CA115,N131=CA115),CA131=I103,P131&lt;&gt;CA115),CA115),"0")</f>
        <v>0</v>
      </c>
      <c r="S131" s="204" t="str">
        <f t="shared" si="35"/>
        <v>T. 3</v>
      </c>
      <c r="T131" s="204" t="str">
        <f t="shared" si="36"/>
        <v/>
      </c>
      <c r="U131" s="50">
        <f t="shared" si="37"/>
        <v>0</v>
      </c>
      <c r="V131" s="50">
        <f t="shared" si="24"/>
        <v>0</v>
      </c>
      <c r="W131" s="282">
        <f t="shared" si="53"/>
        <v>1.9999900000000004</v>
      </c>
      <c r="X131" s="282">
        <f t="shared" si="25"/>
        <v>0</v>
      </c>
      <c r="Y131" s="282">
        <f t="shared" si="53"/>
        <v>1.9999799999999999</v>
      </c>
      <c r="Z131" s="282">
        <f t="shared" si="26"/>
        <v>1</v>
      </c>
      <c r="AA131" s="282">
        <f t="shared" si="53"/>
        <v>1.9999700000000002</v>
      </c>
      <c r="AB131" s="282">
        <f t="shared" si="27"/>
        <v>0</v>
      </c>
      <c r="AC131" s="282">
        <f t="shared" si="53"/>
        <v>2.9999599999999997</v>
      </c>
      <c r="AD131" s="282">
        <f t="shared" si="28"/>
        <v>0</v>
      </c>
      <c r="AE131" s="282">
        <f t="shared" si="53"/>
        <v>-5.0000000000000002E-5</v>
      </c>
      <c r="AF131" s="282">
        <f t="shared" si="29"/>
        <v>0</v>
      </c>
      <c r="AG131" s="282">
        <f t="shared" si="53"/>
        <v>-6.0000000000000002E-5</v>
      </c>
      <c r="AH131" s="199">
        <f t="shared" si="38"/>
        <v>0</v>
      </c>
      <c r="AI131" s="199">
        <f t="shared" si="53"/>
        <v>0</v>
      </c>
      <c r="AJ131" s="199">
        <f t="shared" si="30"/>
        <v>0</v>
      </c>
      <c r="AK131" s="199">
        <f t="shared" si="54"/>
        <v>0</v>
      </c>
      <c r="AL131" s="199">
        <f t="shared" si="31"/>
        <v>0</v>
      </c>
      <c r="AM131" s="199">
        <f t="shared" si="55"/>
        <v>0</v>
      </c>
      <c r="AN131" s="199">
        <f t="shared" si="32"/>
        <v>0</v>
      </c>
      <c r="AO131" s="199">
        <f t="shared" si="56"/>
        <v>0</v>
      </c>
      <c r="AP131" s="268">
        <f t="shared" si="39"/>
        <v>0</v>
      </c>
      <c r="AQ131" s="242" t="str">
        <f t="shared" si="40"/>
        <v>No</v>
      </c>
      <c r="AR131" s="102" t="str" cm="1">
        <f t="array" ref="AR131">_xlfn.IFNA(_xlfn.IFS(AND(AQ131=I103,AQ132=I102),I102,AND(AQ131=I103,AQ130=I102),I102),I103)</f>
        <v>No</v>
      </c>
      <c r="AS131" s="126" t="str" cm="1">
        <f t="array" ref="AS131">_xlfn.IFNA(_xlfn.IFS(AND(I16=I102,OR(J16=I131,K16=J131)),L16,AND(M16=I102,OR(O16=I131,P16=J131)),Q16,AND(R16=I102,OR(S16=I131,T16=J131)),V16),"0")</f>
        <v>0</v>
      </c>
      <c r="AT131" s="231" t="str">
        <f t="shared" si="41"/>
        <v>0</v>
      </c>
      <c r="AU131" s="242" t="str">
        <f t="shared" si="42"/>
        <v>No</v>
      </c>
      <c r="AV131" s="126" t="str" cm="1">
        <f t="array" ref="AV131">_xlfn.IFNA(_xlfn.IFS(AND(AU131=I103,AU132=I102),I102,AND(AU131=I103,AU130=I102),I102),I103)</f>
        <v>No</v>
      </c>
      <c r="AW131" s="126" t="str" cm="1">
        <f t="array" ref="AW131">_xlfn.IFNA(_xlfn.IFS(AND(I17=I102,OR(J17=I131,K17=J131)),L17,AND(M17=I102,OR(O17=I131,P17=J131)),Q17,AND(R17=I102,OR(S17=I131,T17=J131)),V17),"0")</f>
        <v>0</v>
      </c>
      <c r="AX131" s="127" t="str" cm="1">
        <f t="array" ref="AX131">_xlfn.IFNA(_xlfn.IFS(AND(I17=I103,OR(J17=I131,K17=J131)),L17,AND(M17=I103,OR(O17=I131,P17=J131)),Q17,AND(R17=I103,OR(S17=I131,T17=J131)),V17),"0")</f>
        <v>0</v>
      </c>
      <c r="AY131" s="242" t="str">
        <f t="shared" si="57"/>
        <v>No</v>
      </c>
      <c r="AZ131" s="126" t="str" cm="1">
        <f t="array" ref="AZ131">_xlfn.IFNA(_xlfn.IFS(AND(AY131=I103,AY132=I102),I102,AND(AY131=I103,AY130=I102),I102),I103)</f>
        <v>No</v>
      </c>
      <c r="BA131" s="126" t="str" cm="1">
        <f t="array" ref="BA131">_xlfn.IFNA(_xlfn.IFS(AND(I18=I102,OR(J18=I131,K18=J131)),L18,AND(M18=I102,OR(O18=I131,P18=J131)),Q18,AND(R18=I102,OR(S18=I131,T18=J131)),V18),"0")</f>
        <v>0</v>
      </c>
      <c r="BB131" s="127" t="str" cm="1">
        <f t="array" ref="BB131">_xlfn.IFNA(_xlfn.IFS(AND(I18=I103,OR(J18=I131,K18=J131)),L18,AND(M18=I103,OR(O18=I131,P18=J131)),Q18,AND(R18=I103,OR(S18=I131,T18=J131)),V18),"0")</f>
        <v>0</v>
      </c>
      <c r="BC131" s="241" t="str">
        <f t="shared" si="58"/>
        <v>No</v>
      </c>
      <c r="BD131" s="126" t="str" cm="1">
        <f t="array" ref="BD131">_xlfn.IFNA(_xlfn.IFS(AND(BC131=I103,BC132=I102),I102,AND(BC131=I103,BC130=I102),I102),I103)</f>
        <v>No</v>
      </c>
      <c r="BE131" s="126" t="str" cm="1">
        <f t="array" ref="BE131">_xlfn.IFNA(_xlfn.IFS(AND(I19=I102,OR(J19=I131,K19=J131)),L19,AND(M19=I102,OR(O19=I131,P19=J131)),Q19,AND(R19=I102,OR(S19=I131,T19=J131)),V19),"0")</f>
        <v>0</v>
      </c>
      <c r="BF131" s="127" t="str" cm="1">
        <f t="array" ref="BF131">_xlfn.IFNA(_xlfn.IFS(AND(I19=I103,OR(J19=I131,K19=J131)),L19,AND(M19=I103,OR(O19=I131,P19=J131)),Q19,AND(R19=I103,OR(S19=I131,T19=J131)),V19),"0")</f>
        <v>0</v>
      </c>
      <c r="BG131" s="242" t="str">
        <f t="shared" si="59"/>
        <v>No</v>
      </c>
      <c r="BH131" s="126" t="str" cm="1">
        <f t="array" ref="BH131">_xlfn.IFNA(_xlfn.IFS(AND(BG131=I103,BG132=I102),I102,AND(BG131=I103,BG130=I102),I102),I103)</f>
        <v>No</v>
      </c>
      <c r="BI131" s="126" t="str" cm="1">
        <f t="array" ref="BI131">_xlfn.IFNA(_xlfn.IFS(AND(I20=I102,OR(J20=I131,K20=J131)),L20,AND(M20=I102,OR(O20=I131,P20=J131)),Q20,AND(R20=I102,OR(S20=I131,T20=J131)),V20),"0")</f>
        <v>0</v>
      </c>
      <c r="BJ131" s="127" t="str" cm="1">
        <f t="array" ref="BJ131">_xlfn.IFNA(_xlfn.IFS(AND(I20=I103,OR(J20=I131,K20=J131)),L20,AND(M20=I103,OR(O20=I131,P20=J131)),Q20,AND(R20=I103,OR(S20=I131,T20=J131)),V20),"0")</f>
        <v>0</v>
      </c>
      <c r="BK131" s="241" t="str">
        <f t="shared" si="60"/>
        <v>No</v>
      </c>
      <c r="BL131" s="126" t="str" cm="1">
        <f t="array" ref="BL131">_xlfn.IFNA(_xlfn.IFS(AND(BK131=I103,BK132=I102),I102,AND(BK131=I103,BK130=I102),I102),I103)</f>
        <v>No</v>
      </c>
      <c r="BM131" s="126" t="str" cm="1">
        <f t="array" ref="BM131">_xlfn.IFNA(_xlfn.IFS(AND(I21=I102,OR(J21=I131,K21=J131)),L21,AND(M21=I102,OR(O21=I131,P21=J131)),Q21,AND(R21=I102,OR(S21=I131,T21=J131)),V21),"0")</f>
        <v>0</v>
      </c>
      <c r="BN131" s="127" t="str" cm="1">
        <f t="array" ref="BN131">_xlfn.IFNA(_xlfn.IFS(AND(I21=I103,OR(J21=I131,K21=J131)),L21,AND(M21=I103,OR(O21=I131,P21=J131)),Q21,AND(R21=I103,OR(S21=I131,T21=J131)),V21),"0")</f>
        <v>0</v>
      </c>
      <c r="BO131" s="242" t="str">
        <f t="shared" si="61"/>
        <v>No</v>
      </c>
      <c r="BP131" s="126" t="str" cm="1">
        <f t="array" ref="BP131">_xlfn.IFNA(_xlfn.IFS(AND(BO131=I103,BO132=I102),I102,AND(BO131=I103,BO130=I102),I102),I103)</f>
        <v>No</v>
      </c>
      <c r="BQ131" s="126" t="str" cm="1">
        <f t="array" ref="BQ131">_xlfn.IFNA(_xlfn.IFS(AND(I22=I102,OR(J22=I131,K22=J131)),L22,AND(M22=I102,OR(O22=I131,P22=J131)),Q22,AND(R22=I102,OR(S22=I131,T22=J131)),V22),"0")</f>
        <v>0</v>
      </c>
      <c r="BR131" s="127" t="str" cm="1">
        <f t="array" ref="BR131">_xlfn.IFNA(_xlfn.IFS(AND(I22=I103,OR(J22=I131,K22=J131)),L22,AND(M22=I103,OR(O22=I131,P22=J131)),Q22,AND(R22=I103,OR(S22=I131,T22=J131)),V22),"0")</f>
        <v>0</v>
      </c>
      <c r="BS131" s="242" t="str">
        <f t="shared" si="62"/>
        <v>No</v>
      </c>
      <c r="BT131" s="126" t="str" cm="1">
        <f t="array" ref="BT131">_xlfn.IFNA(_xlfn.IFS(AND(BS131=I103,BS132=I102),I102,AND(BS131=I103,BS130=I102),I102),I103)</f>
        <v>No</v>
      </c>
      <c r="BU131" s="126" t="str" cm="1">
        <f t="array" ref="BU131">_xlfn.IFNA(_xlfn.IFS(AND(I23=I102,OR(J23=I131,K23=J131)),L23,AND(M23=I102,OR(O23=I131,P23=J131)),Q23,AND(R23=I102,OR(S23=I131,T23=J131)),V23),"0")</f>
        <v>0</v>
      </c>
      <c r="BV131" s="127" t="str" cm="1">
        <f t="array" ref="BV131">_xlfn.IFNA(_xlfn.IFS(AND(I23=I103,OR(J23=I131,K23=J131)),L23,AND(M23=I103,OR(O23=I131,P23=J131)),Q23,AND(R23=I103,OR(S23=I131,T23=J131)),V23),"0")</f>
        <v>0</v>
      </c>
      <c r="BW131" s="241" t="str">
        <f t="shared" si="63"/>
        <v>No</v>
      </c>
      <c r="BX131" s="126" t="str" cm="1">
        <f t="array" ref="BX131">_xlfn.IFNA(_xlfn.IFS(AND(BW131=I103,BW132=I102),I102,AND(BW131=I103,BW130=I102),I102),I103)</f>
        <v>No</v>
      </c>
      <c r="BY131" s="126" t="str" cm="1">
        <f t="array" ref="BY131">_xlfn.IFNA(_xlfn.IFS(AND(I24=I102,OR(J24=I131,K24=J131)),L24,AND(M24=I102,OR(O24=I131,P24=J131)),Q24,AND(R24=I102,OR(S24=I131,T24=J131)),V24),"0")</f>
        <v>0</v>
      </c>
      <c r="BZ131" s="127" t="str" cm="1">
        <f t="array" ref="BZ131">_xlfn.IFNA(_xlfn.IFS(AND(I24=I103,OR(J24=I131,K24=J131)),L24,AND(M24=I103,OR(O24=I131,P24=J131)),Q24,AND(R24=I103,OR(S24=I131,T24=J131)),V24),"0")</f>
        <v>0</v>
      </c>
      <c r="CA131" s="242" t="str">
        <f t="shared" si="64"/>
        <v>No</v>
      </c>
      <c r="CB131" s="126" t="str" cm="1">
        <f t="array" ref="CB131">_xlfn.IFNA(_xlfn.IFS(AND(CA131=I103,CA132=I102),I102,AND(CA131=I103,CA130=I102),I102),I103)</f>
        <v>No</v>
      </c>
      <c r="CC131" s="126" t="str" cm="1">
        <f t="array" ref="CC131">_xlfn.IFNA(_xlfn.IFS(AND(I25=I102,OR(J25=I131,K25=J131)),L25,AND(M25=I102,OR(O25=I131,P25=J131)),Q25,AND(R25=I102,OR(S25=I131,T25=J131)),V25),"0")</f>
        <v>0</v>
      </c>
      <c r="CD131" s="127" t="str" cm="1">
        <f t="array" ref="CD131">_xlfn.IFNA(_xlfn.IFS(AND(I25=I103,OR(J25=I131,K25=J131)),L25,AND(M25=I103,OR(O25=I131,P25=J131)),Q25,AND(R25=I103,OR(S25=I131,T25=J131)),V25),"0")</f>
        <v>0</v>
      </c>
      <c r="CE131" s="208" t="str">
        <f t="shared" si="43"/>
        <v>0</v>
      </c>
      <c r="CF131" s="207"/>
      <c r="CG131" s="208" t="str">
        <f>IF(CE131="0",IF(COUNTIF(S128:T130,$C$16)=0,$C$16,IF(COUNTIF(S128:T130,$C$17)=0,$C$17,IF(COUNTIF(S128:T130,$C$18)=0,$C$18,IF(COUNTIF(S128:T130,$C$19)=0,$C$19,IF(COUNTIF(S128:T130,$C$20)=0,$C$20,IF(COUNTIF(S128:T130,$C$21)=0,$C$21,IF(COUNTIF(S128:T130,$C$22)=0,$C$22,IF(COUNTIF(S128:T130,$C$23)=0,$C$23,IF(COUNTIF(S128:T130,$C$24)=0,$C$24,0))))))))),CE131)</f>
        <v>T. 3</v>
      </c>
      <c r="CH131" s="207" t="str">
        <f t="shared" si="67"/>
        <v>T. 3</v>
      </c>
      <c r="CI131" s="206" t="str">
        <f t="shared" si="68"/>
        <v>0</v>
      </c>
      <c r="CJ131" s="208" t="str">
        <f>IF(CH131="0",M131,CH131)</f>
        <v>T. 3</v>
      </c>
      <c r="CK131" s="208" t="str">
        <f t="shared" si="47"/>
        <v>0</v>
      </c>
      <c r="CL131" s="208" t="str">
        <f t="shared" si="48"/>
        <v>T. 3</v>
      </c>
      <c r="CM131" s="231" t="str">
        <f t="shared" si="65"/>
        <v>0</v>
      </c>
      <c r="CN131" s="230" t="str">
        <f t="shared" si="49"/>
        <v>T. 1</v>
      </c>
      <c r="CO131" s="230" t="str">
        <f t="shared" si="50"/>
        <v>T. 2</v>
      </c>
      <c r="CP131" s="276">
        <f t="shared" si="8"/>
        <v>1.9999900000000004</v>
      </c>
      <c r="CQ131" s="237">
        <f t="shared" si="9"/>
        <v>1.9999799999999999</v>
      </c>
      <c r="CR131" s="237">
        <f t="shared" si="10"/>
        <v>1.9999700000000002</v>
      </c>
      <c r="CS131" s="237">
        <f t="shared" si="11"/>
        <v>2.9999599999999997</v>
      </c>
      <c r="CT131" s="237">
        <f t="shared" si="12"/>
        <v>-5.0000000000000002E-5</v>
      </c>
      <c r="CU131" s="237">
        <f t="shared" si="13"/>
        <v>-6.0000000000000002E-5</v>
      </c>
      <c r="CV131" s="237">
        <f t="shared" si="14"/>
        <v>0</v>
      </c>
      <c r="CW131" s="237">
        <f t="shared" si="15"/>
        <v>0</v>
      </c>
      <c r="CX131" s="237">
        <f t="shared" si="16"/>
        <v>0</v>
      </c>
      <c r="CY131" s="273">
        <f t="shared" si="17"/>
        <v>0</v>
      </c>
      <c r="CZ131" s="230" t="str">
        <f t="shared" si="18"/>
        <v>T. 4</v>
      </c>
      <c r="DA131" s="231" t="str">
        <f t="shared" si="19"/>
        <v>T. 1</v>
      </c>
      <c r="DB131" s="231" t="str">
        <f t="shared" si="20"/>
        <v>T. 2</v>
      </c>
      <c r="DC131" s="230" t="str">
        <f t="shared" si="51"/>
        <v>T. 3</v>
      </c>
      <c r="DD131" s="232" t="str">
        <f t="shared" si="52"/>
        <v/>
      </c>
      <c r="DE131" s="232">
        <f>IF(OR(K131="7",K131="1"),DE129,DE129-1)</f>
        <v>-2</v>
      </c>
      <c r="DF131" s="232"/>
    </row>
    <row r="132" spans="3:110" ht="14.45" customHeight="1" x14ac:dyDescent="0.25">
      <c r="C132" s="125">
        <v>2030</v>
      </c>
      <c r="D132" s="126"/>
      <c r="E132" s="126">
        <v>31</v>
      </c>
      <c r="F132" s="126"/>
      <c r="G132" s="88">
        <f t="shared" si="5"/>
        <v>45596</v>
      </c>
      <c r="H132" s="126"/>
      <c r="I132" s="86">
        <f t="shared" si="66"/>
        <v>45574</v>
      </c>
      <c r="J132" s="96">
        <f t="shared" si="7"/>
        <v>4</v>
      </c>
      <c r="K132" s="150" t="str" cm="1">
        <f t="array" ref="K132">_xlfn.IFNA(_xlfn.IFS(J132=F102,"1",J132=F103,"2",J132=F104,"3",J132=F105,"4",J132=F106,"5",J132=F107,"6",J132=F108,"7"),K125)</f>
        <v>4</v>
      </c>
      <c r="L132" s="127" t="str" cm="1">
        <f t="array" ref="L132">_xlfn.IFNA(_xlfn.IFS(AR132=I102,AQ115,AV132=I102,AU115,AZ132=I102,AY115,BD132=I102,BC115,BH132=I102,BG115,BL132=I102,BK115,BP132=I102,BO115,BT132=I102,BS115,BX132=I102,BW115,CB132=I102,CA115),"0")</f>
        <v>0</v>
      </c>
      <c r="M132" s="126" t="str" cm="1">
        <f t="array" ref="M132">_xlfn.IFNA(_xlfn.IFS(AS132=J102,AQ115,AW132=J102,AU115,BA132=J102,AY115,BE132=J102,BC115,BI132=J102,BG115,BM132=J102,BK115,BQ132=J102,BO115,BU132=J102,BS115,BY132=J102,BW115,CC132=J102,CA115),"0")</f>
        <v>0</v>
      </c>
      <c r="N132" s="127" t="str" cm="1">
        <f t="array" ref="N132">_xlfn.IFNA(_xlfn.IFS(AS132=J103,AQ115,AW132=J103,AU115,BA132=J103,AY115,BE132=J103,BC115,BI132=J103,BG115,BM132=J103,BK115,BQ132=J103,BO115,BU132=J103,BS115,BY132=J103,BW115,CC132=J103,CA115),"0")</f>
        <v>0</v>
      </c>
      <c r="O132" s="125" t="str" cm="1">
        <f t="array" ref="O132">_xlfn.IFNA(_xlfn.IFS(AT132=J102,AQ115,AX132=J102,AU115,BB132=J102,AY115,BF132=J102,BC115,BJ132=J102,BG115,BN132=J102,BK115,BR132=J102,BO115,BV132=J102,BS115,BZ132=J102,BW115,CD132=J102,CA115),"0")</f>
        <v>0</v>
      </c>
      <c r="P132" s="231" t="str">
        <f t="shared" si="34"/>
        <v>0</v>
      </c>
      <c r="Q132" s="231" t="str" cm="1">
        <f t="array" ref="Q132">_xlfn.IFNA(_xlfn.IFS(AND(OR(L132=AQ115,M132=AQ115),AQ132=I103,O132&lt;&gt;AQ115),AQ115,AND(OR(L132=AU115,M132=AU115),AU132=I103,O132&lt;&gt;AU115),AU115,AND(OR(L132=AY115,M132=AY115),AY132=I103,O132&lt;&gt;AY115),AY115,AND(OR(L132=BC115,M132=BC115),BC132=I103,O132&lt;&gt;BC115),BC115,AND(OR(L132=BG115,M132=BG115),BG132=I103,O132&lt;&gt;BG115),BG115,AND(OR(L132=BK115,M132=BK115),BK132=I103,O132&lt;&gt;BK115),BK115,AND(OR(L132=BO115,M132=BO115),BO132=I103,O132&lt;&gt;BO115),BO115,AND(OR(L132=BS115,M132=BS115),BS132=I103,O132&lt;&gt;BS115),BS115,AND(OR(L132=BW115,M132=BW115),BW132=I103,O132&lt;&gt;BW115),BW115,AND(OR(L132=CA115,M132=CA115),CA132=I103,O132&lt;&gt;CA115),CA115),"0")</f>
        <v>0</v>
      </c>
      <c r="R132" s="102" t="str" cm="1">
        <f t="array" ref="R132">_xlfn.IFNA(_xlfn.IFS(AND(OR(L132=AQ115,N132=AQ115),AQ132=I103,P132&lt;&gt;AQ115),AQ115,AND(OR(L132=AU115,N132=AU115),AU132=I103,P132&lt;&gt;AU115),AU115,AND(OR(L132=AY115,N132=AY115),AY132=I103,P132&lt;&gt;AY115),AY115,AND(OR(L132=BC115,N132=BC115),BC132=I103,P132&lt;&gt;BC115),BC115,AND(OR(L132=BG115,N132=BG115),BG132=I103,P132&lt;&gt;BG115),BG115,AND(OR(L132=BK115,N132=BK115),BK132=I103,P132&lt;&gt;BK115),BK115,AND(OR(L132=BO115,N132=BO115),BO132=I103,P132&lt;&gt;BO115),BO115,AND(OR(L132=BS115,N132=BS115),BS132=I103,P132&lt;&gt;BS115),BS115,AND(OR(L132=BW115,N132=BW115),BW132=I103,P132&lt;&gt;BW115),BW115,AND(OR(L132=CA115,N132=CA115),CA132=I103,P132&lt;&gt;CA115),CA115),"0")</f>
        <v>0</v>
      </c>
      <c r="S132" s="204" t="str">
        <f t="shared" si="35"/>
        <v>T. 4</v>
      </c>
      <c r="T132" s="204" t="str">
        <f t="shared" si="36"/>
        <v>T. 1</v>
      </c>
      <c r="U132" s="50">
        <f t="shared" si="37"/>
        <v>0</v>
      </c>
      <c r="V132" s="50">
        <f t="shared" si="24"/>
        <v>1</v>
      </c>
      <c r="W132" s="282">
        <f t="shared" si="53"/>
        <v>0.99999000000000038</v>
      </c>
      <c r="X132" s="282">
        <f t="shared" si="25"/>
        <v>0</v>
      </c>
      <c r="Y132" s="282">
        <f t="shared" si="53"/>
        <v>1.9999799999999999</v>
      </c>
      <c r="Z132" s="282">
        <f t="shared" si="26"/>
        <v>0</v>
      </c>
      <c r="AA132" s="282">
        <f t="shared" si="53"/>
        <v>1.9999700000000002</v>
      </c>
      <c r="AB132" s="282">
        <f t="shared" si="27"/>
        <v>1</v>
      </c>
      <c r="AC132" s="282">
        <f t="shared" si="53"/>
        <v>1.9999599999999997</v>
      </c>
      <c r="AD132" s="282">
        <f t="shared" si="28"/>
        <v>0</v>
      </c>
      <c r="AE132" s="282">
        <f t="shared" si="53"/>
        <v>-5.0000000000000002E-5</v>
      </c>
      <c r="AF132" s="282">
        <f t="shared" si="29"/>
        <v>0</v>
      </c>
      <c r="AG132" s="282">
        <f t="shared" si="53"/>
        <v>-6.0000000000000002E-5</v>
      </c>
      <c r="AH132" s="199">
        <f t="shared" si="38"/>
        <v>0</v>
      </c>
      <c r="AI132" s="199">
        <f t="shared" si="53"/>
        <v>0</v>
      </c>
      <c r="AJ132" s="199">
        <f t="shared" si="30"/>
        <v>0</v>
      </c>
      <c r="AK132" s="199">
        <f t="shared" si="54"/>
        <v>0</v>
      </c>
      <c r="AL132" s="199">
        <f t="shared" si="31"/>
        <v>0</v>
      </c>
      <c r="AM132" s="199">
        <f t="shared" si="55"/>
        <v>0</v>
      </c>
      <c r="AN132" s="199">
        <f t="shared" si="32"/>
        <v>0</v>
      </c>
      <c r="AO132" s="199">
        <f t="shared" si="56"/>
        <v>0</v>
      </c>
      <c r="AP132" s="268">
        <f t="shared" si="39"/>
        <v>0</v>
      </c>
      <c r="AQ132" s="242" t="str">
        <f t="shared" si="40"/>
        <v>No</v>
      </c>
      <c r="AR132" s="102" t="str" cm="1">
        <f t="array" ref="AR132">_xlfn.IFNA(_xlfn.IFS(AND(AQ132=I103,AQ133=I102),I102,AND(AQ132=I103,AQ131=I102),I102),I103)</f>
        <v>No</v>
      </c>
      <c r="AS132" s="126" t="str" cm="1">
        <f t="array" ref="AS132">_xlfn.IFNA(_xlfn.IFS(AND(I16=I102,OR(J16=I132,K16=J132)),L16,AND(M16=I102,OR(O16=I132,P16=J132)),Q16,AND(R16=I102,OR(S16=I132,T16=J132)),V16),"0")</f>
        <v>0</v>
      </c>
      <c r="AT132" s="231" t="str">
        <f t="shared" si="41"/>
        <v>0</v>
      </c>
      <c r="AU132" s="242" t="str">
        <f t="shared" si="42"/>
        <v>No</v>
      </c>
      <c r="AV132" s="126" t="str" cm="1">
        <f t="array" ref="AV132">_xlfn.IFNA(_xlfn.IFS(AND(AU132=I103,AU133=I102),I102,AND(AU132=I103,AU131=I102),I102),I103)</f>
        <v>No</v>
      </c>
      <c r="AW132" s="126" t="str" cm="1">
        <f t="array" ref="AW132">_xlfn.IFNA(_xlfn.IFS(AND(I17=I102,OR(J17=I132,K17=J132)),L17,AND(M17=I102,OR(O17=I132,P17=J132)),Q17,AND(R17=I102,OR(S17=I132,T17=J132)),V17),"0")</f>
        <v>0</v>
      </c>
      <c r="AX132" s="127" t="str" cm="1">
        <f t="array" ref="AX132">_xlfn.IFNA(_xlfn.IFS(AND(I17=I103,OR(J17=I132,K17=J132)),L17,AND(M17=I103,OR(O17=I132,P17=J132)),Q17,AND(R17=I103,OR(S17=I132,T17=J132)),V17),"0")</f>
        <v>0</v>
      </c>
      <c r="AY132" s="242" t="str">
        <f t="shared" si="57"/>
        <v>No</v>
      </c>
      <c r="AZ132" s="126" t="str" cm="1">
        <f t="array" ref="AZ132">_xlfn.IFNA(_xlfn.IFS(AND(AY132=I103,AY133=I102),I102,AND(AY132=I103,AY131=I102),I102),I103)</f>
        <v>No</v>
      </c>
      <c r="BA132" s="126" t="str" cm="1">
        <f t="array" ref="BA132">_xlfn.IFNA(_xlfn.IFS(AND(I18=I102,OR(J18=I132,K18=J132)),L18,AND(M18=I102,OR(O18=I132,P18=J132)),Q18,AND(R18=I102,OR(S18=I132,T18=J132)),V18),"0")</f>
        <v>0</v>
      </c>
      <c r="BB132" s="127" t="str" cm="1">
        <f t="array" ref="BB132">_xlfn.IFNA(_xlfn.IFS(AND(I18=I103,OR(J18=I132,K18=J132)),L18,AND(M18=I103,OR(O18=I132,P18=J132)),Q18,AND(R18=I103,OR(S18=I132,T18=J132)),V18),"0")</f>
        <v>0</v>
      </c>
      <c r="BC132" s="241" t="str">
        <f t="shared" si="58"/>
        <v>No</v>
      </c>
      <c r="BD132" s="126" t="str" cm="1">
        <f t="array" ref="BD132">_xlfn.IFNA(_xlfn.IFS(AND(BC132=I103,BC133=I102),I102,AND(BC132=I103,BC131=I102),I102),I103)</f>
        <v>No</v>
      </c>
      <c r="BE132" s="126" t="str" cm="1">
        <f t="array" ref="BE132">_xlfn.IFNA(_xlfn.IFS(AND(I19=I102,OR(J19=I132,K19=J132)),L19,AND(M19=I102,OR(O19=I132,P19=J132)),Q19,AND(R19=I102,OR(S19=I132,T19=J132)),V19),"0")</f>
        <v>0</v>
      </c>
      <c r="BF132" s="127" t="str" cm="1">
        <f t="array" ref="BF132">_xlfn.IFNA(_xlfn.IFS(AND(I19=I103,OR(J19=I132,K19=J132)),L19,AND(M19=I103,OR(O19=I132,P19=J132)),Q19,AND(R19=I103,OR(S19=I132,T19=J132)),V19),"0")</f>
        <v>0</v>
      </c>
      <c r="BG132" s="242" t="str">
        <f t="shared" si="59"/>
        <v>No</v>
      </c>
      <c r="BH132" s="126" t="str" cm="1">
        <f t="array" ref="BH132">_xlfn.IFNA(_xlfn.IFS(AND(BG132=I103,BG133=I102),I102,AND(BG132=I103,BG131=I102),I102),I103)</f>
        <v>No</v>
      </c>
      <c r="BI132" s="126" t="str" cm="1">
        <f t="array" ref="BI132">_xlfn.IFNA(_xlfn.IFS(AND(I20=I102,OR(J20=I132,K20=J132)),L20,AND(M20=I102,OR(O20=I132,P20=J132)),Q20,AND(R20=I102,OR(S20=I132,T20=J132)),V20),"0")</f>
        <v>0</v>
      </c>
      <c r="BJ132" s="127" t="str" cm="1">
        <f t="array" ref="BJ132">_xlfn.IFNA(_xlfn.IFS(AND(I20=I103,OR(J20=I132,K20=J132)),L20,AND(M20=I103,OR(O20=I132,P20=J132)),Q20,AND(R20=I103,OR(S20=I132,T20=J132)),V20),"0")</f>
        <v>0</v>
      </c>
      <c r="BK132" s="241" t="str">
        <f t="shared" si="60"/>
        <v>No</v>
      </c>
      <c r="BL132" s="126" t="str" cm="1">
        <f t="array" ref="BL132">_xlfn.IFNA(_xlfn.IFS(AND(BK132=I103,BK133=I102),I102,AND(BK132=I103,BK131=I102),I102),I103)</f>
        <v>No</v>
      </c>
      <c r="BM132" s="126" t="str" cm="1">
        <f t="array" ref="BM132">_xlfn.IFNA(_xlfn.IFS(AND(I21=I102,OR(J21=I132,K21=J132)),L21,AND(M21=I102,OR(O21=I132,P21=J132)),Q21,AND(R21=I102,OR(S21=I132,T21=J132)),V21),"0")</f>
        <v>0</v>
      </c>
      <c r="BN132" s="127" t="str" cm="1">
        <f t="array" ref="BN132">_xlfn.IFNA(_xlfn.IFS(AND(I21=I103,OR(J21=I132,K21=J132)),L21,AND(M21=I103,OR(O21=I132,P21=J132)),Q21,AND(R21=I103,OR(S21=I132,T21=J132)),V21),"0")</f>
        <v>0</v>
      </c>
      <c r="BO132" s="242" t="str">
        <f t="shared" si="61"/>
        <v>No</v>
      </c>
      <c r="BP132" s="126" t="str" cm="1">
        <f t="array" ref="BP132">_xlfn.IFNA(_xlfn.IFS(AND(BO132=I103,BO133=I102),I102,AND(BO132=I103,BO131=I102),I102),I103)</f>
        <v>No</v>
      </c>
      <c r="BQ132" s="126" t="str" cm="1">
        <f t="array" ref="BQ132">_xlfn.IFNA(_xlfn.IFS(AND(I22=I102,OR(J22=I132,K22=J132)),L22,AND(M22=I102,OR(O22=I132,P22=J132)),Q22,AND(R22=I102,OR(S22=I132,T22=J132)),V22),"0")</f>
        <v>0</v>
      </c>
      <c r="BR132" s="127" t="str" cm="1">
        <f t="array" ref="BR132">_xlfn.IFNA(_xlfn.IFS(AND(I22=I103,OR(J22=I132,K22=J132)),L22,AND(M22=I103,OR(O22=I132,P22=J132)),Q22,AND(R22=I103,OR(S22=I132,T22=J132)),V22),"0")</f>
        <v>0</v>
      </c>
      <c r="BS132" s="242" t="str">
        <f t="shared" si="62"/>
        <v>No</v>
      </c>
      <c r="BT132" s="126" t="str" cm="1">
        <f t="array" ref="BT132">_xlfn.IFNA(_xlfn.IFS(AND(BS132=I103,BS133=I102),I102,AND(BS132=I103,BS131=I102),I102),I103)</f>
        <v>No</v>
      </c>
      <c r="BU132" s="126" t="str" cm="1">
        <f t="array" ref="BU132">_xlfn.IFNA(_xlfn.IFS(AND(I23=I102,OR(J23=I132,K23=J132)),L23,AND(M23=I102,OR(O23=I132,P23=J132)),Q23,AND(R23=I102,OR(S23=I132,T23=J132)),V23),"0")</f>
        <v>0</v>
      </c>
      <c r="BV132" s="127" t="str" cm="1">
        <f t="array" ref="BV132">_xlfn.IFNA(_xlfn.IFS(AND(I23=I103,OR(J23=I132,K23=J132)),L23,AND(M23=I103,OR(O23=I132,P23=J132)),Q23,AND(R23=I103,OR(S23=I132,T23=J132)),V23),"0")</f>
        <v>0</v>
      </c>
      <c r="BW132" s="241" t="str">
        <f t="shared" si="63"/>
        <v>No</v>
      </c>
      <c r="BX132" s="126" t="str" cm="1">
        <f t="array" ref="BX132">_xlfn.IFNA(_xlfn.IFS(AND(BW132=I103,BW133=I102),I102,AND(BW132=I103,BW131=I102),I102),I103)</f>
        <v>No</v>
      </c>
      <c r="BY132" s="126" t="str" cm="1">
        <f t="array" ref="BY132">_xlfn.IFNA(_xlfn.IFS(AND(I24=I102,OR(J24=I132,K24=J132)),L24,AND(M24=I102,OR(O24=I132,P24=J132)),Q24,AND(R24=I102,OR(S24=I132,T24=J132)),V24),"0")</f>
        <v>0</v>
      </c>
      <c r="BZ132" s="127" t="str" cm="1">
        <f t="array" ref="BZ132">_xlfn.IFNA(_xlfn.IFS(AND(I24=I103,OR(J24=I132,K24=J132)),L24,AND(M24=I103,OR(O24=I132,P24=J132)),Q24,AND(R24=I103,OR(S24=I132,T24=J132)),V24),"0")</f>
        <v>0</v>
      </c>
      <c r="CA132" s="242" t="str">
        <f t="shared" si="64"/>
        <v>No</v>
      </c>
      <c r="CB132" s="126" t="str" cm="1">
        <f t="array" ref="CB132">_xlfn.IFNA(_xlfn.IFS(AND(CA132=I103,CA133=I102),I102,AND(CA132=I103,CA131=I102),I102),I103)</f>
        <v>No</v>
      </c>
      <c r="CC132" s="126" t="str" cm="1">
        <f t="array" ref="CC132">_xlfn.IFNA(_xlfn.IFS(AND(I25=I102,OR(J25=I132,K25=J132)),L25,AND(M25=I102,OR(O25=I132,P25=J132)),Q25,AND(R25=I102,OR(S25=I132,T25=J132)),V25),"0")</f>
        <v>0</v>
      </c>
      <c r="CD132" s="127" t="str" cm="1">
        <f t="array" ref="CD132">_xlfn.IFNA(_xlfn.IFS(AND(I25=I103,OR(J25=I132,K25=J132)),L25,AND(M25=I103,OR(O25=I132,P25=J132)),Q25,AND(R25=I103,OR(S25=I132,T25=J132)),V25),"0")</f>
        <v>0</v>
      </c>
      <c r="CE132" s="208" t="str">
        <f t="shared" si="43"/>
        <v>0</v>
      </c>
      <c r="CF132" s="207"/>
      <c r="CG132" s="208">
        <f t="shared" si="44"/>
        <v>0</v>
      </c>
      <c r="CH132" s="207">
        <f t="shared" si="67"/>
        <v>0</v>
      </c>
      <c r="CI132" s="206" t="str">
        <f t="shared" si="68"/>
        <v>0</v>
      </c>
      <c r="CJ132" s="208">
        <f>IF(CH132="0",M132,CH132)</f>
        <v>0</v>
      </c>
      <c r="CK132" s="208" t="str">
        <f t="shared" si="47"/>
        <v>0</v>
      </c>
      <c r="CL132" s="208">
        <f t="shared" si="48"/>
        <v>0</v>
      </c>
      <c r="CM132" s="231" t="str">
        <f t="shared" si="65"/>
        <v>0</v>
      </c>
      <c r="CN132" s="230" t="str">
        <f t="shared" si="49"/>
        <v>T. 3</v>
      </c>
      <c r="CO132" s="230" t="str">
        <f t="shared" si="50"/>
        <v/>
      </c>
      <c r="CP132" s="276">
        <f t="shared" si="8"/>
        <v>0.99999000000000038</v>
      </c>
      <c r="CQ132" s="237">
        <f t="shared" si="9"/>
        <v>1.9999799999999999</v>
      </c>
      <c r="CR132" s="237">
        <f t="shared" si="10"/>
        <v>1.9999700000000002</v>
      </c>
      <c r="CS132" s="237">
        <f t="shared" si="11"/>
        <v>1.9999599999999997</v>
      </c>
      <c r="CT132" s="237">
        <f t="shared" si="12"/>
        <v>-5.0000000000000002E-5</v>
      </c>
      <c r="CU132" s="237">
        <f t="shared" si="13"/>
        <v>-6.0000000000000002E-5</v>
      </c>
      <c r="CV132" s="237">
        <f t="shared" si="14"/>
        <v>0</v>
      </c>
      <c r="CW132" s="237">
        <f t="shared" si="15"/>
        <v>0</v>
      </c>
      <c r="CX132" s="237">
        <f t="shared" si="16"/>
        <v>0</v>
      </c>
      <c r="CY132" s="273">
        <f t="shared" si="17"/>
        <v>0</v>
      </c>
      <c r="CZ132" s="230" t="str">
        <f t="shared" si="18"/>
        <v>T. 2</v>
      </c>
      <c r="DA132" s="231" t="str">
        <f t="shared" si="19"/>
        <v>T. 3</v>
      </c>
      <c r="DB132" s="231" t="str">
        <f t="shared" si="20"/>
        <v>T. 4</v>
      </c>
      <c r="DC132" s="230" t="str">
        <f t="shared" si="51"/>
        <v>T. 4</v>
      </c>
      <c r="DD132" s="232" t="str">
        <f t="shared" si="52"/>
        <v>T. 1</v>
      </c>
      <c r="DE132" s="232">
        <f>IF(OR(K132="7",K132="1"),DE124,DE124-1)</f>
        <v>1</v>
      </c>
      <c r="DF132" s="232"/>
    </row>
    <row r="133" spans="3:110" ht="14.45" customHeight="1" x14ac:dyDescent="0.25">
      <c r="C133" s="125">
        <v>2031</v>
      </c>
      <c r="D133" s="126"/>
      <c r="E133" s="126"/>
      <c r="F133" s="126"/>
      <c r="G133" s="127"/>
      <c r="H133" s="126"/>
      <c r="I133" s="86">
        <f t="shared" si="66"/>
        <v>45575</v>
      </c>
      <c r="J133" s="96">
        <f t="shared" si="7"/>
        <v>5</v>
      </c>
      <c r="K133" s="150" t="str" cm="1">
        <f t="array" ref="K133">_xlfn.IFNA(_xlfn.IFS(J133=F102,"1",J133=F103,"2",J133=F104,"3",J133=F105,"4",J133=F106,"5",J133=F107,"6",J133=F108,"7"),K126)</f>
        <v>5</v>
      </c>
      <c r="L133" s="137" t="str" cm="1">
        <f t="array" ref="L133">_xlfn.IFNA(_xlfn.IFS(AR133=I102,AQ115,AV133=I102,AU115,AZ133=I102,AY115,BD133=I102,BC115,BH133=I102,BG115,BL133=I102,BK115,BP133=I102,BO115,BT133=I102,BS115,BX133=I102,BW115,CB133=I102,CA115),"0")</f>
        <v>0</v>
      </c>
      <c r="M133" s="126" t="str" cm="1">
        <f t="array" ref="M133">_xlfn.IFNA(_xlfn.IFS(AS133=J102,AQ115,AW133=J102,AU115,BA133=J102,AY115,BE133=J102,BC115,BI133=J102,BG115,BM133=J102,BK115,BQ133=J102,BO115,BU133=J102,BS115,BY133=J102,BW115,CC133=J102,CA115),"0")</f>
        <v>0</v>
      </c>
      <c r="N133" s="127" t="str" cm="1">
        <f t="array" ref="N133">_xlfn.IFNA(_xlfn.IFS(AS133=J103,AQ115,AW133=J103,AU115,BA133=J103,AY115,BE133=J103,BC115,BI133=J103,BG115,BM133=J103,BK115,BQ133=J103,BO115,BU133=J103,BS115,BY133=J103,BW115,CC133=J103,CA115),"0")</f>
        <v>0</v>
      </c>
      <c r="O133" s="125" t="str" cm="1">
        <f t="array" ref="O133">_xlfn.IFNA(_xlfn.IFS(AT133=J102,AQ115,AX133=J102,AU115,BB133=J102,AY115,BF133=J102,BC115,BJ133=J102,BG115,BN133=J102,BK115,BR133=J102,BO115,BV133=J102,BS115,BZ133=J102,BW115,CD133=J102,CA115),"0")</f>
        <v>0</v>
      </c>
      <c r="P133" s="231" t="str">
        <f t="shared" si="34"/>
        <v>0</v>
      </c>
      <c r="Q133" s="231" t="str" cm="1">
        <f t="array" ref="Q133">_xlfn.IFNA(_xlfn.IFS(AND(OR(L133=AQ115,M133=AQ115),AQ133=I103,O133&lt;&gt;AQ115),AQ115,AND(OR(L133=AU115,M133=AU115),AU133=I103,O133&lt;&gt;AU115),AU115,AND(OR(L133=AY115,M133=AY115),AY133=I103,O133&lt;&gt;AY115),AY115,AND(OR(L133=BC115,M133=BC115),BC133=I103,O133&lt;&gt;BC115),BC115,AND(OR(L133=BG115,M133=BG115),BG133=I103,O133&lt;&gt;BG115),BG115,AND(OR(L133=BK115,M133=BK115),BK133=I103,O133&lt;&gt;BK115),BK115,AND(OR(L133=BO115,M133=BO115),BO133=I103,O133&lt;&gt;BO115),BO115,AND(OR(L133=BS115,M133=BS115),BS133=I103,O133&lt;&gt;BS115),BS115,AND(OR(L133=BW115,M133=BW115),BW133=I103,O133&lt;&gt;BW115),BW115,AND(OR(L133=CA115,M133=CA115),CA133=I103,O133&lt;&gt;CA115),CA115),"0")</f>
        <v>0</v>
      </c>
      <c r="R133" s="102" t="str" cm="1">
        <f t="array" ref="R133">_xlfn.IFNA(_xlfn.IFS(AND(OR(L133=AQ115,N133=AQ115),AQ133=I103,P133&lt;&gt;AQ115),AQ115,AND(OR(L133=AU115,N133=AU115),AU133=I103,P133&lt;&gt;AU115),AU115,AND(OR(L133=AY115,N133=AY115),AY133=I103,P133&lt;&gt;AY115),AY115,AND(OR(L133=BC115,N133=BC115),BC133=I103,P133&lt;&gt;BC115),BC115,AND(OR(L133=BG115,N133=BG115),BG133=I103,P133&lt;&gt;BG115),BG115,AND(OR(L133=BK115,N133=BK115),BK133=I103,P133&lt;&gt;BK115),BK115,AND(OR(L133=BO115,N133=BO115),BO133=I103,P133&lt;&gt;BO115),BO115,AND(OR(L133=BS115,N133=BS115),BS133=I103,P133&lt;&gt;BS115),BS115,AND(OR(L133=BW115,N133=BW115),BW133=I103,P133&lt;&gt;BW115),BW115,AND(OR(L133=CA115,N133=CA115),CA133=I103,P133&lt;&gt;CA115),CA115),"0")</f>
        <v>0</v>
      </c>
      <c r="S133" s="204" t="str">
        <f t="shared" si="35"/>
        <v>T. 2</v>
      </c>
      <c r="T133" s="204" t="str">
        <f t="shared" si="36"/>
        <v/>
      </c>
      <c r="U133" s="50">
        <f t="shared" si="37"/>
        <v>0</v>
      </c>
      <c r="V133" s="50">
        <f t="shared" si="24"/>
        <v>0</v>
      </c>
      <c r="W133" s="282">
        <f t="shared" si="53"/>
        <v>0.99999000000000038</v>
      </c>
      <c r="X133" s="282">
        <f t="shared" si="25"/>
        <v>1</v>
      </c>
      <c r="Y133" s="282">
        <f t="shared" si="53"/>
        <v>0.99997999999999987</v>
      </c>
      <c r="Z133" s="282">
        <f t="shared" si="26"/>
        <v>0</v>
      </c>
      <c r="AA133" s="282">
        <f t="shared" si="53"/>
        <v>1.9999700000000002</v>
      </c>
      <c r="AB133" s="282">
        <f t="shared" si="27"/>
        <v>0</v>
      </c>
      <c r="AC133" s="282">
        <f t="shared" si="53"/>
        <v>1.9999599999999997</v>
      </c>
      <c r="AD133" s="282">
        <f t="shared" si="28"/>
        <v>0</v>
      </c>
      <c r="AE133" s="282">
        <f t="shared" si="53"/>
        <v>-5.0000000000000002E-5</v>
      </c>
      <c r="AF133" s="282">
        <f t="shared" si="29"/>
        <v>0</v>
      </c>
      <c r="AG133" s="282">
        <f t="shared" si="53"/>
        <v>-6.0000000000000002E-5</v>
      </c>
      <c r="AH133" s="199">
        <f t="shared" si="38"/>
        <v>0</v>
      </c>
      <c r="AI133" s="199">
        <f t="shared" si="53"/>
        <v>0</v>
      </c>
      <c r="AJ133" s="199">
        <f t="shared" si="30"/>
        <v>0</v>
      </c>
      <c r="AK133" s="199">
        <f t="shared" si="54"/>
        <v>0</v>
      </c>
      <c r="AL133" s="199">
        <f t="shared" si="31"/>
        <v>0</v>
      </c>
      <c r="AM133" s="199">
        <f t="shared" si="55"/>
        <v>0</v>
      </c>
      <c r="AN133" s="199">
        <f t="shared" si="32"/>
        <v>0</v>
      </c>
      <c r="AO133" s="199">
        <f t="shared" si="56"/>
        <v>0</v>
      </c>
      <c r="AP133" s="268">
        <f t="shared" si="39"/>
        <v>0</v>
      </c>
      <c r="AQ133" s="242" t="str">
        <f t="shared" si="40"/>
        <v>No</v>
      </c>
      <c r="AR133" s="102" t="str" cm="1">
        <f t="array" ref="AR133">_xlfn.IFNA(_xlfn.IFS(AND(AQ133=I103,AQ134=I102),I102,AND(AQ133=I103,AQ132=I102),I102),I103)</f>
        <v>No</v>
      </c>
      <c r="AS133" s="126" t="str" cm="1">
        <f t="array" ref="AS133">_xlfn.IFNA(_xlfn.IFS(AND(I16=I102,OR(J16=I133,K16=J133)),L16,AND(M16=I102,OR(O16=I133,P16=J133)),Q16,AND(R16=I102,OR(S16=I133,T16=J133)),V16),"0")</f>
        <v>0</v>
      </c>
      <c r="AT133" s="231" t="str">
        <f t="shared" si="41"/>
        <v>0</v>
      </c>
      <c r="AU133" s="242" t="str">
        <f t="shared" si="42"/>
        <v>No</v>
      </c>
      <c r="AV133" s="126" t="str" cm="1">
        <f t="array" ref="AV133">_xlfn.IFNA(_xlfn.IFS(AND(AU133=I103,AU134=I102),I102,AND(AU133=I103,AU132=I102),I102),I103)</f>
        <v>No</v>
      </c>
      <c r="AW133" s="126" t="str" cm="1">
        <f t="array" ref="AW133">_xlfn.IFNA(_xlfn.IFS(AND(I17=I102,OR(J17=I133,K17=J133)),L17,AND(M17=I102,OR(O17=I133,P17=J133)),Q17,AND(R17=I102,OR(S17=I133,T17=J133)),V17),"0")</f>
        <v>0</v>
      </c>
      <c r="AX133" s="127" t="str" cm="1">
        <f t="array" ref="AX133">_xlfn.IFNA(_xlfn.IFS(AND(I17=I103,OR(J17=I133,K17=J133)),L17,AND(M17=I103,OR(O17=I133,P17=J133)),Q17,AND(R17=I103,OR(S17=I133,T17=J133)),V17),"0")</f>
        <v>0</v>
      </c>
      <c r="AY133" s="242" t="str">
        <f t="shared" si="57"/>
        <v>No</v>
      </c>
      <c r="AZ133" s="126" t="str" cm="1">
        <f t="array" ref="AZ133">_xlfn.IFNA(_xlfn.IFS(AND(AY133=I103,AY134=I102),I102,AND(AY133=I103,AY132=I102),I102),I103)</f>
        <v>No</v>
      </c>
      <c r="BA133" s="126" t="str" cm="1">
        <f t="array" ref="BA133">_xlfn.IFNA(_xlfn.IFS(AND(I18=I102,OR(J18=I133,K18=J133)),L18,AND(M18=I102,OR(O18=I133,P18=J133)),Q18,AND(R18=I102,OR(S18=I133,T18=J133)),V18),"0")</f>
        <v>0</v>
      </c>
      <c r="BB133" s="127" t="str" cm="1">
        <f t="array" ref="BB133">_xlfn.IFNA(_xlfn.IFS(AND(I18=I103,OR(J18=I133,K18=J133)),L18,AND(M18=I103,OR(O18=I133,P18=J133)),Q18,AND(R18=I103,OR(S18=I133,T18=J133)),V18),"0")</f>
        <v>0</v>
      </c>
      <c r="BC133" s="241" t="str">
        <f t="shared" si="58"/>
        <v>No</v>
      </c>
      <c r="BD133" s="126" t="str" cm="1">
        <f t="array" ref="BD133">_xlfn.IFNA(_xlfn.IFS(AND(BC133=I103,BC134=I102),I102,AND(BC133=I103,BC132=I102),I102),I103)</f>
        <v>No</v>
      </c>
      <c r="BE133" s="126" t="str" cm="1">
        <f t="array" ref="BE133">_xlfn.IFNA(_xlfn.IFS(AND(I19=I102,OR(J19=I133,K19=J133)),L19,AND(M19=I102,OR(O19=I133,P19=J133)),Q19,AND(R19=I102,OR(S19=I133,T19=J133)),V19),"0")</f>
        <v>0</v>
      </c>
      <c r="BF133" s="127" t="str" cm="1">
        <f t="array" ref="BF133">_xlfn.IFNA(_xlfn.IFS(AND(I19=I103,OR(J19=I133,K19=J133)),L19,AND(M19=I103,OR(O19=I133,P19=J133)),Q19,AND(R19=I103,OR(S19=I133,T19=J133)),V19),"0")</f>
        <v>0</v>
      </c>
      <c r="BG133" s="242" t="str">
        <f t="shared" si="59"/>
        <v>No</v>
      </c>
      <c r="BH133" s="126" t="str" cm="1">
        <f t="array" ref="BH133">_xlfn.IFNA(_xlfn.IFS(AND(BG133=I103,BG134=I102),I102,AND(BG133=I103,BG132=I102),I102),I103)</f>
        <v>No</v>
      </c>
      <c r="BI133" s="126" t="str" cm="1">
        <f t="array" ref="BI133">_xlfn.IFNA(_xlfn.IFS(AND(I20=I102,OR(J20=I133,K20=J133)),L20,AND(M20=I102,OR(O20=I133,P20=J133)),Q20,AND(R20=I102,OR(S20=I133,T20=J133)),V20),"0")</f>
        <v>0</v>
      </c>
      <c r="BJ133" s="127" t="str" cm="1">
        <f t="array" ref="BJ133">_xlfn.IFNA(_xlfn.IFS(AND(I20=I103,OR(J20=I133,K20=J133)),L20,AND(M20=I103,OR(O20=I133,P20=J133)),Q20,AND(R20=I103,OR(S20=I133,T20=J133)),V20),"0")</f>
        <v>0</v>
      </c>
      <c r="BK133" s="241" t="str">
        <f t="shared" si="60"/>
        <v>No</v>
      </c>
      <c r="BL133" s="126" t="str" cm="1">
        <f t="array" ref="BL133">_xlfn.IFNA(_xlfn.IFS(AND(BK133=I103,BK134=I102),I102,AND(BK133=I103,BK132=I102),I102),I103)</f>
        <v>No</v>
      </c>
      <c r="BM133" s="126" t="str" cm="1">
        <f t="array" ref="BM133">_xlfn.IFNA(_xlfn.IFS(AND(I21=I102,OR(J21=I133,K21=J133)),L21,AND(M21=I102,OR(O21=I133,P21=J133)),Q21,AND(R21=I102,OR(S21=I133,T21=J133)),V21),"0")</f>
        <v>0</v>
      </c>
      <c r="BN133" s="127" t="str" cm="1">
        <f t="array" ref="BN133">_xlfn.IFNA(_xlfn.IFS(AND(I21=I103,OR(J21=I133,K21=J133)),L21,AND(M21=I103,OR(O21=I133,P21=J133)),Q21,AND(R21=I103,OR(S21=I133,T21=J133)),V21),"0")</f>
        <v>0</v>
      </c>
      <c r="BO133" s="242" t="str">
        <f t="shared" si="61"/>
        <v>No</v>
      </c>
      <c r="BP133" s="126" t="str" cm="1">
        <f t="array" ref="BP133">_xlfn.IFNA(_xlfn.IFS(AND(BO133=I103,BO134=I102),I102,AND(BO133=I103,BO132=I102),I102),I103)</f>
        <v>No</v>
      </c>
      <c r="BQ133" s="126" t="str" cm="1">
        <f t="array" ref="BQ133">_xlfn.IFNA(_xlfn.IFS(AND(I22=I102,OR(J22=I133,K22=J133)),L22,AND(M22=I102,OR(O22=I133,P22=J133)),Q22,AND(R22=I102,OR(S22=I133,T22=J133)),V22),"0")</f>
        <v>0</v>
      </c>
      <c r="BR133" s="127" t="str" cm="1">
        <f t="array" ref="BR133">_xlfn.IFNA(_xlfn.IFS(AND(I22=I103,OR(J22=I133,K22=J133)),L22,AND(M22=I103,OR(O22=I133,P22=J133)),Q22,AND(R22=I103,OR(S22=I133,T22=J133)),V22),"0")</f>
        <v>0</v>
      </c>
      <c r="BS133" s="242" t="str">
        <f t="shared" si="62"/>
        <v>No</v>
      </c>
      <c r="BT133" s="126" t="str" cm="1">
        <f t="array" ref="BT133">_xlfn.IFNA(_xlfn.IFS(AND(BS133=I103,BS134=I102),I102,AND(BS133=I103,BS132=I102),I102),I103)</f>
        <v>No</v>
      </c>
      <c r="BU133" s="126" t="str" cm="1">
        <f t="array" ref="BU133">_xlfn.IFNA(_xlfn.IFS(AND(I23=I102,OR(J23=I133,K23=J133)),L23,AND(M23=I102,OR(O23=I133,P23=J133)),Q23,AND(R23=I102,OR(S23=I133,T23=J133)),V23),"0")</f>
        <v>0</v>
      </c>
      <c r="BV133" s="127" t="str" cm="1">
        <f t="array" ref="BV133">_xlfn.IFNA(_xlfn.IFS(AND(I23=I103,OR(J23=I133,K23=J133)),L23,AND(M23=I103,OR(O23=I133,P23=J133)),Q23,AND(R23=I103,OR(S23=I133,T23=J133)),V23),"0")</f>
        <v>0</v>
      </c>
      <c r="BW133" s="241" t="str">
        <f t="shared" si="63"/>
        <v>No</v>
      </c>
      <c r="BX133" s="126" t="str" cm="1">
        <f t="array" ref="BX133">_xlfn.IFNA(_xlfn.IFS(AND(BW133=I103,BW134=I102),I102,AND(BW133=I103,BW132=I102),I102),I103)</f>
        <v>No</v>
      </c>
      <c r="BY133" s="126" t="str" cm="1">
        <f t="array" ref="BY133">_xlfn.IFNA(_xlfn.IFS(AND(I24=I102,OR(J24=I133,K24=J133)),L24,AND(M24=I102,OR(O24=I133,P24=J133)),Q24,AND(R24=I102,OR(S24=I133,T24=J133)),V24),"0")</f>
        <v>0</v>
      </c>
      <c r="BZ133" s="127" t="str" cm="1">
        <f t="array" ref="BZ133">_xlfn.IFNA(_xlfn.IFS(AND(I24=I103,OR(J24=I133,K24=J133)),L24,AND(M24=I103,OR(O24=I133,P24=J133)),Q24,AND(R24=I103,OR(S24=I133,T24=J133)),V24),"0")</f>
        <v>0</v>
      </c>
      <c r="CA133" s="242" t="str">
        <f t="shared" si="64"/>
        <v>No</v>
      </c>
      <c r="CB133" s="126" t="str" cm="1">
        <f t="array" ref="CB133">_xlfn.IFNA(_xlfn.IFS(AND(CA133=I103,CA134=I102),I102,AND(CA133=I103,CA132=I102),I102),I103)</f>
        <v>No</v>
      </c>
      <c r="CC133" s="126" t="str" cm="1">
        <f t="array" ref="CC133">_xlfn.IFNA(_xlfn.IFS(AND(I25=I102,OR(J25=I133,K25=J133)),L25,AND(M25=I102,OR(O25=I133,P25=J133)),Q25,AND(R25=I102,OR(S25=I133,T25=J133)),V25),"0")</f>
        <v>0</v>
      </c>
      <c r="CD133" s="127" t="str" cm="1">
        <f t="array" ref="CD133">_xlfn.IFNA(_xlfn.IFS(AND(I25=I103,OR(J25=I133,K25=J133)),L25,AND(M25=I103,OR(O25=I133,P25=J133)),Q25,AND(R25=I103,OR(S25=I133,T25=J133)),V25),"0")</f>
        <v>0</v>
      </c>
      <c r="CE133" s="208" t="str">
        <f t="shared" si="43"/>
        <v>0</v>
      </c>
      <c r="CF133" s="207"/>
      <c r="CG133" s="208">
        <f t="shared" si="44"/>
        <v>0</v>
      </c>
      <c r="CH133" s="207">
        <f t="shared" si="67"/>
        <v>0</v>
      </c>
      <c r="CI133" s="206" t="str">
        <f t="shared" si="68"/>
        <v>0</v>
      </c>
      <c r="CJ133" s="208">
        <f>IF(CH133="0",M133,CH133)</f>
        <v>0</v>
      </c>
      <c r="CK133" s="208" t="str">
        <f t="shared" si="47"/>
        <v>0</v>
      </c>
      <c r="CL133" s="208">
        <f t="shared" si="48"/>
        <v>0</v>
      </c>
      <c r="CM133" s="231" t="str">
        <f t="shared" si="65"/>
        <v>0</v>
      </c>
      <c r="CN133" s="230" t="str">
        <f t="shared" si="49"/>
        <v>T. 4</v>
      </c>
      <c r="CO133" s="230" t="str">
        <f t="shared" si="50"/>
        <v>T. 1</v>
      </c>
      <c r="CP133" s="276">
        <f t="shared" si="8"/>
        <v>0.99999000000000038</v>
      </c>
      <c r="CQ133" s="237">
        <f t="shared" si="9"/>
        <v>0.99997999999999987</v>
      </c>
      <c r="CR133" s="237">
        <f t="shared" si="10"/>
        <v>1.9999700000000002</v>
      </c>
      <c r="CS133" s="237">
        <f t="shared" si="11"/>
        <v>1.9999599999999997</v>
      </c>
      <c r="CT133" s="237">
        <f t="shared" si="12"/>
        <v>-5.0000000000000002E-5</v>
      </c>
      <c r="CU133" s="237">
        <f t="shared" si="13"/>
        <v>-6.0000000000000002E-5</v>
      </c>
      <c r="CV133" s="237">
        <f t="shared" si="14"/>
        <v>0</v>
      </c>
      <c r="CW133" s="237">
        <f t="shared" si="15"/>
        <v>0</v>
      </c>
      <c r="CX133" s="237">
        <f t="shared" si="16"/>
        <v>0</v>
      </c>
      <c r="CY133" s="273">
        <f t="shared" si="17"/>
        <v>0</v>
      </c>
      <c r="CZ133" s="230" t="str">
        <f t="shared" si="18"/>
        <v>T. 3</v>
      </c>
      <c r="DA133" s="231" t="str">
        <f t="shared" si="19"/>
        <v>T. 4</v>
      </c>
      <c r="DB133" s="231" t="str">
        <f t="shared" si="20"/>
        <v>T. 1</v>
      </c>
      <c r="DC133" s="230" t="str">
        <f t="shared" si="51"/>
        <v>T. 2</v>
      </c>
      <c r="DD133" s="232" t="str">
        <f t="shared" si="52"/>
        <v/>
      </c>
      <c r="DE133" s="232">
        <f>IF(OR(K133="7",K133="1"),DE131,DE131-1)</f>
        <v>-3</v>
      </c>
      <c r="DF133" s="232"/>
    </row>
    <row r="134" spans="3:110" ht="14.45" customHeight="1" x14ac:dyDescent="0.25">
      <c r="C134" s="125">
        <v>2032</v>
      </c>
      <c r="D134" s="126"/>
      <c r="E134" s="126"/>
      <c r="F134" s="126"/>
      <c r="G134" s="127"/>
      <c r="H134" s="126"/>
      <c r="I134" s="86">
        <f t="shared" si="66"/>
        <v>45576</v>
      </c>
      <c r="J134" s="96">
        <f t="shared" si="7"/>
        <v>6</v>
      </c>
      <c r="K134" s="150" t="str" cm="1">
        <f t="array" ref="K134">_xlfn.IFNA(_xlfn.IFS(J134=F102,"1",J134=F103,"2",J134=F104,"3",J134=F105,"4",J134=F106,"5",J134=F107,"6",J134=F108,"7"),K127)</f>
        <v>6</v>
      </c>
      <c r="L134" s="137" t="str" cm="1">
        <f t="array" ref="L134">_xlfn.IFNA(_xlfn.IFS(AR134=I102,AQ115,AV134=I102,AU115,AZ134=I102,AY115,BD134=I102,BC115,BH134=I102,BG115,BL134=I102,BK115,BP134=I102,BO115,BT134=I102,BS115,BX134=I102,BW115,CB134=I102,CA115),"0")</f>
        <v>0</v>
      </c>
      <c r="M134" s="126" t="str" cm="1">
        <f t="array" ref="M134">_xlfn.IFNA(_xlfn.IFS(AS134=J102,AQ115,AW134=J102,AU115,BA134=J102,AY115,BE134=J102,BC115,BI134=J102,BG115,BM134=J102,BK115,BQ134=J102,BO115,BU134=J102,BS115,BY134=J102,BW115,CC134=J102,CA115),"0")</f>
        <v>0</v>
      </c>
      <c r="N134" s="127" t="str" cm="1">
        <f t="array" ref="N134">_xlfn.IFNA(_xlfn.IFS(AS134=J103,AQ115,AW134=J103,AU115,BA134=J103,AY115,BE134=J103,BC115,BI134=J103,BG115,BM134=J103,BK115,BQ134=J103,BO115,BU134=J103,BS115,BY134=J103,BW115,CC134=J103,CA115),"0")</f>
        <v>0</v>
      </c>
      <c r="O134" s="125" t="str" cm="1">
        <f t="array" ref="O134">_xlfn.IFNA(_xlfn.IFS(AT134=J102,AQ115,AX134=J102,AU115,BB134=J102,AY115,BF134=J102,BC115,BJ134=J102,BG115,BN134=J102,BK115,BR134=J102,BO115,BV134=J102,BS115,BZ134=J102,BW115,CD134=J102,CA115),"0")</f>
        <v>0</v>
      </c>
      <c r="P134" s="231" t="str">
        <f t="shared" si="34"/>
        <v>0</v>
      </c>
      <c r="Q134" s="231" t="str" cm="1">
        <f t="array" ref="Q134">_xlfn.IFNA(_xlfn.IFS(AND(OR(L134=AQ115,M134=AQ115),AQ134=I103,O134&lt;&gt;AQ115),AQ115,AND(OR(L134=AU115,M134=AU115),AU134=I103,O134&lt;&gt;AU115),AU115,AND(OR(L134=AY115,M134=AY115),AY134=I103,O134&lt;&gt;AY115),AY115,AND(OR(L134=BC115,M134=BC115),BC134=I103,O134&lt;&gt;BC115),BC115,AND(OR(L134=BG115,M134=BG115),BG134=I103,O134&lt;&gt;BG115),BG115,AND(OR(L134=BK115,M134=BK115),BK134=I103,O134&lt;&gt;BK115),BK115,AND(OR(L134=BO115,M134=BO115),BO134=I103,O134&lt;&gt;BO115),BO115,AND(OR(L134=BS115,M134=BS115),BS134=I103,O134&lt;&gt;BS115),BS115,AND(OR(L134=BW115,M134=BW115),BW134=I103,O134&lt;&gt;BW115),BW115,AND(OR(L134=CA115,M134=CA115),CA134=I103,O134&lt;&gt;CA115),CA115),"0")</f>
        <v>0</v>
      </c>
      <c r="R134" s="102" t="str" cm="1">
        <f t="array" ref="R134">_xlfn.IFNA(_xlfn.IFS(AND(OR(L134=AQ115,N134=AQ115),AQ134=I103,P134&lt;&gt;AQ115),AQ115,AND(OR(L134=AU115,N134=AU115),AU134=I103,P134&lt;&gt;AU115),AU115,AND(OR(L134=AY115,N134=AY115),AY134=I103,P134&lt;&gt;AY115),AY115,AND(OR(L134=BC115,N134=BC115),BC134=I103,P134&lt;&gt;BC115),BC115,AND(OR(L134=BG115,N134=BG115),BG134=I103,P134&lt;&gt;BG115),BG115,AND(OR(L134=BK115,N134=BK115),BK134=I103,P134&lt;&gt;BK115),BK115,AND(OR(L134=BO115,N134=BO115),BO134=I103,P134&lt;&gt;BO115),BO115,AND(OR(L134=BS115,N134=BS115),BS134=I103,P134&lt;&gt;BS115),BS115,AND(OR(L134=BW115,N134=BW115),BW134=I103,P134&lt;&gt;BW115),BW115,AND(OR(L134=CA115,N134=CA115),CA134=I103,P134&lt;&gt;CA115),CA115),"0")</f>
        <v>0</v>
      </c>
      <c r="S134" s="204" t="str">
        <f t="shared" si="35"/>
        <v>T. 3</v>
      </c>
      <c r="T134" s="204" t="str">
        <f t="shared" si="36"/>
        <v>T. 4</v>
      </c>
      <c r="U134" s="50">
        <f t="shared" si="37"/>
        <v>0</v>
      </c>
      <c r="V134" s="50">
        <f t="shared" si="24"/>
        <v>0</v>
      </c>
      <c r="W134" s="282">
        <f t="shared" si="53"/>
        <v>0.99999000000000038</v>
      </c>
      <c r="X134" s="282">
        <f t="shared" si="25"/>
        <v>0</v>
      </c>
      <c r="Y134" s="282">
        <f t="shared" si="53"/>
        <v>0.99997999999999987</v>
      </c>
      <c r="Z134" s="282">
        <f t="shared" si="26"/>
        <v>1</v>
      </c>
      <c r="AA134" s="282">
        <f t="shared" si="53"/>
        <v>0.99997000000000025</v>
      </c>
      <c r="AB134" s="282">
        <f t="shared" si="27"/>
        <v>1</v>
      </c>
      <c r="AC134" s="282">
        <f t="shared" si="53"/>
        <v>0.99995999999999974</v>
      </c>
      <c r="AD134" s="282">
        <f t="shared" si="28"/>
        <v>0</v>
      </c>
      <c r="AE134" s="282">
        <f t="shared" si="53"/>
        <v>-5.0000000000000002E-5</v>
      </c>
      <c r="AF134" s="282">
        <f t="shared" si="29"/>
        <v>0</v>
      </c>
      <c r="AG134" s="282">
        <f t="shared" si="53"/>
        <v>-6.0000000000000002E-5</v>
      </c>
      <c r="AH134" s="199">
        <f t="shared" si="38"/>
        <v>0</v>
      </c>
      <c r="AI134" s="199">
        <f t="shared" si="53"/>
        <v>0</v>
      </c>
      <c r="AJ134" s="199">
        <f t="shared" si="30"/>
        <v>0</v>
      </c>
      <c r="AK134" s="199">
        <f t="shared" si="54"/>
        <v>0</v>
      </c>
      <c r="AL134" s="199">
        <f t="shared" si="31"/>
        <v>0</v>
      </c>
      <c r="AM134" s="199">
        <f t="shared" si="55"/>
        <v>0</v>
      </c>
      <c r="AN134" s="199">
        <f t="shared" si="32"/>
        <v>0</v>
      </c>
      <c r="AO134" s="199">
        <f t="shared" si="56"/>
        <v>0</v>
      </c>
      <c r="AP134" s="268">
        <f t="shared" si="39"/>
        <v>0</v>
      </c>
      <c r="AQ134" s="242" t="str">
        <f t="shared" si="40"/>
        <v>No</v>
      </c>
      <c r="AR134" s="102" t="str" cm="1">
        <f t="array" ref="AR134">_xlfn.IFNA(_xlfn.IFS(AND(AQ134=I103,AQ135=I102),I102,AND(AQ134=I103,AQ133=I102),I102),I103)</f>
        <v>No</v>
      </c>
      <c r="AS134" s="126" t="str" cm="1">
        <f t="array" ref="AS134">_xlfn.IFNA(_xlfn.IFS(AND(I16=I102,OR(J16=I134,K16=J134)),L16,AND(M16=I102,OR(O16=I134,P16=J134)),Q16,AND(R16=I102,OR(S16=I134,T16=J134)),V16),"0")</f>
        <v>0</v>
      </c>
      <c r="AT134" s="231" t="str">
        <f t="shared" si="41"/>
        <v>0</v>
      </c>
      <c r="AU134" s="242" t="str">
        <f t="shared" si="42"/>
        <v>No</v>
      </c>
      <c r="AV134" s="126" t="str" cm="1">
        <f t="array" ref="AV134">_xlfn.IFNA(_xlfn.IFS(AND(AU134=I103,AU135=I102),I102,AND(AU134=I103,AU133=I102),I102),I103)</f>
        <v>No</v>
      </c>
      <c r="AW134" s="126" t="str" cm="1">
        <f t="array" ref="AW134">_xlfn.IFNA(_xlfn.IFS(AND(I17=I102,OR(J17=I134,K17=J134)),L17,AND(M17=I102,OR(O17=I134,P17=J134)),Q17,AND(R17=I102,OR(S17=I134,T17=J134)),V17),"0")</f>
        <v>0</v>
      </c>
      <c r="AX134" s="127" t="str" cm="1">
        <f t="array" ref="AX134">_xlfn.IFNA(_xlfn.IFS(AND(I17=I103,OR(J17=I134,K17=J134)),L17,AND(M17=I103,OR(O17=I134,P17=J134)),Q17,AND(R17=I103,OR(S17=I134,T17=J134)),V17),"0")</f>
        <v>0</v>
      </c>
      <c r="AY134" s="242" t="str">
        <f t="shared" si="57"/>
        <v>No</v>
      </c>
      <c r="AZ134" s="126" t="str" cm="1">
        <f t="array" ref="AZ134">_xlfn.IFNA(_xlfn.IFS(AND(AY134=I103,AY135=I102),I102,AND(AY134=I103,AY133=I102),I102),I103)</f>
        <v>No</v>
      </c>
      <c r="BA134" s="126" t="str" cm="1">
        <f t="array" ref="BA134">_xlfn.IFNA(_xlfn.IFS(AND(I18=I102,OR(J18=I134,K18=J134)),L18,AND(M18=I102,OR(O18=I134,P18=J134)),Q18,AND(R18=I102,OR(S18=I134,T18=J134)),V18),"0")</f>
        <v>0</v>
      </c>
      <c r="BB134" s="127" t="str" cm="1">
        <f t="array" ref="BB134">_xlfn.IFNA(_xlfn.IFS(AND(I18=I103,OR(J18=I134,K18=J134)),L18,AND(M18=I103,OR(O18=I134,P18=J134)),Q18,AND(R18=I103,OR(S18=I134,T18=J134)),V18),"0")</f>
        <v>0</v>
      </c>
      <c r="BC134" s="241" t="str">
        <f t="shared" si="58"/>
        <v>No</v>
      </c>
      <c r="BD134" s="126" t="str" cm="1">
        <f t="array" ref="BD134">_xlfn.IFNA(_xlfn.IFS(AND(BC134=I103,BC135=I102),I102,AND(BC134=I103,BC133=I102),I102),I103)</f>
        <v>No</v>
      </c>
      <c r="BE134" s="126" t="str" cm="1">
        <f t="array" ref="BE134">_xlfn.IFNA(_xlfn.IFS(AND(I19=I102,OR(J19=I134,K19=J134)),L19,AND(M19=I102,OR(O19=I134,P19=J134)),Q19,AND(R19=I102,OR(S19=I134,T19=J134)),V19),"0")</f>
        <v>0</v>
      </c>
      <c r="BF134" s="127" t="str" cm="1">
        <f t="array" ref="BF134">_xlfn.IFNA(_xlfn.IFS(AND(I19=I103,OR(J19=I134,K19=J134)),L19,AND(M19=I103,OR(O19=I134,P19=J134)),Q19,AND(R19=I103,OR(S19=I134,T19=J134)),V19),"0")</f>
        <v>0</v>
      </c>
      <c r="BG134" s="242" t="str">
        <f t="shared" si="59"/>
        <v>No</v>
      </c>
      <c r="BH134" s="126" t="str" cm="1">
        <f t="array" ref="BH134">_xlfn.IFNA(_xlfn.IFS(AND(BG134=I103,BG135=I102),I102,AND(BG134=I103,BG133=I102),I102),I103)</f>
        <v>No</v>
      </c>
      <c r="BI134" s="126" t="str" cm="1">
        <f t="array" ref="BI134">_xlfn.IFNA(_xlfn.IFS(AND(I20=I102,OR(J20=I134,K20=J134)),L20,AND(M20=I102,OR(O20=I134,P20=J134)),Q20,AND(R20=I102,OR(S20=I134,T20=J134)),V20),"0")</f>
        <v>0</v>
      </c>
      <c r="BJ134" s="127" t="str" cm="1">
        <f t="array" ref="BJ134">_xlfn.IFNA(_xlfn.IFS(AND(I20=I103,OR(J20=I134,K20=J134)),L20,AND(M20=I103,OR(O20=I134,P20=J134)),Q20,AND(R20=I103,OR(S20=I134,T20=J134)),V20),"0")</f>
        <v>0</v>
      </c>
      <c r="BK134" s="241" t="str">
        <f t="shared" si="60"/>
        <v>No</v>
      </c>
      <c r="BL134" s="126" t="str" cm="1">
        <f t="array" ref="BL134">_xlfn.IFNA(_xlfn.IFS(AND(BK134=I103,BK135=I102),I102,AND(BK134=I103,BK133=I102),I102),I103)</f>
        <v>No</v>
      </c>
      <c r="BM134" s="126" t="str" cm="1">
        <f t="array" ref="BM134">_xlfn.IFNA(_xlfn.IFS(AND(I21=I102,OR(J21=I134,K21=J134)),L21,AND(M21=I102,OR(O21=I134,P21=J134)),Q21,AND(R21=I102,OR(S21=I134,T21=J134)),V21),"0")</f>
        <v>0</v>
      </c>
      <c r="BN134" s="127" t="str" cm="1">
        <f t="array" ref="BN134">_xlfn.IFNA(_xlfn.IFS(AND(I21=I103,OR(J21=I134,K21=J134)),L21,AND(M21=I103,OR(O21=I134,P21=J134)),Q21,AND(R21=I103,OR(S21=I134,T21=J134)),V21),"0")</f>
        <v>0</v>
      </c>
      <c r="BO134" s="242" t="str">
        <f t="shared" si="61"/>
        <v>No</v>
      </c>
      <c r="BP134" s="126" t="str" cm="1">
        <f t="array" ref="BP134">_xlfn.IFNA(_xlfn.IFS(AND(BO134=I103,BO135=I102),I102,AND(BO134=I103,BO133=I102),I102),I103)</f>
        <v>No</v>
      </c>
      <c r="BQ134" s="126" t="str" cm="1">
        <f t="array" ref="BQ134">_xlfn.IFNA(_xlfn.IFS(AND(I22=I102,OR(J22=I134,K22=J134)),L22,AND(M22=I102,OR(O22=I134,P22=J134)),Q22,AND(R22=I102,OR(S22=I134,T22=J134)),V22),"0")</f>
        <v>0</v>
      </c>
      <c r="BR134" s="127" t="str" cm="1">
        <f t="array" ref="BR134">_xlfn.IFNA(_xlfn.IFS(AND(I22=I103,OR(J22=I134,K22=J134)),L22,AND(M22=I103,OR(O22=I134,P22=J134)),Q22,AND(R22=I103,OR(S22=I134,T22=J134)),V22),"0")</f>
        <v>0</v>
      </c>
      <c r="BS134" s="242" t="str">
        <f t="shared" si="62"/>
        <v>No</v>
      </c>
      <c r="BT134" s="126" t="str" cm="1">
        <f t="array" ref="BT134">_xlfn.IFNA(_xlfn.IFS(AND(BS134=I103,BS135=I102),I102,AND(BS134=I103,BS133=I102),I102),I103)</f>
        <v>No</v>
      </c>
      <c r="BU134" s="126" t="str" cm="1">
        <f t="array" ref="BU134">_xlfn.IFNA(_xlfn.IFS(AND(I23=I102,OR(J23=I134,K23=J134)),L23,AND(M23=I102,OR(O23=I134,P23=J134)),Q23,AND(R23=I102,OR(S23=I134,T23=J134)),V23),"0")</f>
        <v>0</v>
      </c>
      <c r="BV134" s="127" t="str" cm="1">
        <f t="array" ref="BV134">_xlfn.IFNA(_xlfn.IFS(AND(I23=I103,OR(J23=I134,K23=J134)),L23,AND(M23=I103,OR(O23=I134,P23=J134)),Q23,AND(R23=I103,OR(S23=I134,T23=J134)),V23),"0")</f>
        <v>0</v>
      </c>
      <c r="BW134" s="241" t="str">
        <f t="shared" si="63"/>
        <v>No</v>
      </c>
      <c r="BX134" s="126" t="str" cm="1">
        <f t="array" ref="BX134">_xlfn.IFNA(_xlfn.IFS(AND(BW134=I103,BW135=I102),I102,AND(BW134=I103,BW133=I102),I102),I103)</f>
        <v>No</v>
      </c>
      <c r="BY134" s="126" t="str" cm="1">
        <f t="array" ref="BY134">_xlfn.IFNA(_xlfn.IFS(AND(I24=I102,OR(J24=I134,K24=J134)),L24,AND(M24=I102,OR(O24=I134,P24=J134)),Q24,AND(R24=I102,OR(S24=I134,T24=J134)),V24),"0")</f>
        <v>0</v>
      </c>
      <c r="BZ134" s="127" t="str" cm="1">
        <f t="array" ref="BZ134">_xlfn.IFNA(_xlfn.IFS(AND(I24=I103,OR(J24=I134,K24=J134)),L24,AND(M24=I103,OR(O24=I134,P24=J134)),Q24,AND(R24=I103,OR(S24=I134,T24=J134)),V24),"0")</f>
        <v>0</v>
      </c>
      <c r="CA134" s="242" t="str">
        <f t="shared" si="64"/>
        <v>No</v>
      </c>
      <c r="CB134" s="126" t="str" cm="1">
        <f t="array" ref="CB134">_xlfn.IFNA(_xlfn.IFS(AND(CA134=I103,CA135=I102),I102,AND(CA134=I103,CA133=I102),I102),I103)</f>
        <v>No</v>
      </c>
      <c r="CC134" s="126" t="str" cm="1">
        <f t="array" ref="CC134">_xlfn.IFNA(_xlfn.IFS(AND(I25=I102,OR(J25=I134,K25=J134)),L25,AND(M25=I102,OR(O25=I134,P25=J134)),Q25,AND(R25=I102,OR(S25=I134,T25=J134)),V25),"0")</f>
        <v>0</v>
      </c>
      <c r="CD134" s="127" t="str" cm="1">
        <f t="array" ref="CD134">_xlfn.IFNA(_xlfn.IFS(AND(I25=I103,OR(J25=I134,K25=J134)),L25,AND(M25=I103,OR(O25=I134,P25=J134)),Q25,AND(R25=I103,OR(S25=I134,T25=J134)),V25),"0")</f>
        <v>0</v>
      </c>
      <c r="CE134" s="208" t="str">
        <f t="shared" si="43"/>
        <v>0</v>
      </c>
      <c r="CF134" s="207"/>
      <c r="CG134" s="208">
        <f t="shared" si="44"/>
        <v>0</v>
      </c>
      <c r="CH134" s="207">
        <f t="shared" si="67"/>
        <v>0</v>
      </c>
      <c r="CI134" s="206" t="str">
        <f t="shared" si="68"/>
        <v>0</v>
      </c>
      <c r="CJ134" s="208">
        <f>IF(CH134="0",M134,CH134)</f>
        <v>0</v>
      </c>
      <c r="CK134" s="208" t="str">
        <f t="shared" si="47"/>
        <v>0</v>
      </c>
      <c r="CL134" s="208">
        <f t="shared" si="48"/>
        <v>0</v>
      </c>
      <c r="CM134" s="231" t="str">
        <f t="shared" si="65"/>
        <v>0</v>
      </c>
      <c r="CN134" s="230" t="str">
        <f t="shared" si="49"/>
        <v>T. 2</v>
      </c>
      <c r="CO134" s="230" t="str">
        <f t="shared" si="50"/>
        <v/>
      </c>
      <c r="CP134" s="276">
        <f t="shared" si="8"/>
        <v>0.99999000000000038</v>
      </c>
      <c r="CQ134" s="237">
        <f t="shared" si="9"/>
        <v>0.99997999999999987</v>
      </c>
      <c r="CR134" s="237">
        <f t="shared" si="10"/>
        <v>0.99997000000000025</v>
      </c>
      <c r="CS134" s="237">
        <f t="shared" si="11"/>
        <v>0.99995999999999974</v>
      </c>
      <c r="CT134" s="237">
        <f t="shared" si="12"/>
        <v>-5.0000000000000002E-5</v>
      </c>
      <c r="CU134" s="237">
        <f t="shared" si="13"/>
        <v>-6.0000000000000002E-5</v>
      </c>
      <c r="CV134" s="237">
        <f t="shared" si="14"/>
        <v>0</v>
      </c>
      <c r="CW134" s="237">
        <f t="shared" si="15"/>
        <v>0</v>
      </c>
      <c r="CX134" s="237">
        <f t="shared" si="16"/>
        <v>0</v>
      </c>
      <c r="CY134" s="273">
        <f t="shared" si="17"/>
        <v>0</v>
      </c>
      <c r="CZ134" s="230" t="str">
        <f t="shared" si="18"/>
        <v>T. 1</v>
      </c>
      <c r="DA134" s="231" t="str">
        <f t="shared" si="19"/>
        <v>T. 2</v>
      </c>
      <c r="DB134" s="231" t="str">
        <f t="shared" si="20"/>
        <v>T. 3</v>
      </c>
      <c r="DC134" s="230" t="str">
        <f t="shared" si="51"/>
        <v>T. 3</v>
      </c>
      <c r="DD134" s="232" t="str">
        <f t="shared" si="52"/>
        <v>T. 4</v>
      </c>
      <c r="DE134" s="232">
        <f>IF(OR(K134="7",K134="1"),DE126,DE126-1)</f>
        <v>3</v>
      </c>
      <c r="DF134" s="232"/>
    </row>
    <row r="135" spans="3:110" ht="14.45" customHeight="1" x14ac:dyDescent="0.25">
      <c r="C135" s="125">
        <v>2033</v>
      </c>
      <c r="D135" s="126"/>
      <c r="E135" s="126"/>
      <c r="F135" s="126"/>
      <c r="G135" s="127"/>
      <c r="H135" s="126"/>
      <c r="I135" s="86">
        <f t="shared" si="66"/>
        <v>45577</v>
      </c>
      <c r="J135" s="96">
        <f t="shared" si="7"/>
        <v>7</v>
      </c>
      <c r="K135" s="150" t="str" cm="1">
        <f t="array" ref="K135">_xlfn.IFNA(_xlfn.IFS(J135=F102,"1",J135=F103,"2",J135=F104,"3",J135=F105,"4",J135=F106,"5",J135=F107,"6",J135=F108,"7"),K128)</f>
        <v>7</v>
      </c>
      <c r="L135" s="137" t="str" cm="1">
        <f t="array" ref="L135">_xlfn.IFNA(_xlfn.IFS(AR135=I102,AQ115,AV135=I102,AU115,AZ135=I102,AY115,BD135=I102,BC115,BH135=I102,BG115,BL135=I102,BK115,BP135=I102,BO115,BT135=I102,BS115,BX135=I102,BW115,CB135=I102,CA115),"0")</f>
        <v>0</v>
      </c>
      <c r="M135" s="126" t="str" cm="1">
        <f t="array" ref="M135">_xlfn.IFNA(_xlfn.IFS(AS135=J102,AQ115,AW135=J102,AU115,BA135=J102,AY115,BE135=J102,BC115,BI135=J102,BG115,BM135=J102,BK115,BQ135=J102,BO115,BU135=J102,BS115,BY135=J102,BW115,CC135=J102,CA115),"0")</f>
        <v>0</v>
      </c>
      <c r="N135" s="127" t="str" cm="1">
        <f t="array" ref="N135">_xlfn.IFNA(_xlfn.IFS(AS135=J103,AQ115,AW135=J103,AU115,BA135=J103,AY115,BE135=J103,BC115,BI135=J103,BG115,BM135=J103,BK115,BQ135=J103,BO115,BU135=J103,BS115,BY135=J103,BW115,CC135=J103,CA115),"0")</f>
        <v>0</v>
      </c>
      <c r="O135" s="125" t="str" cm="1">
        <f t="array" ref="O135">_xlfn.IFNA(_xlfn.IFS(AT135=J102,AQ115,AX135=J102,AU115,BB135=J102,AY115,BF135=J102,BC115,BJ135=J102,BG115,BN135=J102,BK115,BR135=J102,BO115,BV135=J102,BS115,BZ135=J102,BW115,CD135=J102,CA115),"0")</f>
        <v>0</v>
      </c>
      <c r="P135" s="231" t="str">
        <f t="shared" si="34"/>
        <v>0</v>
      </c>
      <c r="Q135" s="231" t="str" cm="1">
        <f t="array" ref="Q135">_xlfn.IFNA(_xlfn.IFS(AND(OR(L135=AQ115,M135=AQ115),AQ135=I103,O135&lt;&gt;AQ115),AQ115,AND(OR(L135=AU115,M135=AU115),AU135=I103,O135&lt;&gt;AU115),AU115,AND(OR(L135=AY115,M135=AY115),AY135=I103,O135&lt;&gt;AY115),AY115,AND(OR(L135=BC115,M135=BC115),BC135=I103,O135&lt;&gt;BC115),BC115,AND(OR(L135=BG115,M135=BG115),BG135=I103,O135&lt;&gt;BG115),BG115,AND(OR(L135=BK115,M135=BK115),BK135=I103,O135&lt;&gt;BK115),BK115,AND(OR(L135=BO115,M135=BO115),BO135=I103,O135&lt;&gt;BO115),BO115,AND(OR(L135=BS115,M135=BS115),BS135=I103,O135&lt;&gt;BS115),BS115,AND(OR(L135=BW115,M135=BW115),BW135=I103,O135&lt;&gt;BW115),BW115,AND(OR(L135=CA115,M135=CA115),CA135=I103,O135&lt;&gt;CA115),CA115),"0")</f>
        <v>0</v>
      </c>
      <c r="R135" s="102" t="str" cm="1">
        <f t="array" ref="R135">_xlfn.IFNA(_xlfn.IFS(AND(OR(L135=AQ115,N135=AQ115),AQ135=I103,P135&lt;&gt;AQ115),AQ115,AND(OR(L135=AU115,N135=AU115),AU135=I103,P135&lt;&gt;AU115),AU115,AND(OR(L135=AY115,N135=AY115),AY135=I103,P135&lt;&gt;AY115),AY115,AND(OR(L135=BC115,N135=BC115),BC135=I103,P135&lt;&gt;BC115),BC115,AND(OR(L135=BG115,N135=BG115),BG135=I103,P135&lt;&gt;BG115),BG115,AND(OR(L135=BK115,N135=BK115),BK135=I103,P135&lt;&gt;BK115),BK115,AND(OR(L135=BO115,N135=BO115),BO135=I103,P135&lt;&gt;BO115),BO115,AND(OR(L135=BS115,N135=BS115),BS135=I103,P135&lt;&gt;BS115),BS115,AND(OR(L135=BW115,N135=BW115),BW135=I103,P135&lt;&gt;BW115),BW115,AND(OR(L135=CA115,N135=CA115),CA135=I103,P135&lt;&gt;CA115),CA115),"0")</f>
        <v>0</v>
      </c>
      <c r="S135" s="204" t="str">
        <f t="shared" si="35"/>
        <v>T. 1</v>
      </c>
      <c r="T135" s="204" t="str">
        <f t="shared" si="36"/>
        <v/>
      </c>
      <c r="U135" s="50">
        <f t="shared" si="37"/>
        <v>0</v>
      </c>
      <c r="V135" s="50">
        <f t="shared" si="24"/>
        <v>1</v>
      </c>
      <c r="W135" s="282">
        <f t="shared" si="53"/>
        <v>-9.9999999996214228E-6</v>
      </c>
      <c r="X135" s="282">
        <f t="shared" si="25"/>
        <v>0</v>
      </c>
      <c r="Y135" s="282">
        <f t="shared" si="53"/>
        <v>0.99997999999999987</v>
      </c>
      <c r="Z135" s="282">
        <f t="shared" si="26"/>
        <v>0</v>
      </c>
      <c r="AA135" s="282">
        <f t="shared" si="53"/>
        <v>0.99997000000000025</v>
      </c>
      <c r="AB135" s="282">
        <f t="shared" si="27"/>
        <v>0</v>
      </c>
      <c r="AC135" s="282">
        <f t="shared" si="53"/>
        <v>0.99995999999999974</v>
      </c>
      <c r="AD135" s="282">
        <f t="shared" si="28"/>
        <v>0</v>
      </c>
      <c r="AE135" s="282">
        <f t="shared" si="53"/>
        <v>-5.0000000000000002E-5</v>
      </c>
      <c r="AF135" s="282">
        <f t="shared" si="29"/>
        <v>0</v>
      </c>
      <c r="AG135" s="282">
        <f t="shared" si="53"/>
        <v>-6.0000000000000002E-5</v>
      </c>
      <c r="AH135" s="199">
        <f t="shared" si="38"/>
        <v>0</v>
      </c>
      <c r="AI135" s="199">
        <f t="shared" si="53"/>
        <v>0</v>
      </c>
      <c r="AJ135" s="199">
        <f t="shared" si="30"/>
        <v>0</v>
      </c>
      <c r="AK135" s="199">
        <f t="shared" si="54"/>
        <v>0</v>
      </c>
      <c r="AL135" s="199">
        <f t="shared" si="31"/>
        <v>0</v>
      </c>
      <c r="AM135" s="199">
        <f t="shared" si="55"/>
        <v>0</v>
      </c>
      <c r="AN135" s="199">
        <f t="shared" si="32"/>
        <v>0</v>
      </c>
      <c r="AO135" s="199">
        <f t="shared" si="56"/>
        <v>0</v>
      </c>
      <c r="AP135" s="268">
        <f t="shared" si="39"/>
        <v>0</v>
      </c>
      <c r="AQ135" s="242" t="str">
        <f t="shared" si="40"/>
        <v>No</v>
      </c>
      <c r="AR135" s="102" t="str" cm="1">
        <f t="array" ref="AR135">_xlfn.IFNA(_xlfn.IFS(AND(AQ135=I103,AQ136=I102),I102,AND(AQ135=I103,AQ134=I102),I102),I103)</f>
        <v>No</v>
      </c>
      <c r="AS135" s="126" t="str" cm="1">
        <f t="array" ref="AS135">_xlfn.IFNA(_xlfn.IFS(AND(I16=I102,OR(J16=I135,K16=J135)),L16,AND(M16=I102,OR(O16=I135,P16=J135)),Q16,AND(R16=I102,OR(S16=I135,T16=J135)),V16),"0")</f>
        <v>0</v>
      </c>
      <c r="AT135" s="231" t="str">
        <f t="shared" si="41"/>
        <v>0</v>
      </c>
      <c r="AU135" s="242" t="str">
        <f t="shared" si="42"/>
        <v>No</v>
      </c>
      <c r="AV135" s="126" t="str" cm="1">
        <f t="array" ref="AV135">_xlfn.IFNA(_xlfn.IFS(AND(AU135=I103,AU136=I102),I102,AND(AU135=I103,AU134=I102),I102),I103)</f>
        <v>No</v>
      </c>
      <c r="AW135" s="126" t="str" cm="1">
        <f t="array" ref="AW135">_xlfn.IFNA(_xlfn.IFS(AND(I17=I102,OR(J17=I135,K17=J135)),L17,AND(M17=I102,OR(O17=I135,P17=J135)),Q17,AND(R17=I102,OR(S17=I135,T17=J135)),V17),"0")</f>
        <v>0</v>
      </c>
      <c r="AX135" s="127" t="str" cm="1">
        <f t="array" ref="AX135">_xlfn.IFNA(_xlfn.IFS(AND(I17=I103,OR(J17=I135,K17=J135)),L17,AND(M17=I103,OR(O17=I135,P17=J135)),Q17,AND(R17=I103,OR(S17=I135,T17=J135)),V17),"0")</f>
        <v>0</v>
      </c>
      <c r="AY135" s="242" t="str">
        <f t="shared" si="57"/>
        <v>No</v>
      </c>
      <c r="AZ135" s="126" t="str" cm="1">
        <f t="array" ref="AZ135">_xlfn.IFNA(_xlfn.IFS(AND(AY135=I103,AY136=I102),I102,AND(AY135=I103,AY134=I102),I102),I103)</f>
        <v>No</v>
      </c>
      <c r="BA135" s="126" t="str" cm="1">
        <f t="array" ref="BA135">_xlfn.IFNA(_xlfn.IFS(AND(I18=I102,OR(J18=I135,K18=J135)),L18,AND(M18=I102,OR(O18=I135,P18=J135)),Q18,AND(R18=I102,OR(S18=I135,T18=J135)),V18),"0")</f>
        <v>0</v>
      </c>
      <c r="BB135" s="127" t="str" cm="1">
        <f t="array" ref="BB135">_xlfn.IFNA(_xlfn.IFS(AND(I18=I103,OR(J18=I135,K18=J135)),L18,AND(M18=I103,OR(O18=I135,P18=J135)),Q18,AND(R18=I103,OR(S18=I135,T18=J135)),V18),"0")</f>
        <v>0</v>
      </c>
      <c r="BC135" s="241" t="str">
        <f t="shared" si="58"/>
        <v>No</v>
      </c>
      <c r="BD135" s="126" t="str" cm="1">
        <f t="array" ref="BD135">_xlfn.IFNA(_xlfn.IFS(AND(BC135=I103,BC136=I102),I102,AND(BC135=I103,BC134=I102),I102),I103)</f>
        <v>No</v>
      </c>
      <c r="BE135" s="126" t="str" cm="1">
        <f t="array" ref="BE135">_xlfn.IFNA(_xlfn.IFS(AND(I19=I102,OR(J19=I135,K19=J135)),L19,AND(M19=I102,OR(O19=I135,P19=J135)),Q19,AND(R19=I102,OR(S19=I135,T19=J135)),V19),"0")</f>
        <v>0</v>
      </c>
      <c r="BF135" s="127" t="str" cm="1">
        <f t="array" ref="BF135">_xlfn.IFNA(_xlfn.IFS(AND(I19=I103,OR(J19=I135,K19=J135)),L19,AND(M19=I103,OR(O19=I135,P19=J135)),Q19,AND(R19=I103,OR(S19=I135,T19=J135)),V19),"0")</f>
        <v>0</v>
      </c>
      <c r="BG135" s="242" t="str">
        <f t="shared" si="59"/>
        <v>No</v>
      </c>
      <c r="BH135" s="126" t="str" cm="1">
        <f t="array" ref="BH135">_xlfn.IFNA(_xlfn.IFS(AND(BG135=I103,BG136=I102),I102,AND(BG135=I103,BG134=I102),I102),I103)</f>
        <v>No</v>
      </c>
      <c r="BI135" s="126" t="str" cm="1">
        <f t="array" ref="BI135">_xlfn.IFNA(_xlfn.IFS(AND(I20=I102,OR(J20=I135,K20=J135)),L20,AND(M20=I102,OR(O20=I135,P20=J135)),Q20,AND(R20=I102,OR(S20=I135,T20=J135)),V20),"0")</f>
        <v>0</v>
      </c>
      <c r="BJ135" s="127" t="str" cm="1">
        <f t="array" ref="BJ135">_xlfn.IFNA(_xlfn.IFS(AND(I20=I103,OR(J20=I135,K20=J135)),L20,AND(M20=I103,OR(O20=I135,P20=J135)),Q20,AND(R20=I103,OR(S20=I135,T20=J135)),V20),"0")</f>
        <v>0</v>
      </c>
      <c r="BK135" s="241" t="str">
        <f t="shared" si="60"/>
        <v>No</v>
      </c>
      <c r="BL135" s="126" t="str" cm="1">
        <f t="array" ref="BL135">_xlfn.IFNA(_xlfn.IFS(AND(BK135=I103,BK136=I102),I102,AND(BK135=I103,BK134=I102),I102),I103)</f>
        <v>No</v>
      </c>
      <c r="BM135" s="126" t="str" cm="1">
        <f t="array" ref="BM135">_xlfn.IFNA(_xlfn.IFS(AND(I21=I102,OR(J21=I135,K21=J135)),L21,AND(M21=I102,OR(O21=I135,P21=J135)),Q21,AND(R21=I102,OR(S21=I135,T21=J135)),V21),"0")</f>
        <v>0</v>
      </c>
      <c r="BN135" s="127" t="str" cm="1">
        <f t="array" ref="BN135">_xlfn.IFNA(_xlfn.IFS(AND(I21=I103,OR(J21=I135,K21=J135)),L21,AND(M21=I103,OR(O21=I135,P21=J135)),Q21,AND(R21=I103,OR(S21=I135,T21=J135)),V21),"0")</f>
        <v>0</v>
      </c>
      <c r="BO135" s="242" t="str">
        <f t="shared" si="61"/>
        <v>No</v>
      </c>
      <c r="BP135" s="126" t="str" cm="1">
        <f t="array" ref="BP135">_xlfn.IFNA(_xlfn.IFS(AND(BO135=I103,BO136=I102),I102,AND(BO135=I103,BO134=I102),I102),I103)</f>
        <v>No</v>
      </c>
      <c r="BQ135" s="126" t="str" cm="1">
        <f t="array" ref="BQ135">_xlfn.IFNA(_xlfn.IFS(AND(I22=I102,OR(J22=I135,K22=J135)),L22,AND(M22=I102,OR(O22=I135,P22=J135)),Q22,AND(R22=I102,OR(S22=I135,T22=J135)),V22),"0")</f>
        <v>0</v>
      </c>
      <c r="BR135" s="127" t="str" cm="1">
        <f t="array" ref="BR135">_xlfn.IFNA(_xlfn.IFS(AND(I22=I103,OR(J22=I135,K22=J135)),L22,AND(M22=I103,OR(O22=I135,P22=J135)),Q22,AND(R22=I103,OR(S22=I135,T22=J135)),V22),"0")</f>
        <v>0</v>
      </c>
      <c r="BS135" s="242" t="str">
        <f t="shared" si="62"/>
        <v>No</v>
      </c>
      <c r="BT135" s="126" t="str" cm="1">
        <f t="array" ref="BT135">_xlfn.IFNA(_xlfn.IFS(AND(BS135=I103,BS136=I102),I102,AND(BS135=I103,BS134=I102),I102),I103)</f>
        <v>No</v>
      </c>
      <c r="BU135" s="126" t="str" cm="1">
        <f t="array" ref="BU135">_xlfn.IFNA(_xlfn.IFS(AND(I23=I102,OR(J23=I135,K23=J135)),L23,AND(M23=I102,OR(O23=I135,P23=J135)),Q23,AND(R23=I102,OR(S23=I135,T23=J135)),V23),"0")</f>
        <v>0</v>
      </c>
      <c r="BV135" s="127" t="str" cm="1">
        <f t="array" ref="BV135">_xlfn.IFNA(_xlfn.IFS(AND(I23=I103,OR(J23=I135,K23=J135)),L23,AND(M23=I103,OR(O23=I135,P23=J135)),Q23,AND(R23=I103,OR(S23=I135,T23=J135)),V23),"0")</f>
        <v>0</v>
      </c>
      <c r="BW135" s="241" t="str">
        <f t="shared" si="63"/>
        <v>No</v>
      </c>
      <c r="BX135" s="126" t="str" cm="1">
        <f t="array" ref="BX135">_xlfn.IFNA(_xlfn.IFS(AND(BW135=I103,BW136=I102),I102,AND(BW135=I103,BW134=I102),I102),I103)</f>
        <v>No</v>
      </c>
      <c r="BY135" s="126" t="str" cm="1">
        <f t="array" ref="BY135">_xlfn.IFNA(_xlfn.IFS(AND(I24=I102,OR(J24=I135,K24=J135)),L24,AND(M24=I102,OR(O24=I135,P24=J135)),Q24,AND(R24=I102,OR(S24=I135,T24=J135)),V24),"0")</f>
        <v>0</v>
      </c>
      <c r="BZ135" s="127" t="str" cm="1">
        <f t="array" ref="BZ135">_xlfn.IFNA(_xlfn.IFS(AND(I24=I103,OR(J24=I135,K24=J135)),L24,AND(M24=I103,OR(O24=I135,P24=J135)),Q24,AND(R24=I103,OR(S24=I135,T24=J135)),V24),"0")</f>
        <v>0</v>
      </c>
      <c r="CA135" s="242" t="str">
        <f t="shared" si="64"/>
        <v>No</v>
      </c>
      <c r="CB135" s="126" t="str" cm="1">
        <f t="array" ref="CB135">_xlfn.IFNA(_xlfn.IFS(AND(CA135=I103,CA136=I102),I102,AND(CA135=I103,CA134=I102),I102),I103)</f>
        <v>No</v>
      </c>
      <c r="CC135" s="126" t="str" cm="1">
        <f t="array" ref="CC135">_xlfn.IFNA(_xlfn.IFS(AND(I25=I102,OR(J25=I135,K25=J135)),L25,AND(M25=I102,OR(O25=I135,P25=J135)),Q25,AND(R25=I102,OR(S25=I135,T25=J135)),V25),"0")</f>
        <v>0</v>
      </c>
      <c r="CD135" s="127" t="str" cm="1">
        <f t="array" ref="CD135">_xlfn.IFNA(_xlfn.IFS(AND(I25=I103,OR(J25=I135,K25=J135)),L25,AND(M25=I103,OR(O25=I135,P25=J135)),Q25,AND(R25=I103,OR(S25=I135,T25=J135)),V25),"0")</f>
        <v>0</v>
      </c>
      <c r="CE135" s="208" t="str">
        <f t="shared" si="43"/>
        <v>0</v>
      </c>
      <c r="CF135" s="207"/>
      <c r="CG135" s="208">
        <f t="shared" si="44"/>
        <v>0</v>
      </c>
      <c r="CH135" s="207">
        <f t="shared" ref="CH135:CH154" si="69">IF(CE135="0",CG135,CE135)</f>
        <v>0</v>
      </c>
      <c r="CI135" s="206" t="str">
        <f t="shared" ref="CI135:CI154" si="70">IF(CG135=CH135,"0",CG135)</f>
        <v>0</v>
      </c>
      <c r="CJ135" s="208">
        <f>IF(CH135="0",M135,CH135)</f>
        <v>0</v>
      </c>
      <c r="CK135" s="208" t="str">
        <f t="shared" si="47"/>
        <v>0</v>
      </c>
      <c r="CL135" s="208">
        <f t="shared" si="48"/>
        <v>0</v>
      </c>
      <c r="CM135" s="231" t="str">
        <f t="shared" si="65"/>
        <v>0</v>
      </c>
      <c r="CN135" s="230" t="str">
        <f t="shared" si="49"/>
        <v>T. 3</v>
      </c>
      <c r="CO135" s="230" t="str">
        <f t="shared" si="50"/>
        <v>T. 4</v>
      </c>
      <c r="CP135" s="276">
        <f t="shared" si="8"/>
        <v>-9.9999999996214228E-6</v>
      </c>
      <c r="CQ135" s="237">
        <f t="shared" si="9"/>
        <v>0.99997999999999987</v>
      </c>
      <c r="CR135" s="237">
        <f t="shared" si="10"/>
        <v>0.99997000000000025</v>
      </c>
      <c r="CS135" s="237">
        <f t="shared" si="11"/>
        <v>0.99995999999999974</v>
      </c>
      <c r="CT135" s="237">
        <f t="shared" si="12"/>
        <v>-5.0000000000000002E-5</v>
      </c>
      <c r="CU135" s="237">
        <f t="shared" si="13"/>
        <v>-6.0000000000000002E-5</v>
      </c>
      <c r="CV135" s="237">
        <f t="shared" si="14"/>
        <v>0</v>
      </c>
      <c r="CW135" s="237">
        <f t="shared" si="15"/>
        <v>0</v>
      </c>
      <c r="CX135" s="237">
        <f t="shared" si="16"/>
        <v>0</v>
      </c>
      <c r="CY135" s="273">
        <f t="shared" si="17"/>
        <v>0</v>
      </c>
      <c r="CZ135" s="230" t="str">
        <f t="shared" si="18"/>
        <v>T. 2</v>
      </c>
      <c r="DA135" s="231" t="str">
        <f t="shared" si="19"/>
        <v>T. 3</v>
      </c>
      <c r="DB135" s="231" t="str">
        <f t="shared" si="20"/>
        <v>T. 4</v>
      </c>
      <c r="DC135" s="230" t="str">
        <f t="shared" si="51"/>
        <v>T. 1</v>
      </c>
      <c r="DD135" s="232" t="str">
        <f t="shared" si="52"/>
        <v/>
      </c>
      <c r="DE135" s="232">
        <f>IF(OR(K135="7",K135="1"),DE133,DE133-1)</f>
        <v>-3</v>
      </c>
      <c r="DF135" s="232"/>
    </row>
    <row r="136" spans="3:110" ht="14.45" customHeight="1" x14ac:dyDescent="0.25">
      <c r="C136" s="125">
        <v>2034</v>
      </c>
      <c r="D136" s="126"/>
      <c r="E136" s="126"/>
      <c r="F136" s="126"/>
      <c r="G136" s="127"/>
      <c r="H136" s="126"/>
      <c r="I136" s="86">
        <f t="shared" si="66"/>
        <v>45578</v>
      </c>
      <c r="J136" s="96">
        <f t="shared" si="7"/>
        <v>1</v>
      </c>
      <c r="K136" s="150" t="str" cm="1">
        <f t="array" ref="K136">_xlfn.IFNA(_xlfn.IFS(J136=F102,"1",J136=F103,"2",J136=F104,"3",J136=F105,"4",J136=F106,"5",J136=F107,"6",J136=F108,"7"),K129)</f>
        <v>1</v>
      </c>
      <c r="L136" s="137" t="str" cm="1">
        <f t="array" ref="L136">_xlfn.IFNA(_xlfn.IFS(AR136=I102,AQ115,AV136=I102,AU115,AZ136=I102,AY115,BD136=I102,BC115,BH136=I102,BG115,BL136=I102,BK115,BP136=I102,BO115,BT136=I102,BS115,BX136=I102,BW115,CB136=I102,CA115),"0")</f>
        <v>0</v>
      </c>
      <c r="M136" s="126" t="str" cm="1">
        <f t="array" ref="M136">_xlfn.IFNA(_xlfn.IFS(AS136=J102,AQ115,AW136=J102,AU115,BA136=J102,AY115,BE136=J102,BC115,BI136=J102,BG115,BM136=J102,BK115,BQ136=J102,BO115,BU136=J102,BS115,BY136=J102,BW115,CC136=J102,CA115),"0")</f>
        <v>0</v>
      </c>
      <c r="N136" s="127" t="str" cm="1">
        <f t="array" ref="N136">_xlfn.IFNA(_xlfn.IFS(AS136=J103,AQ115,AW136=J103,AU115,BA136=J103,AY115,BE136=J103,BC115,BI136=J103,BG115,BM136=J103,BK115,BQ136=J103,BO115,BU136=J103,BS115,BY136=J103,BW115,CC136=J103,CA115),"0")</f>
        <v>0</v>
      </c>
      <c r="O136" s="125" t="str" cm="1">
        <f t="array" ref="O136">_xlfn.IFNA(_xlfn.IFS(AT136=J102,AQ115,AX136=J102,AU115,BB136=J102,AY115,BF136=J102,BC115,BJ136=J102,BG115,BN136=J102,BK115,BR136=J102,BO115,BV136=J102,BS115,BZ136=J102,BW115,CD136=J102,CA115),"0")</f>
        <v>0</v>
      </c>
      <c r="P136" s="231" t="str">
        <f t="shared" si="34"/>
        <v>0</v>
      </c>
      <c r="Q136" s="231" t="str" cm="1">
        <f t="array" ref="Q136">_xlfn.IFNA(_xlfn.IFS(AND(OR(L136=AQ115,M136=AQ115),AQ136=I103,O136&lt;&gt;AQ115),AQ115,AND(OR(L136=AU115,M136=AU115),AU136=I103,O136&lt;&gt;AU115),AU115,AND(OR(L136=AY115,M136=AY115),AY136=I103,O136&lt;&gt;AY115),AY115,AND(OR(L136=BC115,M136=BC115),BC136=I103,O136&lt;&gt;BC115),BC115,AND(OR(L136=BG115,M136=BG115),BG136=I103,O136&lt;&gt;BG115),BG115,AND(OR(L136=BK115,M136=BK115),BK136=I103,O136&lt;&gt;BK115),BK115,AND(OR(L136=BO115,M136=BO115),BO136=I103,O136&lt;&gt;BO115),BO115,AND(OR(L136=BS115,M136=BS115),BS136=I103,O136&lt;&gt;BS115),BS115,AND(OR(L136=BW115,M136=BW115),BW136=I103,O136&lt;&gt;BW115),BW115,AND(OR(L136=CA115,M136=CA115),CA136=I103,O136&lt;&gt;CA115),CA115),"0")</f>
        <v>0</v>
      </c>
      <c r="R136" s="102" t="str" cm="1">
        <f t="array" ref="R136">_xlfn.IFNA(_xlfn.IFS(AND(OR(L136=AQ115,N136=AQ115),AQ136=I103,P136&lt;&gt;AQ115),AQ115,AND(OR(L136=AU115,N136=AU115),AU136=I103,P136&lt;&gt;AU115),AU115,AND(OR(L136=AY115,N136=AY115),AY136=I103,P136&lt;&gt;AY115),AY115,AND(OR(L136=BC115,N136=BC115),BC136=I103,P136&lt;&gt;BC115),BC115,AND(OR(L136=BG115,N136=BG115),BG136=I103,P136&lt;&gt;BG115),BG115,AND(OR(L136=BK115,N136=BK115),BK136=I103,P136&lt;&gt;BK115),BK115,AND(OR(L136=BO115,N136=BO115),BO136=I103,P136&lt;&gt;BO115),BO115,AND(OR(L136=BS115,N136=BS115),BS136=I103,P136&lt;&gt;BS115),BS115,AND(OR(L136=BW115,N136=BW115),BW136=I103,P136&lt;&gt;BW115),BW115,AND(OR(L136=CA115,N136=CA115),CA136=I103,P136&lt;&gt;CA115),CA115),"0")</f>
        <v>0</v>
      </c>
      <c r="S136" s="204" t="str">
        <f t="shared" si="35"/>
        <v>T. 2</v>
      </c>
      <c r="T136" s="204" t="str">
        <f t="shared" si="36"/>
        <v/>
      </c>
      <c r="U136" s="50">
        <f t="shared" si="37"/>
        <v>0</v>
      </c>
      <c r="V136" s="50">
        <f t="shared" si="24"/>
        <v>0</v>
      </c>
      <c r="W136" s="282">
        <f t="shared" si="53"/>
        <v>-9.9999999996214228E-6</v>
      </c>
      <c r="X136" s="282">
        <f t="shared" si="25"/>
        <v>1</v>
      </c>
      <c r="Y136" s="282">
        <f t="shared" si="53"/>
        <v>-2.0000000000131024E-5</v>
      </c>
      <c r="Z136" s="282">
        <f t="shared" si="26"/>
        <v>0</v>
      </c>
      <c r="AA136" s="282">
        <f t="shared" si="53"/>
        <v>0.99997000000000025</v>
      </c>
      <c r="AB136" s="282">
        <f t="shared" si="27"/>
        <v>0</v>
      </c>
      <c r="AC136" s="282">
        <f t="shared" si="53"/>
        <v>0.99995999999999974</v>
      </c>
      <c r="AD136" s="282">
        <f t="shared" si="28"/>
        <v>0</v>
      </c>
      <c r="AE136" s="282">
        <f t="shared" si="53"/>
        <v>-5.0000000000000002E-5</v>
      </c>
      <c r="AF136" s="282">
        <f t="shared" si="29"/>
        <v>0</v>
      </c>
      <c r="AG136" s="282">
        <f t="shared" si="53"/>
        <v>-6.0000000000000002E-5</v>
      </c>
      <c r="AH136" s="199">
        <f t="shared" si="38"/>
        <v>0</v>
      </c>
      <c r="AI136" s="199">
        <f t="shared" si="53"/>
        <v>0</v>
      </c>
      <c r="AJ136" s="199">
        <f t="shared" si="30"/>
        <v>0</v>
      </c>
      <c r="AK136" s="199">
        <f t="shared" si="54"/>
        <v>0</v>
      </c>
      <c r="AL136" s="199">
        <f t="shared" si="31"/>
        <v>0</v>
      </c>
      <c r="AM136" s="199">
        <f t="shared" si="55"/>
        <v>0</v>
      </c>
      <c r="AN136" s="199">
        <f t="shared" si="32"/>
        <v>0</v>
      </c>
      <c r="AO136" s="199">
        <f t="shared" si="56"/>
        <v>0</v>
      </c>
      <c r="AP136" s="268">
        <f t="shared" si="39"/>
        <v>0</v>
      </c>
      <c r="AQ136" s="242" t="str">
        <f t="shared" si="40"/>
        <v>No</v>
      </c>
      <c r="AR136" s="102" t="str" cm="1">
        <f t="array" ref="AR136">_xlfn.IFNA(_xlfn.IFS(AND(AQ136=I103,AQ137=I102),I102,AND(AQ136=I103,AQ135=I102),I102),I103)</f>
        <v>No</v>
      </c>
      <c r="AS136" s="126" t="str" cm="1">
        <f t="array" ref="AS136">_xlfn.IFNA(_xlfn.IFS(AND(I16=I102,OR(J16=I136,K16=J136)),L16,AND(M16=I102,OR(O16=I136,P16=J136)),Q16,AND(R16=I102,OR(S16=I136,T16=J136)),V16),"0")</f>
        <v>0</v>
      </c>
      <c r="AT136" s="231" t="str">
        <f t="shared" si="41"/>
        <v>0</v>
      </c>
      <c r="AU136" s="242" t="str">
        <f t="shared" si="42"/>
        <v>No</v>
      </c>
      <c r="AV136" s="126" t="str" cm="1">
        <f t="array" ref="AV136">_xlfn.IFNA(_xlfn.IFS(AND(AU136=I103,AU137=I102),I102,AND(AU136=I103,AU135=I102),I102),I103)</f>
        <v>No</v>
      </c>
      <c r="AW136" s="126" t="str" cm="1">
        <f t="array" ref="AW136">_xlfn.IFNA(_xlfn.IFS(AND(I17=I102,OR(J17=I136,K17=J136)),L17,AND(M17=I102,OR(O17=I136,P17=J136)),Q17,AND(R17=I102,OR(S17=I136,T17=J136)),V17),"0")</f>
        <v>0</v>
      </c>
      <c r="AX136" s="127" t="str" cm="1">
        <f t="array" ref="AX136">_xlfn.IFNA(_xlfn.IFS(AND(I17=I103,OR(J17=I136,K17=J136)),L17,AND(M17=I103,OR(O17=I136,P17=J136)),Q17,AND(R17=I103,OR(S17=I136,T17=J136)),V17),"0")</f>
        <v>0</v>
      </c>
      <c r="AY136" s="242" t="str">
        <f t="shared" si="57"/>
        <v>No</v>
      </c>
      <c r="AZ136" s="126" t="str" cm="1">
        <f t="array" ref="AZ136">_xlfn.IFNA(_xlfn.IFS(AND(AY136=I103,AY137=I102),I102,AND(AY136=I103,AY135=I102),I102),I103)</f>
        <v>No</v>
      </c>
      <c r="BA136" s="126" t="str" cm="1">
        <f t="array" ref="BA136">_xlfn.IFNA(_xlfn.IFS(AND(I18=I102,OR(J18=I136,K18=J136)),L18,AND(M18=I102,OR(O18=I136,P18=J136)),Q18,AND(R18=I102,OR(S18=I136,T18=J136)),V18),"0")</f>
        <v>0</v>
      </c>
      <c r="BB136" s="127" t="str" cm="1">
        <f t="array" ref="BB136">_xlfn.IFNA(_xlfn.IFS(AND(I18=I103,OR(J18=I136,K18=J136)),L18,AND(M18=I103,OR(O18=I136,P18=J136)),Q18,AND(R18=I103,OR(S18=I136,T18=J136)),V18),"0")</f>
        <v>0</v>
      </c>
      <c r="BC136" s="241" t="str">
        <f t="shared" si="58"/>
        <v>No</v>
      </c>
      <c r="BD136" s="126" t="str" cm="1">
        <f t="array" ref="BD136">_xlfn.IFNA(_xlfn.IFS(AND(BC136=I103,BC137=I102),I102,AND(BC136=I103,BC135=I102),I102),I103)</f>
        <v>No</v>
      </c>
      <c r="BE136" s="126" t="str" cm="1">
        <f t="array" ref="BE136">_xlfn.IFNA(_xlfn.IFS(AND(I19=I102,OR(J19=I136,K19=J136)),L19,AND(M19=I102,OR(O19=I136,P19=J136)),Q19,AND(R19=I102,OR(S19=I136,T19=J136)),V19),"0")</f>
        <v>0</v>
      </c>
      <c r="BF136" s="127" t="str" cm="1">
        <f t="array" ref="BF136">_xlfn.IFNA(_xlfn.IFS(AND(I19=I103,OR(J19=I136,K19=J136)),L19,AND(M19=I103,OR(O19=I136,P19=J136)),Q19,AND(R19=I103,OR(S19=I136,T19=J136)),V19),"0")</f>
        <v>0</v>
      </c>
      <c r="BG136" s="242" t="str">
        <f t="shared" si="59"/>
        <v>No</v>
      </c>
      <c r="BH136" s="126" t="str" cm="1">
        <f t="array" ref="BH136">_xlfn.IFNA(_xlfn.IFS(AND(BG136=I103,BG137=I102),I102,AND(BG136=I103,BG135=I102),I102),I103)</f>
        <v>No</v>
      </c>
      <c r="BI136" s="126" t="str" cm="1">
        <f t="array" ref="BI136">_xlfn.IFNA(_xlfn.IFS(AND(I20=I102,OR(J20=I136,K20=J136)),L20,AND(M20=I102,OR(O20=I136,P20=J136)),Q20,AND(R20=I102,OR(S20=I136,T20=J136)),V20),"0")</f>
        <v>0</v>
      </c>
      <c r="BJ136" s="127" t="str" cm="1">
        <f t="array" ref="BJ136">_xlfn.IFNA(_xlfn.IFS(AND(I20=I103,OR(J20=I136,K20=J136)),L20,AND(M20=I103,OR(O20=I136,P20=J136)),Q20,AND(R20=I103,OR(S20=I136,T20=J136)),V20),"0")</f>
        <v>0</v>
      </c>
      <c r="BK136" s="241" t="str">
        <f t="shared" si="60"/>
        <v>No</v>
      </c>
      <c r="BL136" s="126" t="str" cm="1">
        <f t="array" ref="BL136">_xlfn.IFNA(_xlfn.IFS(AND(BK136=I103,BK137=I102),I102,AND(BK136=I103,BK135=I102),I102),I103)</f>
        <v>No</v>
      </c>
      <c r="BM136" s="126" t="str" cm="1">
        <f t="array" ref="BM136">_xlfn.IFNA(_xlfn.IFS(AND(I21=I102,OR(J21=I136,K21=J136)),L21,AND(M21=I102,OR(O21=I136,P21=J136)),Q21,AND(R21=I102,OR(S21=I136,T21=J136)),V21),"0")</f>
        <v>0</v>
      </c>
      <c r="BN136" s="127" t="str" cm="1">
        <f t="array" ref="BN136">_xlfn.IFNA(_xlfn.IFS(AND(I21=I103,OR(J21=I136,K21=J136)),L21,AND(M21=I103,OR(O21=I136,P21=J136)),Q21,AND(R21=I103,OR(S21=I136,T21=J136)),V21),"0")</f>
        <v>0</v>
      </c>
      <c r="BO136" s="242" t="str">
        <f t="shared" si="61"/>
        <v>No</v>
      </c>
      <c r="BP136" s="126" t="str" cm="1">
        <f t="array" ref="BP136">_xlfn.IFNA(_xlfn.IFS(AND(BO136=I103,BO137=I102),I102,AND(BO136=I103,BO135=I102),I102),I103)</f>
        <v>No</v>
      </c>
      <c r="BQ136" s="126" t="str" cm="1">
        <f t="array" ref="BQ136">_xlfn.IFNA(_xlfn.IFS(AND(I22=I102,OR(J22=I136,K22=J136)),L22,AND(M22=I102,OR(O22=I136,P22=J136)),Q22,AND(R22=I102,OR(S22=I136,T22=J136)),V22),"0")</f>
        <v>0</v>
      </c>
      <c r="BR136" s="127" t="str" cm="1">
        <f t="array" ref="BR136">_xlfn.IFNA(_xlfn.IFS(AND(I22=I103,OR(J22=I136,K22=J136)),L22,AND(M22=I103,OR(O22=I136,P22=J136)),Q22,AND(R22=I103,OR(S22=I136,T22=J136)),V22),"0")</f>
        <v>0</v>
      </c>
      <c r="BS136" s="242" t="str">
        <f t="shared" si="62"/>
        <v>No</v>
      </c>
      <c r="BT136" s="126" t="str" cm="1">
        <f t="array" ref="BT136">_xlfn.IFNA(_xlfn.IFS(AND(BS136=I103,BS137=I102),I102,AND(BS136=I103,BS135=I102),I102),I103)</f>
        <v>No</v>
      </c>
      <c r="BU136" s="126" t="str" cm="1">
        <f t="array" ref="BU136">_xlfn.IFNA(_xlfn.IFS(AND(I23=I102,OR(J23=I136,K23=J136)),L23,AND(M23=I102,OR(O23=I136,P23=J136)),Q23,AND(R23=I102,OR(S23=I136,T23=J136)),V23),"0")</f>
        <v>0</v>
      </c>
      <c r="BV136" s="127" t="str" cm="1">
        <f t="array" ref="BV136">_xlfn.IFNA(_xlfn.IFS(AND(I23=I103,OR(J23=I136,K23=J136)),L23,AND(M23=I103,OR(O23=I136,P23=J136)),Q23,AND(R23=I103,OR(S23=I136,T23=J136)),V23),"0")</f>
        <v>0</v>
      </c>
      <c r="BW136" s="241" t="str">
        <f t="shared" si="63"/>
        <v>No</v>
      </c>
      <c r="BX136" s="126" t="str" cm="1">
        <f t="array" ref="BX136">_xlfn.IFNA(_xlfn.IFS(AND(BW136=I103,BW137=I102),I102,AND(BW136=I103,BW135=I102),I102),I103)</f>
        <v>No</v>
      </c>
      <c r="BY136" s="126" t="str" cm="1">
        <f t="array" ref="BY136">_xlfn.IFNA(_xlfn.IFS(AND(I24=I102,OR(J24=I136,K24=J136)),L24,AND(M24=I102,OR(O24=I136,P24=J136)),Q24,AND(R24=I102,OR(S24=I136,T24=J136)),V24),"0")</f>
        <v>0</v>
      </c>
      <c r="BZ136" s="127" t="str" cm="1">
        <f t="array" ref="BZ136">_xlfn.IFNA(_xlfn.IFS(AND(I24=I103,OR(J24=I136,K24=J136)),L24,AND(M24=I103,OR(O24=I136,P24=J136)),Q24,AND(R24=I103,OR(S24=I136,T24=J136)),V24),"0")</f>
        <v>0</v>
      </c>
      <c r="CA136" s="242" t="str">
        <f t="shared" si="64"/>
        <v>No</v>
      </c>
      <c r="CB136" s="126" t="str" cm="1">
        <f t="array" ref="CB136">_xlfn.IFNA(_xlfn.IFS(AND(CA136=I103,CA137=I102),I102,AND(CA136=I103,CA135=I102),I102),I103)</f>
        <v>No</v>
      </c>
      <c r="CC136" s="126" t="str" cm="1">
        <f t="array" ref="CC136">_xlfn.IFNA(_xlfn.IFS(AND(I25=I102,OR(J25=I136,K25=J136)),L25,AND(M25=I102,OR(O25=I136,P25=J136)),Q25,AND(R25=I102,OR(S25=I136,T25=J136)),V25),"0")</f>
        <v>0</v>
      </c>
      <c r="CD136" s="127" t="str" cm="1">
        <f t="array" ref="CD136">_xlfn.IFNA(_xlfn.IFS(AND(I25=I103,OR(J25=I136,K25=J136)),L25,AND(M25=I103,OR(O25=I136,P25=J136)),Q25,AND(R25=I103,OR(S25=I136,T25=J136)),V25),"0")</f>
        <v>0</v>
      </c>
      <c r="CE136" s="208" t="str">
        <f t="shared" si="43"/>
        <v>0</v>
      </c>
      <c r="CF136" s="207"/>
      <c r="CG136" s="208">
        <f t="shared" si="44"/>
        <v>0</v>
      </c>
      <c r="CH136" s="207">
        <f t="shared" si="69"/>
        <v>0</v>
      </c>
      <c r="CI136" s="206" t="str">
        <f t="shared" si="70"/>
        <v>0</v>
      </c>
      <c r="CJ136" s="208">
        <f>IF(CH136="0",M136,CH136)</f>
        <v>0</v>
      </c>
      <c r="CK136" s="208" t="str">
        <f t="shared" si="47"/>
        <v>0</v>
      </c>
      <c r="CL136" s="208">
        <f t="shared" si="48"/>
        <v>0</v>
      </c>
      <c r="CM136" s="231" t="str">
        <f t="shared" si="65"/>
        <v>0</v>
      </c>
      <c r="CN136" s="230" t="str">
        <f t="shared" si="49"/>
        <v>T. 1</v>
      </c>
      <c r="CO136" s="230" t="str">
        <f t="shared" si="50"/>
        <v/>
      </c>
      <c r="CP136" s="276">
        <f t="shared" si="8"/>
        <v>-9.9999999996214228E-6</v>
      </c>
      <c r="CQ136" s="237">
        <f t="shared" si="9"/>
        <v>-2.0000000000131024E-5</v>
      </c>
      <c r="CR136" s="237">
        <f t="shared" si="10"/>
        <v>0.99997000000000025</v>
      </c>
      <c r="CS136" s="237">
        <f t="shared" si="11"/>
        <v>0.99995999999999974</v>
      </c>
      <c r="CT136" s="237">
        <f t="shared" si="12"/>
        <v>-5.0000000000000002E-5</v>
      </c>
      <c r="CU136" s="237">
        <f t="shared" si="13"/>
        <v>-6.0000000000000002E-5</v>
      </c>
      <c r="CV136" s="237">
        <f t="shared" si="14"/>
        <v>0</v>
      </c>
      <c r="CW136" s="237">
        <f t="shared" si="15"/>
        <v>0</v>
      </c>
      <c r="CX136" s="237">
        <f t="shared" si="16"/>
        <v>0</v>
      </c>
      <c r="CY136" s="273">
        <f t="shared" si="17"/>
        <v>0</v>
      </c>
      <c r="CZ136" s="230" t="str">
        <f t="shared" si="18"/>
        <v>T. 3</v>
      </c>
      <c r="DA136" s="231" t="str">
        <f t="shared" si="19"/>
        <v>T. 4</v>
      </c>
      <c r="DB136" s="231">
        <f t="shared" si="20"/>
        <v>0</v>
      </c>
      <c r="DC136" s="230" t="str">
        <f t="shared" si="51"/>
        <v>T. 2</v>
      </c>
      <c r="DD136" s="232" t="str">
        <f t="shared" si="52"/>
        <v/>
      </c>
      <c r="DE136" s="232">
        <f>IF(OR(K136="7",K136="1"),DE132,DE132-1)</f>
        <v>1</v>
      </c>
      <c r="DF136" s="232"/>
    </row>
    <row r="137" spans="3:110" ht="14.45" customHeight="1" x14ac:dyDescent="0.25">
      <c r="C137" s="125">
        <v>2035</v>
      </c>
      <c r="D137" s="126"/>
      <c r="E137" s="126"/>
      <c r="F137" s="126"/>
      <c r="G137" s="127"/>
      <c r="H137" s="126"/>
      <c r="I137" s="86">
        <f t="shared" si="66"/>
        <v>45579</v>
      </c>
      <c r="J137" s="96">
        <f t="shared" si="7"/>
        <v>2</v>
      </c>
      <c r="K137" s="150" t="str" cm="1">
        <f t="array" ref="K137">_xlfn.IFNA(_xlfn.IFS(J137=F102,"1",J137=F103,"2",J137=F104,"3",J137=F105,"4",J137=F106,"5",J137=F107,"6",J137=F108,"7"),K130)</f>
        <v>2</v>
      </c>
      <c r="L137" s="137" t="str" cm="1">
        <f t="array" ref="L137">_xlfn.IFNA(_xlfn.IFS(AR137=I102,AQ115,AV137=I102,AU115,AZ137=I102,AY115,BD137=I102,BC115,BH137=I102,BG115,BL137=I102,BK115,BP137=I102,BO115,BT137=I102,BS115,BX137=I102,BW115,CB137=I102,CA115),"0")</f>
        <v>0</v>
      </c>
      <c r="M137" s="126" t="str" cm="1">
        <f t="array" ref="M137">_xlfn.IFNA(_xlfn.IFS(AS137=J102,AQ115,AW137=J102,AU115,BA137=J102,AY115,BE137=J102,BC115,BI137=J102,BG115,BM137=J102,BK115,BQ137=J102,BO115,BU137=J102,BS115,BY137=J102,BW115,CC137=J102,CA115),"0")</f>
        <v>0</v>
      </c>
      <c r="N137" s="127" t="str" cm="1">
        <f t="array" ref="N137">_xlfn.IFNA(_xlfn.IFS(AS137=J103,AQ115,AW137=J103,AU115,BA137=J103,AY115,BE137=J103,BC115,BI137=J103,BG115,BM137=J103,BK115,BQ137=J103,BO115,BU137=J103,BS115,BY137=J103,BW115,CC137=J103,CA115),"0")</f>
        <v>0</v>
      </c>
      <c r="O137" s="125" t="str" cm="1">
        <f t="array" ref="O137">_xlfn.IFNA(_xlfn.IFS(AT137=J102,AQ115,AX137=J102,AU115,BB137=J102,AY115,BF137=J102,BC115,BJ137=J102,BG115,BN137=J102,BK115,BR137=J102,BO115,BV137=J102,BS115,BZ137=J102,BW115,CD137=J102,CA115),"0")</f>
        <v>0</v>
      </c>
      <c r="P137" s="231" t="str">
        <f t="shared" si="34"/>
        <v>0</v>
      </c>
      <c r="Q137" s="231" t="str" cm="1">
        <f t="array" ref="Q137">_xlfn.IFNA(_xlfn.IFS(AND(OR(L137=AQ115,M137=AQ115),AQ137=I103,O137&lt;&gt;AQ115),AQ115,AND(OR(L137=AU115,M137=AU115),AU137=I103,O137&lt;&gt;AU115),AU115,AND(OR(L137=AY115,M137=AY115),AY137=I103,O137&lt;&gt;AY115),AY115,AND(OR(L137=BC115,M137=BC115),BC137=I103,O137&lt;&gt;BC115),BC115,AND(OR(L137=BG115,M137=BG115),BG137=I103,O137&lt;&gt;BG115),BG115,AND(OR(L137=BK115,M137=BK115),BK137=I103,O137&lt;&gt;BK115),BK115,AND(OR(L137=BO115,M137=BO115),BO137=I103,O137&lt;&gt;BO115),BO115,AND(OR(L137=BS115,M137=BS115),BS137=I103,O137&lt;&gt;BS115),BS115,AND(OR(L137=BW115,M137=BW115),BW137=I103,O137&lt;&gt;BW115),BW115,AND(OR(L137=CA115,M137=CA115),CA137=I103,O137&lt;&gt;CA115),CA115),"0")</f>
        <v>0</v>
      </c>
      <c r="R137" s="102" t="str" cm="1">
        <f t="array" ref="R137">_xlfn.IFNA(_xlfn.IFS(AND(OR(L137=AQ115,N137=AQ115),AQ137=I103,P137&lt;&gt;AQ115),AQ115,AND(OR(L137=AU115,N137=AU115),AU137=I103,P137&lt;&gt;AU115),AU115,AND(OR(L137=AY115,N137=AY115),AY137=I103,P137&lt;&gt;AY115),AY115,AND(OR(L137=BC115,N137=BC115),BC137=I103,P137&lt;&gt;BC115),BC115,AND(OR(L137=BG115,N137=BG115),BG137=I103,P137&lt;&gt;BG115),BG115,AND(OR(L137=BK115,N137=BK115),BK137=I103,P137&lt;&gt;BK115),BK115,AND(OR(L137=BO115,N137=BO115),BO137=I103,P137&lt;&gt;BO115),BO115,AND(OR(L137=BS115,N137=BS115),BS137=I103,P137&lt;&gt;BS115),BS115,AND(OR(L137=BW115,N137=BW115),BW137=I103,P137&lt;&gt;BW115),BW115,AND(OR(L137=CA115,N137=CA115),CA137=I103,P137&lt;&gt;CA115),CA115),"0")</f>
        <v>0</v>
      </c>
      <c r="S137" s="204" t="str">
        <f t="shared" si="35"/>
        <v>T. 3</v>
      </c>
      <c r="T137" s="204">
        <f t="shared" si="36"/>
        <v>0</v>
      </c>
      <c r="U137" s="50">
        <f t="shared" si="37"/>
        <v>0</v>
      </c>
      <c r="V137" s="50">
        <f t="shared" si="24"/>
        <v>0</v>
      </c>
      <c r="W137" s="282">
        <f t="shared" si="53"/>
        <v>-9.9999999996214228E-6</v>
      </c>
      <c r="X137" s="282">
        <f t="shared" si="25"/>
        <v>0</v>
      </c>
      <c r="Y137" s="282">
        <f t="shared" si="53"/>
        <v>-2.0000000000131024E-5</v>
      </c>
      <c r="Z137" s="282">
        <f t="shared" si="26"/>
        <v>1</v>
      </c>
      <c r="AA137" s="282">
        <f t="shared" si="53"/>
        <v>-2.9999999999752447E-5</v>
      </c>
      <c r="AB137" s="282">
        <f t="shared" si="27"/>
        <v>0</v>
      </c>
      <c r="AC137" s="282">
        <f t="shared" si="53"/>
        <v>0.99995999999999974</v>
      </c>
      <c r="AD137" s="282">
        <f t="shared" si="28"/>
        <v>0</v>
      </c>
      <c r="AE137" s="282">
        <f t="shared" si="53"/>
        <v>-5.0000000000000002E-5</v>
      </c>
      <c r="AF137" s="282">
        <f t="shared" si="29"/>
        <v>0</v>
      </c>
      <c r="AG137" s="282">
        <f t="shared" si="53"/>
        <v>-6.0000000000000002E-5</v>
      </c>
      <c r="AH137" s="199">
        <f t="shared" si="38"/>
        <v>0</v>
      </c>
      <c r="AI137" s="199">
        <f t="shared" si="53"/>
        <v>0</v>
      </c>
      <c r="AJ137" s="199">
        <f t="shared" si="30"/>
        <v>0</v>
      </c>
      <c r="AK137" s="199">
        <f t="shared" si="54"/>
        <v>0</v>
      </c>
      <c r="AL137" s="199">
        <f t="shared" si="31"/>
        <v>0</v>
      </c>
      <c r="AM137" s="199">
        <f t="shared" si="55"/>
        <v>0</v>
      </c>
      <c r="AN137" s="199">
        <f t="shared" si="32"/>
        <v>0</v>
      </c>
      <c r="AO137" s="199">
        <f t="shared" si="56"/>
        <v>0</v>
      </c>
      <c r="AP137" s="268">
        <f t="shared" si="39"/>
        <v>0</v>
      </c>
      <c r="AQ137" s="242" t="str">
        <f t="shared" si="40"/>
        <v>No</v>
      </c>
      <c r="AR137" s="102" t="str" cm="1">
        <f t="array" ref="AR137">_xlfn.IFNA(_xlfn.IFS(AND(AQ137=I103,AQ138=I102),I102,AND(AQ137=I103,AQ136=I102),I102),I103)</f>
        <v>No</v>
      </c>
      <c r="AS137" s="126" t="str" cm="1">
        <f t="array" ref="AS137">_xlfn.IFNA(_xlfn.IFS(AND(I16=I102,OR(J16=I137,K16=J137)),L16,AND(M16=I102,OR(O16=I137,P16=J137)),Q16,AND(R16=I102,OR(S16=I137,T16=J137)),V16),"0")</f>
        <v>0</v>
      </c>
      <c r="AT137" s="231" t="str">
        <f t="shared" si="41"/>
        <v>0</v>
      </c>
      <c r="AU137" s="242" t="str">
        <f t="shared" si="42"/>
        <v>No</v>
      </c>
      <c r="AV137" s="126" t="str" cm="1">
        <f t="array" ref="AV137">_xlfn.IFNA(_xlfn.IFS(AND(AU137=I103,AU138=I102),I102,AND(AU137=I103,AU136=I102),I102),I103)</f>
        <v>No</v>
      </c>
      <c r="AW137" s="126" t="str" cm="1">
        <f t="array" ref="AW137">_xlfn.IFNA(_xlfn.IFS(AND(I17=I102,OR(J17=I137,K17=J137)),L17,AND(M17=I102,OR(O17=I137,P17=J137)),Q17,AND(R17=I102,OR(S17=I137,T17=J137)),V17),"0")</f>
        <v>0</v>
      </c>
      <c r="AX137" s="127" t="str" cm="1">
        <f t="array" ref="AX137">_xlfn.IFNA(_xlfn.IFS(AND(I17=I103,OR(J17=I137,K17=J137)),L17,AND(M17=I103,OR(O17=I137,P17=J137)),Q17,AND(R17=I103,OR(S17=I137,T17=J137)),V17),"0")</f>
        <v>0</v>
      </c>
      <c r="AY137" s="242" t="str">
        <f t="shared" si="57"/>
        <v>No</v>
      </c>
      <c r="AZ137" s="126" t="str" cm="1">
        <f t="array" ref="AZ137">_xlfn.IFNA(_xlfn.IFS(AND(AY137=I103,AY138=I102),I102,AND(AY137=I103,AY136=I102),I102),I103)</f>
        <v>No</v>
      </c>
      <c r="BA137" s="126" t="str" cm="1">
        <f t="array" ref="BA137">_xlfn.IFNA(_xlfn.IFS(AND(I18=I102,OR(J18=I137,K18=J137)),L18,AND(M18=I102,OR(O18=I137,P18=J137)),Q18,AND(R18=I102,OR(S18=I137,T18=J137)),V18),"0")</f>
        <v>0</v>
      </c>
      <c r="BB137" s="127" t="str" cm="1">
        <f t="array" ref="BB137">_xlfn.IFNA(_xlfn.IFS(AND(I18=I103,OR(J18=I137,K18=J137)),L18,AND(M18=I103,OR(O18=I137,P18=J137)),Q18,AND(R18=I103,OR(S18=I137,T18=J137)),V18),"0")</f>
        <v>0</v>
      </c>
      <c r="BC137" s="241" t="str">
        <f t="shared" si="58"/>
        <v>No</v>
      </c>
      <c r="BD137" s="126" t="str" cm="1">
        <f t="array" ref="BD137">_xlfn.IFNA(_xlfn.IFS(AND(BC137=I103,BC138=I102),I102,AND(BC137=I103,BC136=I102),I102),I103)</f>
        <v>No</v>
      </c>
      <c r="BE137" s="126" t="str" cm="1">
        <f t="array" ref="BE137">_xlfn.IFNA(_xlfn.IFS(AND(I19=I102,OR(J19=I137,K19=J137)),L19,AND(M19=I102,OR(O19=I137,P19=J137)),Q19,AND(R19=I102,OR(S19=I137,T19=J137)),V19),"0")</f>
        <v>0</v>
      </c>
      <c r="BF137" s="127" t="str" cm="1">
        <f t="array" ref="BF137">_xlfn.IFNA(_xlfn.IFS(AND(I19=I103,OR(J19=I137,K19=J137)),L19,AND(M19=I103,OR(O19=I137,P19=J137)),Q19,AND(R19=I103,OR(S19=I137,T19=J137)),V19),"0")</f>
        <v>0</v>
      </c>
      <c r="BG137" s="242" t="str">
        <f t="shared" si="59"/>
        <v>No</v>
      </c>
      <c r="BH137" s="126" t="str" cm="1">
        <f t="array" ref="BH137">_xlfn.IFNA(_xlfn.IFS(AND(BG137=I103,BG138=I102),I102,AND(BG137=I103,BG136=I102),I102),I103)</f>
        <v>No</v>
      </c>
      <c r="BI137" s="126" t="str" cm="1">
        <f t="array" ref="BI137">_xlfn.IFNA(_xlfn.IFS(AND(I20=I102,OR(J20=I137,K20=J137)),L20,AND(M20=I102,OR(O20=I137,P20=J137)),Q20,AND(R20=I102,OR(S20=I137,T20=J137)),V20),"0")</f>
        <v>0</v>
      </c>
      <c r="BJ137" s="127" t="str" cm="1">
        <f t="array" ref="BJ137">_xlfn.IFNA(_xlfn.IFS(AND(I20=I103,OR(J20=I137,K20=J137)),L20,AND(M20=I103,OR(O20=I137,P20=J137)),Q20,AND(R20=I103,OR(S20=I137,T20=J137)),V20),"0")</f>
        <v>0</v>
      </c>
      <c r="BK137" s="241" t="str">
        <f t="shared" si="60"/>
        <v>No</v>
      </c>
      <c r="BL137" s="126" t="str" cm="1">
        <f t="array" ref="BL137">_xlfn.IFNA(_xlfn.IFS(AND(BK137=I103,BK138=I102),I102,AND(BK137=I103,BK136=I102),I102),I103)</f>
        <v>No</v>
      </c>
      <c r="BM137" s="126" t="str" cm="1">
        <f t="array" ref="BM137">_xlfn.IFNA(_xlfn.IFS(AND(I21=I102,OR(J21=I137,K21=J137)),L21,AND(M21=I102,OR(O21=I137,P21=J137)),Q21,AND(R21=I102,OR(S21=I137,T21=J137)),V21),"0")</f>
        <v>0</v>
      </c>
      <c r="BN137" s="127" t="str" cm="1">
        <f t="array" ref="BN137">_xlfn.IFNA(_xlfn.IFS(AND(I21=I103,OR(J21=I137,K21=J137)),L21,AND(M21=I103,OR(O21=I137,P21=J137)),Q21,AND(R21=I103,OR(S21=I137,T21=J137)),V21),"0")</f>
        <v>0</v>
      </c>
      <c r="BO137" s="242" t="str">
        <f t="shared" si="61"/>
        <v>No</v>
      </c>
      <c r="BP137" s="126" t="str" cm="1">
        <f t="array" ref="BP137">_xlfn.IFNA(_xlfn.IFS(AND(BO137=I103,BO138=I102),I102,AND(BO137=I103,BO136=I102),I102),I103)</f>
        <v>No</v>
      </c>
      <c r="BQ137" s="126" t="str" cm="1">
        <f t="array" ref="BQ137">_xlfn.IFNA(_xlfn.IFS(AND(I22=I102,OR(J22=I137,K22=J137)),L22,AND(M22=I102,OR(O22=I137,P22=J137)),Q22,AND(R22=I102,OR(S22=I137,T22=J137)),V22),"0")</f>
        <v>0</v>
      </c>
      <c r="BR137" s="127" t="str" cm="1">
        <f t="array" ref="BR137">_xlfn.IFNA(_xlfn.IFS(AND(I22=I103,OR(J22=I137,K22=J137)),L22,AND(M22=I103,OR(O22=I137,P22=J137)),Q22,AND(R22=I103,OR(S22=I137,T22=J137)),V22),"0")</f>
        <v>0</v>
      </c>
      <c r="BS137" s="242" t="str">
        <f t="shared" si="62"/>
        <v>No</v>
      </c>
      <c r="BT137" s="126" t="str" cm="1">
        <f t="array" ref="BT137">_xlfn.IFNA(_xlfn.IFS(AND(BS137=I103,BS138=I102),I102,AND(BS137=I103,BS136=I102),I102),I103)</f>
        <v>No</v>
      </c>
      <c r="BU137" s="126" t="str" cm="1">
        <f t="array" ref="BU137">_xlfn.IFNA(_xlfn.IFS(AND(I23=I102,OR(J23=I137,K23=J137)),L23,AND(M23=I102,OR(O23=I137,P23=J137)),Q23,AND(R23=I102,OR(S23=I137,T23=J137)),V23),"0")</f>
        <v>0</v>
      </c>
      <c r="BV137" s="127" t="str" cm="1">
        <f t="array" ref="BV137">_xlfn.IFNA(_xlfn.IFS(AND(I23=I103,OR(J23=I137,K23=J137)),L23,AND(M23=I103,OR(O23=I137,P23=J137)),Q23,AND(R23=I103,OR(S23=I137,T23=J137)),V23),"0")</f>
        <v>0</v>
      </c>
      <c r="BW137" s="241" t="str">
        <f t="shared" si="63"/>
        <v>No</v>
      </c>
      <c r="BX137" s="126" t="str" cm="1">
        <f t="array" ref="BX137">_xlfn.IFNA(_xlfn.IFS(AND(BW137=I103,BW138=I102),I102,AND(BW137=I103,BW136=I102),I102),I103)</f>
        <v>No</v>
      </c>
      <c r="BY137" s="126" t="str" cm="1">
        <f t="array" ref="BY137">_xlfn.IFNA(_xlfn.IFS(AND(I24=I102,OR(J24=I137,K24=J137)),L24,AND(M24=I102,OR(O24=I137,P24=J137)),Q24,AND(R24=I102,OR(S24=I137,T24=J137)),V24),"0")</f>
        <v>0</v>
      </c>
      <c r="BZ137" s="127" t="str" cm="1">
        <f t="array" ref="BZ137">_xlfn.IFNA(_xlfn.IFS(AND(I24=I103,OR(J24=I137,K24=J137)),L24,AND(M24=I103,OR(O24=I137,P24=J137)),Q24,AND(R24=I103,OR(S24=I137,T24=J137)),V24),"0")</f>
        <v>0</v>
      </c>
      <c r="CA137" s="242" t="str">
        <f t="shared" si="64"/>
        <v>No</v>
      </c>
      <c r="CB137" s="126" t="str" cm="1">
        <f t="array" ref="CB137">_xlfn.IFNA(_xlfn.IFS(AND(CA137=I103,CA138=I102),I102,AND(CA137=I103,CA136=I102),I102),I103)</f>
        <v>No</v>
      </c>
      <c r="CC137" s="126" t="str" cm="1">
        <f t="array" ref="CC137">_xlfn.IFNA(_xlfn.IFS(AND(I25=I102,OR(J25=I137,K25=J137)),L25,AND(M25=I102,OR(O25=I137,P25=J137)),Q25,AND(R25=I102,OR(S25=I137,T25=J137)),V25),"0")</f>
        <v>0</v>
      </c>
      <c r="CD137" s="127" t="str" cm="1">
        <f t="array" ref="CD137">_xlfn.IFNA(_xlfn.IFS(AND(I25=I103,OR(J25=I137,K25=J137)),L25,AND(M25=I103,OR(O25=I137,P25=J137)),Q25,AND(R25=I103,OR(S25=I137,T25=J137)),V25),"0")</f>
        <v>0</v>
      </c>
      <c r="CE137" s="208" t="str">
        <f t="shared" si="43"/>
        <v>0</v>
      </c>
      <c r="CF137" s="207"/>
      <c r="CG137" s="208">
        <f t="shared" si="44"/>
        <v>0</v>
      </c>
      <c r="CH137" s="207">
        <f t="shared" si="69"/>
        <v>0</v>
      </c>
      <c r="CI137" s="206" t="str">
        <f t="shared" si="70"/>
        <v>0</v>
      </c>
      <c r="CJ137" s="208">
        <f>IF(CH137="0",M137,CH137)</f>
        <v>0</v>
      </c>
      <c r="CK137" s="208" t="str">
        <f t="shared" si="47"/>
        <v>0</v>
      </c>
      <c r="CL137" s="208">
        <f t="shared" si="48"/>
        <v>0</v>
      </c>
      <c r="CM137" s="231" t="str">
        <f t="shared" si="65"/>
        <v>0</v>
      </c>
      <c r="CN137" s="230" t="str">
        <f t="shared" si="49"/>
        <v>T. 2</v>
      </c>
      <c r="CO137" s="230" t="str">
        <f t="shared" si="50"/>
        <v/>
      </c>
      <c r="CP137" s="276">
        <f t="shared" si="8"/>
        <v>-9.9999999996214228E-6</v>
      </c>
      <c r="CQ137" s="237">
        <f t="shared" si="9"/>
        <v>-2.0000000000131024E-5</v>
      </c>
      <c r="CR137" s="237">
        <f t="shared" si="10"/>
        <v>-2.9999999999752447E-5</v>
      </c>
      <c r="CS137" s="237">
        <f t="shared" si="11"/>
        <v>0.99995999999999974</v>
      </c>
      <c r="CT137" s="237">
        <f t="shared" si="12"/>
        <v>-5.0000000000000002E-5</v>
      </c>
      <c r="CU137" s="237">
        <f t="shared" si="13"/>
        <v>-6.0000000000000002E-5</v>
      </c>
      <c r="CV137" s="237">
        <f t="shared" si="14"/>
        <v>0</v>
      </c>
      <c r="CW137" s="237">
        <f t="shared" si="15"/>
        <v>0</v>
      </c>
      <c r="CX137" s="237">
        <f t="shared" si="16"/>
        <v>0</v>
      </c>
      <c r="CY137" s="273">
        <f t="shared" si="17"/>
        <v>0</v>
      </c>
      <c r="CZ137" s="230" t="str">
        <f t="shared" si="18"/>
        <v>T. 4</v>
      </c>
      <c r="DA137" s="231">
        <f t="shared" si="19"/>
        <v>0</v>
      </c>
      <c r="DB137" s="231">
        <f t="shared" si="20"/>
        <v>0</v>
      </c>
      <c r="DC137" s="230" t="str">
        <f t="shared" si="51"/>
        <v>T. 3</v>
      </c>
      <c r="DD137" s="232"/>
      <c r="DE137" s="232" t="s">
        <v>152</v>
      </c>
      <c r="DF137" s="232" t="str">
        <f>_xlfn.IFNA(_xlfn.IFS(COUNTIF(DC124:DD154,C16)&lt;E16,C16,COUNTIF(DC124:DD154,C17)&lt;E17,C17,COUNTIF(DC124:DD154,C18)&lt;E18,C18,COUNTIF(DC124:DD154,C19)&lt;E19,C19,COUNTIF(DC124:DD154,C20)&lt;E20,C20,COUNTIF(DC124:DD154,C21)&lt;E21,C21,COUNTIF(DC124:DD154,C22)&lt;E22,C22),"")</f>
        <v/>
      </c>
    </row>
    <row r="138" spans="3:110" ht="14.45" customHeight="1" x14ac:dyDescent="0.25">
      <c r="C138" s="125">
        <v>2036</v>
      </c>
      <c r="D138" s="126"/>
      <c r="E138" s="126"/>
      <c r="F138" s="126"/>
      <c r="G138" s="127"/>
      <c r="H138" s="126"/>
      <c r="I138" s="86">
        <f t="shared" si="66"/>
        <v>45580</v>
      </c>
      <c r="J138" s="96">
        <f t="shared" si="7"/>
        <v>3</v>
      </c>
      <c r="K138" s="150" t="str" cm="1">
        <f t="array" ref="K138">_xlfn.IFNA(_xlfn.IFS(J138=F102,"1",J138=F103,"2",J138=F104,"3",J138=F105,"4",J138=F106,"5",J138=F107,"6",J138=F108,"7"),K131)</f>
        <v>3</v>
      </c>
      <c r="L138" s="137" t="str" cm="1">
        <f t="array" ref="L138">_xlfn.IFNA(_xlfn.IFNA(_xlfn.IFS(AR138=I102,AQ115,AV138=I102,AU115,AZ138=I102,AY115,BD138=I102,BC115,BH138=I102,BG115,BL138=I102,BK115,BP138=I102,BO115,BT138=I102,BS115,BX138=I102,BW115,CB138=I102,CA115),"0"),"0")</f>
        <v>0</v>
      </c>
      <c r="M138" s="126" t="str" cm="1">
        <f t="array" ref="M138">_xlfn.IFNA(_xlfn.IFS(AS138=J102,AQ115,AW138=J102,AU115,BA138=J102,AY115,BE138=J102,BC115,BI138=J102,BG115,BM138=J102,BK115,BQ138=J102,BO115,BU138=J102,BS115,BY138=J102,BW115,CC138=J102,CA115),"0")</f>
        <v>0</v>
      </c>
      <c r="N138" s="127" t="str" cm="1">
        <f t="array" ref="N138">_xlfn.IFNA(_xlfn.IFS(AS138=J103,AQ115,AW138=J103,AU115,BA138=J103,AY115,BE138=J103,BC115,BI138=J103,BG115,BM138=J103,BK115,BQ138=J103,BO115,BU138=J103,BS115,BY138=J103,BW115,CC138=J103,CA115),"0")</f>
        <v>0</v>
      </c>
      <c r="O138" s="125" t="str" cm="1">
        <f t="array" ref="O138">_xlfn.IFNA(_xlfn.IFS(AT138=J102,AQ115,AX138=J102,AU115,BB138=J102,AY115,BF138=J102,BC115,BJ138=J102,BG115,BN138=J102,BK115,BR138=J102,BO115,BV138=J102,BS115,BZ138=J102,BW115,CD138=J102,CA115),"0")</f>
        <v>0</v>
      </c>
      <c r="P138" s="231" t="str">
        <f t="shared" si="34"/>
        <v>0</v>
      </c>
      <c r="Q138" s="231" t="str" cm="1">
        <f t="array" ref="Q138">_xlfn.IFNA(_xlfn.IFS(AND(OR(L138=AQ115,M138=AQ115),AQ138=I103,O138&lt;&gt;AQ115),AQ115,AND(OR(L138=AU115,M138=AU115),AU138=I103,O138&lt;&gt;AU115),AU115,AND(OR(L138=AY115,M138=AY115),AY138=I103,O138&lt;&gt;AY115),AY115,AND(OR(L138=BC115,M138=BC115),BC138=I103,O138&lt;&gt;BC115),BC115,AND(OR(L138=BG115,M138=BG115),BG138=I103,O138&lt;&gt;BG115),BG115,AND(OR(L138=BK115,M138=BK115),BK138=I103,O138&lt;&gt;BK115),BK115,AND(OR(L138=BO115,M138=BO115),BO138=I103,O138&lt;&gt;BO115),BO115,AND(OR(L138=BS115,M138=BS115),BS138=I103,O138&lt;&gt;BS115),BS115,AND(OR(L138=BW115,M138=BW115),BW138=I103,O138&lt;&gt;BW115),BW115,AND(OR(L138=CA115,M138=CA115),CA138=I103,O138&lt;&gt;CA115),CA115),"0")</f>
        <v>0</v>
      </c>
      <c r="R138" s="102" t="str" cm="1">
        <f t="array" ref="R138">_xlfn.IFNA(_xlfn.IFS(AND(OR(L138=AQ115,N138=AQ115),AQ138=I103,P138&lt;&gt;AQ115),AQ115,AND(OR(L138=AU115,N138=AU115),AU138=I103,P138&lt;&gt;AU115),AU115,AND(OR(L138=AY115,N138=AY115),AY138=I103,P138&lt;&gt;AY115),AY115,AND(OR(L138=BC115,N138=BC115),BC138=I103,P138&lt;&gt;BC115),BC115,AND(OR(L138=BG115,N138=BG115),BG138=I103,P138&lt;&gt;BG115),BG115,AND(OR(L138=BK115,N138=BK115),BK138=I103,P138&lt;&gt;BK115),BK115,AND(OR(L138=BO115,N138=BO115),BO138=I103,P138&lt;&gt;BO115),BO115,AND(OR(L138=BS115,N138=BS115),BS138=I103,P138&lt;&gt;BS115),BS115,AND(OR(L138=BW115,N138=BW115),BW138=I103,P138&lt;&gt;BW115),BW115,AND(OR(L138=CA115,N138=CA115),CA138=I103,P138&lt;&gt;CA115),CA115),"0")</f>
        <v>0</v>
      </c>
      <c r="S138" s="204" t="str">
        <f t="shared" si="35"/>
        <v>T. 4</v>
      </c>
      <c r="T138" s="204" t="str">
        <f t="shared" si="36"/>
        <v/>
      </c>
      <c r="U138" s="50">
        <f t="shared" si="37"/>
        <v>0</v>
      </c>
      <c r="V138" s="50">
        <f t="shared" si="24"/>
        <v>0</v>
      </c>
      <c r="W138" s="282">
        <f>TRUNC($E$16/2)-0.00001</f>
        <v>4.9999900000000004</v>
      </c>
      <c r="X138" s="282">
        <f t="shared" si="25"/>
        <v>0</v>
      </c>
      <c r="Y138" s="282">
        <f>TRUNC($E$17/2)-0.00002</f>
        <v>4.9999799999999999</v>
      </c>
      <c r="Z138" s="282">
        <f t="shared" si="26"/>
        <v>0</v>
      </c>
      <c r="AA138" s="282">
        <f>TRUNC($E$18/2)-0.00003</f>
        <v>4.9999700000000002</v>
      </c>
      <c r="AB138" s="282">
        <f t="shared" si="27"/>
        <v>1</v>
      </c>
      <c r="AC138" s="282">
        <f>TRUNC($E$19/2)-0.00004</f>
        <v>4.9999599999999997</v>
      </c>
      <c r="AD138" s="282">
        <f t="shared" si="28"/>
        <v>0</v>
      </c>
      <c r="AE138" s="282">
        <f>TRUNC($E$20/2)-0.00005</f>
        <v>-5.0000000000000002E-5</v>
      </c>
      <c r="AF138" s="282">
        <f t="shared" si="29"/>
        <v>0</v>
      </c>
      <c r="AG138" s="282">
        <f>TRUNC($E$21/2)-0.00006</f>
        <v>-6.0000000000000002E-5</v>
      </c>
      <c r="AH138" s="199">
        <f t="shared" si="38"/>
        <v>0</v>
      </c>
      <c r="AI138" s="199">
        <f>TRUNC($E$22/2)</f>
        <v>0</v>
      </c>
      <c r="AJ138" s="199">
        <f t="shared" si="30"/>
        <v>0</v>
      </c>
      <c r="AK138" s="199">
        <f>TRUNC($E$23/2)</f>
        <v>0</v>
      </c>
      <c r="AL138" s="199">
        <f t="shared" si="31"/>
        <v>0</v>
      </c>
      <c r="AM138" s="199">
        <f>TRUNC($E$24/2)</f>
        <v>0</v>
      </c>
      <c r="AN138" s="199">
        <f t="shared" si="32"/>
        <v>0</v>
      </c>
      <c r="AO138" s="199">
        <f>TRUNC($E$25/2)</f>
        <v>0</v>
      </c>
      <c r="AP138" s="268">
        <f t="shared" si="39"/>
        <v>0</v>
      </c>
      <c r="AQ138" s="242" t="str">
        <f t="shared" si="40"/>
        <v>No</v>
      </c>
      <c r="AR138" s="102" t="str" cm="1">
        <f t="array" ref="AR138">_xlfn.IFNA(_xlfn.IFS(AND(AQ138=I103,AQ139=I102),I102,AND(AQ138=I103,AQ137=I102),I102),I103)</f>
        <v>No</v>
      </c>
      <c r="AS138" s="126" t="str" cm="1">
        <f t="array" ref="AS138">_xlfn.IFNA(_xlfn.IFS(AND(I16=I102,OR(J16=I138,K16=J138)),L16,AND(M16=I102,OR(O16=I138,P16=J138)),Q16,AND(R16=I102,OR(S16=I138,T16=J138)),V16),"0")</f>
        <v>0</v>
      </c>
      <c r="AT138" s="231" t="str">
        <f t="shared" si="41"/>
        <v>0</v>
      </c>
      <c r="AU138" s="242" t="str">
        <f t="shared" si="42"/>
        <v>No</v>
      </c>
      <c r="AV138" s="126" t="str" cm="1">
        <f t="array" ref="AV138">_xlfn.IFNA(_xlfn.IFS(AND(AU138=I103,AU139=I102),I102,AND(AU138=I103,AU137=I102),I102),I103)</f>
        <v>No</v>
      </c>
      <c r="AW138" s="126" t="str" cm="1">
        <f t="array" ref="AW138">_xlfn.IFNA(_xlfn.IFS(AND(I17=I102,OR(J17=I138,K17=J138)),L17,AND(M17=I102,OR(O17=I138,P17=J138)),Q17,AND(R17=I102,OR(S17=I138,T17=J138)),V17),"0")</f>
        <v>0</v>
      </c>
      <c r="AX138" s="127" t="str" cm="1">
        <f t="array" ref="AX138">_xlfn.IFNA(_xlfn.IFS(AND(I17=I103,OR(J17=I138,K17=J138)),L17,AND(M17=I103,OR(O17=I138,P17=J138)),Q17,AND(R17=I103,OR(S17=I138,T17=J138)),V17),"0")</f>
        <v>0</v>
      </c>
      <c r="AY138" s="242" t="str">
        <f t="shared" si="57"/>
        <v>No</v>
      </c>
      <c r="AZ138" s="126" t="str" cm="1">
        <f t="array" ref="AZ138">_xlfn.IFNA(_xlfn.IFS(AND(AY138=I103,AY139=I102),I102,AND(AY138=I103,AY137=I102),I102),I103)</f>
        <v>No</v>
      </c>
      <c r="BA138" s="126" t="str" cm="1">
        <f t="array" ref="BA138">_xlfn.IFNA(_xlfn.IFS(AND(I18=I102,OR(J18=I138,K18=J138)),L18,AND(M18=I102,OR(O18=I138,P18=J138)),Q18,AND(R18=I102,OR(S18=I138,T18=J138)),V18),"0")</f>
        <v>0</v>
      </c>
      <c r="BB138" s="127" t="str" cm="1">
        <f t="array" ref="BB138">_xlfn.IFNA(_xlfn.IFS(AND(I18=I103,OR(J18=I138,K18=J138)),L18,AND(M18=I103,OR(O18=I138,P18=J138)),Q18,AND(R18=I103,OR(S18=I138,T18=J138)),V18),"0")</f>
        <v>0</v>
      </c>
      <c r="BC138" s="241" t="str">
        <f t="shared" si="58"/>
        <v>No</v>
      </c>
      <c r="BD138" s="126" t="str" cm="1">
        <f t="array" ref="BD138">_xlfn.IFNA(_xlfn.IFS(AND(BC138=I103,BC139=I102),I102,AND(BC138=I103,BC137=I102),I102),I103)</f>
        <v>No</v>
      </c>
      <c r="BE138" s="126" t="str" cm="1">
        <f t="array" ref="BE138">_xlfn.IFNA(_xlfn.IFS(AND(I19=I102,OR(J19=I138,K19=J138)),L19,AND(M19=I102,OR(O19=I138,P19=J138)),Q19,AND(R19=I102,OR(S19=I138,T19=J138)),V19),"0")</f>
        <v>0</v>
      </c>
      <c r="BF138" s="127" t="str" cm="1">
        <f t="array" ref="BF138">_xlfn.IFNA(_xlfn.IFS(AND(I19=I103,OR(J19=I138,K19=J138)),L19,AND(M19=I103,OR(O19=I138,P19=J138)),Q19,AND(R19=I103,OR(S19=I138,T19=J138)),V19),"0")</f>
        <v>0</v>
      </c>
      <c r="BG138" s="242" t="str">
        <f t="shared" si="59"/>
        <v>No</v>
      </c>
      <c r="BH138" s="126" t="str" cm="1">
        <f t="array" ref="BH138">_xlfn.IFNA(_xlfn.IFS(AND(BG138=I103,BG139=I102),I102,AND(BG138=I103,BG137=I102),I102),I103)</f>
        <v>No</v>
      </c>
      <c r="BI138" s="126" t="str" cm="1">
        <f t="array" ref="BI138">_xlfn.IFNA(_xlfn.IFS(AND(I20=I102,OR(J20=I138,K20=J138)),L20,AND(M20=I102,OR(O20=I138,P20=J138)),Q20,AND(R20=I102,OR(S20=I138,T20=J138)),V20),"0")</f>
        <v>0</v>
      </c>
      <c r="BJ138" s="127" t="str" cm="1">
        <f t="array" ref="BJ138">_xlfn.IFNA(_xlfn.IFS(AND(I20=I103,OR(J20=I138,K20=J138)),L20,AND(M20=I103,OR(O20=I138,P20=J138)),Q20,AND(R20=I103,OR(S20=I138,T20=J138)),V20),"0")</f>
        <v>0</v>
      </c>
      <c r="BK138" s="241" t="str">
        <f t="shared" si="60"/>
        <v>No</v>
      </c>
      <c r="BL138" s="126" t="str" cm="1">
        <f t="array" ref="BL138">_xlfn.IFNA(_xlfn.IFS(AND(BK138=I103,BK139=I102),I102,AND(BK138=I103,BK137=I102),I102),I103)</f>
        <v>No</v>
      </c>
      <c r="BM138" s="126" t="str" cm="1">
        <f t="array" ref="BM138">_xlfn.IFNA(_xlfn.IFS(AND(I21=I102,OR(J21=I138,K21=J138)),L21,AND(M21=I102,OR(O21=I138,P21=J138)),Q21,AND(R21=I102,OR(S21=I138,T21=J138)),V21),"0")</f>
        <v>0</v>
      </c>
      <c r="BN138" s="127" t="str" cm="1">
        <f t="array" ref="BN138">_xlfn.IFNA(_xlfn.IFS(AND(I21=I103,OR(J21=I138,K21=J138)),L21,AND(M21=I103,OR(O21=I138,P21=J138)),Q21,AND(R21=I103,OR(S21=I138,T21=J138)),V21),"0")</f>
        <v>0</v>
      </c>
      <c r="BO138" s="242" t="str">
        <f t="shared" si="61"/>
        <v>No</v>
      </c>
      <c r="BP138" s="126" t="str" cm="1">
        <f t="array" ref="BP138">_xlfn.IFNA(_xlfn.IFS(AND(BO138=I103,BO139=I102),I102,AND(BO138=I103,BO137=I102),I102),I103)</f>
        <v>No</v>
      </c>
      <c r="BQ138" s="126" t="str" cm="1">
        <f t="array" ref="BQ138">_xlfn.IFNA(_xlfn.IFS(AND(I22=I102,OR(J22=I138,K22=J138)),L22,AND(M22=I102,OR(O22=I138,P22=J138)),Q22,AND(R22=I102,OR(S22=I138,T22=J138)),V22),"0")</f>
        <v>0</v>
      </c>
      <c r="BR138" s="127" t="str" cm="1">
        <f t="array" ref="BR138">_xlfn.IFNA(_xlfn.IFS(AND(I22=I103,OR(J22=I138,K22=J138)),L22,AND(M22=I103,OR(O22=I138,P22=J138)),Q22,AND(R22=I103,OR(S22=I138,T22=J138)),V22),"0")</f>
        <v>0</v>
      </c>
      <c r="BS138" s="242" t="str">
        <f t="shared" si="62"/>
        <v>No</v>
      </c>
      <c r="BT138" s="126" t="str" cm="1">
        <f t="array" ref="BT138">_xlfn.IFNA(_xlfn.IFS(AND(BS138=I103,BS139=I102),I102,AND(BS138=I103,BS137=I102),I102),I103)</f>
        <v>No</v>
      </c>
      <c r="BU138" s="126" t="str" cm="1">
        <f t="array" ref="BU138">_xlfn.IFNA(_xlfn.IFS(AND(I23=I102,OR(J23=I138,K23=J138)),L23,AND(M23=I102,OR(O23=I138,P23=J138)),Q23,AND(R23=I102,OR(S23=I138,T23=J138)),V23),"0")</f>
        <v>0</v>
      </c>
      <c r="BV138" s="127" t="str" cm="1">
        <f t="array" ref="BV138">_xlfn.IFNA(_xlfn.IFS(AND(I23=I103,OR(J23=I138,K23=J138)),L23,AND(M23=I103,OR(O23=I138,P23=J138)),Q23,AND(R23=I103,OR(S23=I138,T23=J138)),V23),"0")</f>
        <v>0</v>
      </c>
      <c r="BW138" s="241" t="str">
        <f t="shared" si="63"/>
        <v>No</v>
      </c>
      <c r="BX138" s="126" t="str" cm="1">
        <f t="array" ref="BX138">_xlfn.IFNA(_xlfn.IFS(AND(BW138=I103,BW139=I102),I102,AND(BW138=I103,BW137=I102),I102),I103)</f>
        <v>No</v>
      </c>
      <c r="BY138" s="126" t="str" cm="1">
        <f t="array" ref="BY138">_xlfn.IFNA(_xlfn.IFS(AND(I24=I102,OR(J24=I138,K24=J138)),L24,AND(M24=I102,OR(O24=I138,P24=J138)),Q24,AND(R24=I102,OR(S24=I138,T24=J138)),V24),"0")</f>
        <v>0</v>
      </c>
      <c r="BZ138" s="127" t="str" cm="1">
        <f t="array" ref="BZ138">_xlfn.IFNA(_xlfn.IFS(AND(I24=I103,OR(J24=I138,K24=J138)),L24,AND(M24=I103,OR(O24=I138,P24=J138)),Q24,AND(R24=I103,OR(S24=I138,T24=J138)),V24),"0")</f>
        <v>0</v>
      </c>
      <c r="CA138" s="242" t="str">
        <f t="shared" si="64"/>
        <v>No</v>
      </c>
      <c r="CB138" s="126" t="str" cm="1">
        <f t="array" ref="CB138">_xlfn.IFNA(_xlfn.IFS(AND(CA138=I103,CA139=I102),I102,AND(CA138=I103,CA137=I102),I102),I103)</f>
        <v>No</v>
      </c>
      <c r="CC138" s="126" t="str" cm="1">
        <f t="array" ref="CC138">_xlfn.IFNA(_xlfn.IFS(AND(I25=I102,OR(J25=I138,K25=J138)),L25,AND(M25=I102,OR(O25=I138,P25=J138)),Q25,AND(R25=I102,OR(S25=I138,T25=J138)),V25),"0")</f>
        <v>0</v>
      </c>
      <c r="CD138" s="127" t="str" cm="1">
        <f t="array" ref="CD138">_xlfn.IFNA(_xlfn.IFS(AND(I25=I103,OR(J25=I138,K25=J138)),L25,AND(M25=I103,OR(O25=I138,P25=J138)),Q25,AND(R25=I103,OR(S25=I138,T25=J138)),V25),"0")</f>
        <v>0</v>
      </c>
      <c r="CE138" s="208" t="str">
        <f t="shared" si="43"/>
        <v>0</v>
      </c>
      <c r="CF138" s="207"/>
      <c r="CG138" s="208" t="str">
        <f t="shared" si="44"/>
        <v>T. 4</v>
      </c>
      <c r="CH138" s="207" t="str">
        <f t="shared" si="69"/>
        <v>T. 4</v>
      </c>
      <c r="CI138" s="206" t="str">
        <f t="shared" si="70"/>
        <v>0</v>
      </c>
      <c r="CJ138" s="208" t="str">
        <f>IF(CH138="0",M138,CH138)</f>
        <v>T. 4</v>
      </c>
      <c r="CK138" s="208" t="str">
        <f t="shared" si="47"/>
        <v>0</v>
      </c>
      <c r="CL138" s="208" t="str">
        <f t="shared" si="48"/>
        <v>T. 4</v>
      </c>
      <c r="CM138" s="231" t="str">
        <f t="shared" si="65"/>
        <v>0</v>
      </c>
      <c r="CN138" s="230" t="str">
        <f t="shared" si="49"/>
        <v>T. 3</v>
      </c>
      <c r="CO138" s="230">
        <f t="shared" si="50"/>
        <v>0</v>
      </c>
      <c r="CP138" s="276">
        <f t="shared" si="8"/>
        <v>4.9999900000000004</v>
      </c>
      <c r="CQ138" s="237">
        <f t="shared" si="9"/>
        <v>4.9999799999999999</v>
      </c>
      <c r="CR138" s="237">
        <f t="shared" si="10"/>
        <v>4.9999700000000002</v>
      </c>
      <c r="CS138" s="237">
        <f t="shared" si="11"/>
        <v>4.9999599999999997</v>
      </c>
      <c r="CT138" s="237">
        <f t="shared" si="12"/>
        <v>-5.0000000000000002E-5</v>
      </c>
      <c r="CU138" s="237">
        <f t="shared" si="13"/>
        <v>-6.0000000000000002E-5</v>
      </c>
      <c r="CV138" s="237">
        <f t="shared" si="14"/>
        <v>0</v>
      </c>
      <c r="CW138" s="237">
        <f t="shared" si="15"/>
        <v>0</v>
      </c>
      <c r="CX138" s="237">
        <f t="shared" si="16"/>
        <v>0</v>
      </c>
      <c r="CY138" s="273">
        <f t="shared" si="17"/>
        <v>0</v>
      </c>
      <c r="CZ138" s="230" t="str">
        <f t="shared" si="18"/>
        <v>T. 1</v>
      </c>
      <c r="DA138" s="231" t="str">
        <f t="shared" si="19"/>
        <v>T. 2</v>
      </c>
      <c r="DB138" s="231" t="str">
        <f t="shared" si="20"/>
        <v>T. 3</v>
      </c>
      <c r="DC138" s="230" t="str">
        <f t="shared" si="51"/>
        <v>T. 4</v>
      </c>
      <c r="DD138" s="232" t="str">
        <f t="shared" si="52"/>
        <v/>
      </c>
      <c r="DE138" s="232">
        <f>IF(OR(K138="7",K138="1"),DE143,DE143-1)</f>
        <v>-1</v>
      </c>
      <c r="DF138" s="232"/>
    </row>
    <row r="139" spans="3:110" ht="14.45" customHeight="1" x14ac:dyDescent="0.25">
      <c r="C139" s="125">
        <v>2037</v>
      </c>
      <c r="D139" s="126"/>
      <c r="E139" s="126"/>
      <c r="F139" s="126"/>
      <c r="G139" s="127"/>
      <c r="H139" s="126"/>
      <c r="I139" s="86">
        <f t="shared" si="66"/>
        <v>45581</v>
      </c>
      <c r="J139" s="96">
        <f t="shared" si="7"/>
        <v>4</v>
      </c>
      <c r="K139" s="150" t="str" cm="1">
        <f t="array" ref="K139">_xlfn.IFNA(_xlfn.IFS(J139=F102,"1",J139=F103,"2",J139=F104,"3",J139=F105,"4",J139=F106,"5",J139=F107,"6",J139=F108,"7"),K132)</f>
        <v>4</v>
      </c>
      <c r="L139" s="137" t="str" cm="1">
        <f t="array" ref="L139">_xlfn.IFNA(_xlfn.IFS(AR139=I102,AQ115,AV139=I102,AU115,AZ139=I102,AY115,BD139=I102,BC115,BH139=I102,BG115,BL139=I102,BK115,BP139=I102,BO115,BT139=I102,BS115,BX139=I102,BW115,CB139=I102,CA115),"0")</f>
        <v>0</v>
      </c>
      <c r="M139" s="126" t="str" cm="1">
        <f t="array" ref="M139">_xlfn.IFNA(_xlfn.IFS(AS139=J102,AQ115,AW139=J102,AU115,BA139=J102,AY115,BE139=J102,BC115,BI139=J102,BG115,BM139=J102,BK115,BQ139=J102,BO115,BU139=J102,BS115,BY139=J102,BW115,CC139=J102,CA115),"0")</f>
        <v>0</v>
      </c>
      <c r="N139" s="127" t="str" cm="1">
        <f t="array" ref="N139">_xlfn.IFNA(_xlfn.IFS(AS139=J103,AQ115,AW139=J103,AU115,BA139=J103,AY115,BE139=J103,BC115,BI139=J103,BG115,BM139=J103,BK115,BQ139=J103,BO115,BU139=J103,BS115,BY139=J103,BW115,CC139=J103,CA115),"0")</f>
        <v>0</v>
      </c>
      <c r="O139" s="125" t="str" cm="1">
        <f t="array" ref="O139">_xlfn.IFNA(_xlfn.IFS(AT139=J102,AQ115,AX139=J102,AU115,BB139=J102,AY115,BF139=J102,BC115,BJ139=J102,BG115,BN139=J102,BK115,BR139=J102,BO115,BV139=J102,BS115,BZ139=J102,BW115,CD139=J102,CA115),"0")</f>
        <v>0</v>
      </c>
      <c r="P139" s="231" t="str">
        <f t="shared" si="34"/>
        <v>0</v>
      </c>
      <c r="Q139" s="231" t="str" cm="1">
        <f t="array" ref="Q139">_xlfn.IFNA(_xlfn.IFS(AND(OR(L139=AQ115,M139=AQ115),AQ139=I103,O139&lt;&gt;AQ115),AQ115,AND(OR(L139=AU115,M139=AU115),AU139=I103,O139&lt;&gt;AU115),AU115,AND(OR(L139=AY115,M139=AY115),AY139=I103,O139&lt;&gt;AY115),AY115,AND(OR(L139=BC115,M139=BC115),BC139=I103,O139&lt;&gt;BC115),BC115,AND(OR(L139=BG115,M139=BG115),BG139=I103,O139&lt;&gt;BG115),BG115,AND(OR(L139=BK115,M139=BK115),BK139=I103,O139&lt;&gt;BK115),BK115,AND(OR(L139=BO115,M139=BO115),BO139=I103,O139&lt;&gt;BO115),BO115,AND(OR(L139=BS115,M139=BS115),BS139=I103,O139&lt;&gt;BS115),BS115,AND(OR(L139=BW115,M139=BW115),BW139=I103,O139&lt;&gt;BW115),BW115,AND(OR(L139=CA115,M139=CA115),CA139=I103,O139&lt;&gt;CA115),CA115),"0")</f>
        <v>0</v>
      </c>
      <c r="R139" s="102" t="str" cm="1">
        <f t="array" ref="R139">_xlfn.IFNA(_xlfn.IFS(AND(OR(L139=AQ115,N139=AQ115),AQ139=I103,P139&lt;&gt;AQ115),AQ115,AND(OR(L139=AU115,N139=AU115),AU139=I103,P139&lt;&gt;AU115),AU115,AND(OR(L139=AY115,N139=AY115),AY139=I103,P139&lt;&gt;AY115),AY115,AND(OR(L139=BC115,N139=BC115),BC139=I103,P139&lt;&gt;BC115),BC115,AND(OR(L139=BG115,N139=BG115),BG139=I103,P139&lt;&gt;BG115),BG115,AND(OR(L139=BK115,N139=BK115),BK139=I103,P139&lt;&gt;BK115),BK115,AND(OR(L139=BO115,N139=BO115),BO139=I103,P139&lt;&gt;BO115),BO115,AND(OR(L139=BS115,N139=BS115),BS139=I103,P139&lt;&gt;BS115),BS115,AND(OR(L139=BW115,N139=BW115),BW139=I103,P139&lt;&gt;BW115),BW115,AND(OR(L139=CA115,N139=CA115),CA139=I103,P139&lt;&gt;CA115),CA115),"0")</f>
        <v>0</v>
      </c>
      <c r="S139" s="204" t="str">
        <f t="shared" si="35"/>
        <v>T. 1</v>
      </c>
      <c r="T139" s="204" t="str">
        <f t="shared" si="36"/>
        <v>T. 2</v>
      </c>
      <c r="U139" s="50">
        <f t="shared" si="37"/>
        <v>0</v>
      </c>
      <c r="V139" s="50">
        <f t="shared" si="24"/>
        <v>1</v>
      </c>
      <c r="W139" s="282">
        <f t="shared" si="53"/>
        <v>3.9999900000000004</v>
      </c>
      <c r="X139" s="282">
        <f t="shared" si="25"/>
        <v>1</v>
      </c>
      <c r="Y139" s="282">
        <f t="shared" si="53"/>
        <v>3.9999799999999999</v>
      </c>
      <c r="Z139" s="282">
        <f t="shared" si="26"/>
        <v>0</v>
      </c>
      <c r="AA139" s="282">
        <f t="shared" si="53"/>
        <v>4.9999700000000002</v>
      </c>
      <c r="AB139" s="282">
        <f t="shared" si="27"/>
        <v>0</v>
      </c>
      <c r="AC139" s="282">
        <f t="shared" si="53"/>
        <v>4.9999599999999997</v>
      </c>
      <c r="AD139" s="282">
        <f t="shared" si="28"/>
        <v>0</v>
      </c>
      <c r="AE139" s="282">
        <f t="shared" si="53"/>
        <v>-5.0000000000000002E-5</v>
      </c>
      <c r="AF139" s="282">
        <f t="shared" si="29"/>
        <v>0</v>
      </c>
      <c r="AG139" s="282">
        <f t="shared" si="53"/>
        <v>-6.0000000000000002E-5</v>
      </c>
      <c r="AH139" s="199">
        <f t="shared" si="38"/>
        <v>0</v>
      </c>
      <c r="AI139" s="199">
        <f t="shared" si="53"/>
        <v>0</v>
      </c>
      <c r="AJ139" s="199">
        <f t="shared" si="30"/>
        <v>0</v>
      </c>
      <c r="AK139" s="199">
        <f t="shared" si="54"/>
        <v>0</v>
      </c>
      <c r="AL139" s="199">
        <f t="shared" si="31"/>
        <v>0</v>
      </c>
      <c r="AM139" s="199">
        <f t="shared" si="55"/>
        <v>0</v>
      </c>
      <c r="AN139" s="199">
        <f t="shared" si="32"/>
        <v>0</v>
      </c>
      <c r="AO139" s="199">
        <f t="shared" si="56"/>
        <v>0</v>
      </c>
      <c r="AP139" s="268">
        <f t="shared" si="39"/>
        <v>0</v>
      </c>
      <c r="AQ139" s="242" t="str">
        <f t="shared" si="40"/>
        <v>No</v>
      </c>
      <c r="AR139" s="102" t="str" cm="1">
        <f t="array" ref="AR139">_xlfn.IFNA(_xlfn.IFS(AND(AQ139=I103,AQ140=I102),I102,AND(AQ139=I103,AQ138=I102),I102),I103)</f>
        <v>No</v>
      </c>
      <c r="AS139" s="126" t="str" cm="1">
        <f t="array" ref="AS139">_xlfn.IFNA(_xlfn.IFS(AND(I16=I102,OR(J16=I139,K16=J139)),L16,AND(M16=I102,OR(O16=I139,P16=J139)),Q16,AND(R16=I102,OR(S16=I139,T16=J139)),V16),"0")</f>
        <v>0</v>
      </c>
      <c r="AT139" s="231" t="str">
        <f t="shared" si="41"/>
        <v>0</v>
      </c>
      <c r="AU139" s="242" t="str">
        <f t="shared" si="42"/>
        <v>No</v>
      </c>
      <c r="AV139" s="126" t="str" cm="1">
        <f t="array" ref="AV139">_xlfn.IFNA(_xlfn.IFS(AND(AU139=I103,AU140=I102),I102,AND(AU139=I103,AU138=I102),I102),I103)</f>
        <v>No</v>
      </c>
      <c r="AW139" s="126" t="str" cm="1">
        <f t="array" ref="AW139">_xlfn.IFNA(_xlfn.IFS(AND(I17=I102,OR(J17=I139,K17=J139)),L17,AND(M17=I102,OR(O17=I139,P17=J139)),Q17,AND(R17=I102,OR(S17=I139,T17=J139)),V17),"0")</f>
        <v>0</v>
      </c>
      <c r="AX139" s="127" t="str" cm="1">
        <f t="array" ref="AX139">_xlfn.IFNA(_xlfn.IFS(AND(I17=I103,OR(J17=I139,K17=J139)),L17,AND(M17=I103,OR(O17=I139,P17=J139)),Q17,AND(R17=I103,OR(S17=I139,T17=J139)),V17),"0")</f>
        <v>0</v>
      </c>
      <c r="AY139" s="242" t="str">
        <f t="shared" si="57"/>
        <v>No</v>
      </c>
      <c r="AZ139" s="126" t="str" cm="1">
        <f t="array" ref="AZ139">_xlfn.IFNA(_xlfn.IFS(AND(AY139=I103,AY140=I102),I102,AND(AY139=I103,AY138=I102),I102),I103)</f>
        <v>No</v>
      </c>
      <c r="BA139" s="126" t="str" cm="1">
        <f t="array" ref="BA139">_xlfn.IFNA(_xlfn.IFS(AND(I18=I102,OR(J18=I139,K18=J139)),L18,AND(M18=I102,OR(O18=I139,P18=J139)),Q18,AND(R18=I102,OR(S18=I139,T18=J139)),V18),"0")</f>
        <v>0</v>
      </c>
      <c r="BB139" s="127" t="str" cm="1">
        <f t="array" ref="BB139">_xlfn.IFNA(_xlfn.IFS(AND(I18=I103,OR(J18=I139,K18=J139)),L18,AND(M18=I103,OR(O18=I139,P18=J139)),Q18,AND(R18=I103,OR(S18=I139,T18=J139)),V18),"0")</f>
        <v>0</v>
      </c>
      <c r="BC139" s="241" t="str">
        <f t="shared" si="58"/>
        <v>No</v>
      </c>
      <c r="BD139" s="126" t="str" cm="1">
        <f t="array" ref="BD139">_xlfn.IFNA(_xlfn.IFS(AND(BC139=I103,BC140=I102),I102,AND(BC139=I103,BC138=I102),I102),I103)</f>
        <v>No</v>
      </c>
      <c r="BE139" s="126" t="str" cm="1">
        <f t="array" ref="BE139">_xlfn.IFNA(_xlfn.IFS(AND(I19=I102,OR(J19=I139,K19=J139)),L19,AND(M19=I102,OR(O19=I139,P19=J139)),Q19,AND(R19=I102,OR(S19=I139,T19=J139)),V19),"0")</f>
        <v>0</v>
      </c>
      <c r="BF139" s="127" t="str" cm="1">
        <f t="array" ref="BF139">_xlfn.IFNA(_xlfn.IFS(AND(I19=I103,OR(J19=I139,K19=J139)),L19,AND(M19=I103,OR(O19=I139,P19=J139)),Q19,AND(R19=I103,OR(S19=I139,T19=J139)),V19),"0")</f>
        <v>0</v>
      </c>
      <c r="BG139" s="242" t="str">
        <f t="shared" si="59"/>
        <v>No</v>
      </c>
      <c r="BH139" s="126" t="str" cm="1">
        <f t="array" ref="BH139">_xlfn.IFNA(_xlfn.IFS(AND(BG139=I103,BG140=I102),I102,AND(BG139=I103,BG138=I102),I102),I103)</f>
        <v>No</v>
      </c>
      <c r="BI139" s="126" t="str" cm="1">
        <f t="array" ref="BI139">_xlfn.IFNA(_xlfn.IFS(AND(I20=I102,OR(J20=I139,K20=J139)),L20,AND(M20=I102,OR(O20=I139,P20=J139)),Q20,AND(R20=I102,OR(S20=I139,T20=J139)),V20),"0")</f>
        <v>0</v>
      </c>
      <c r="BJ139" s="127" t="str" cm="1">
        <f t="array" ref="BJ139">_xlfn.IFNA(_xlfn.IFS(AND(I20=I103,OR(J20=I139,K20=J139)),L20,AND(M20=I103,OR(O20=I139,P20=J139)),Q20,AND(R20=I103,OR(S20=I139,T20=J139)),V20),"0")</f>
        <v>0</v>
      </c>
      <c r="BK139" s="241" t="str">
        <f t="shared" si="60"/>
        <v>No</v>
      </c>
      <c r="BL139" s="126" t="str" cm="1">
        <f t="array" ref="BL139">_xlfn.IFNA(_xlfn.IFS(AND(BK139=I103,BK140=I102),I102,AND(BK139=I103,BK138=I102),I102),I103)</f>
        <v>No</v>
      </c>
      <c r="BM139" s="126" t="str" cm="1">
        <f t="array" ref="BM139">_xlfn.IFNA(_xlfn.IFS(AND(I21=I102,OR(J21=I139,K21=J139)),L21,AND(M21=I102,OR(O21=I139,P21=J139)),Q21,AND(R21=I102,OR(S21=I139,T21=J139)),V21),"0")</f>
        <v>0</v>
      </c>
      <c r="BN139" s="127" t="str" cm="1">
        <f t="array" ref="BN139">_xlfn.IFNA(_xlfn.IFS(AND(I21=I103,OR(J21=I139,K21=J139)),L21,AND(M21=I103,OR(O21=I139,P21=J139)),Q21,AND(R21=I103,OR(S21=I139,T21=J139)),V21),"0")</f>
        <v>0</v>
      </c>
      <c r="BO139" s="242" t="str">
        <f t="shared" si="61"/>
        <v>No</v>
      </c>
      <c r="BP139" s="126" t="str" cm="1">
        <f t="array" ref="BP139">_xlfn.IFNA(_xlfn.IFS(AND(BO139=I103,BO140=I102),I102,AND(BO139=I103,BO138=I102),I102),I103)</f>
        <v>No</v>
      </c>
      <c r="BQ139" s="126" t="str" cm="1">
        <f t="array" ref="BQ139">_xlfn.IFNA(_xlfn.IFS(AND(I22=I102,OR(J22=I139,K22=J139)),L22,AND(M22=I102,OR(O22=I139,P22=J139)),Q22,AND(R22=I102,OR(S22=I139,T22=J139)),V22),"0")</f>
        <v>0</v>
      </c>
      <c r="BR139" s="127" t="str" cm="1">
        <f t="array" ref="BR139">_xlfn.IFNA(_xlfn.IFS(AND(I22=I103,OR(J22=I139,K22=J139)),L22,AND(M22=I103,OR(O22=I139,P22=J139)),Q22,AND(R22=I103,OR(S22=I139,T22=J139)),V22),"0")</f>
        <v>0</v>
      </c>
      <c r="BS139" s="242" t="str">
        <f t="shared" si="62"/>
        <v>No</v>
      </c>
      <c r="BT139" s="126" t="str" cm="1">
        <f t="array" ref="BT139">_xlfn.IFNA(_xlfn.IFS(AND(BS139=I103,BS140=I102),I102,AND(BS139=I103,BS138=I102),I102),I103)</f>
        <v>No</v>
      </c>
      <c r="BU139" s="126" t="str" cm="1">
        <f t="array" ref="BU139">_xlfn.IFNA(_xlfn.IFS(AND(I23=I102,OR(J23=I139,K23=J139)),L23,AND(M23=I102,OR(O23=I139,P23=J139)),Q23,AND(R23=I102,OR(S23=I139,T23=J139)),V23),"0")</f>
        <v>0</v>
      </c>
      <c r="BV139" s="127" t="str" cm="1">
        <f t="array" ref="BV139">_xlfn.IFNA(_xlfn.IFS(AND(I23=I103,OR(J23=I139,K23=J139)),L23,AND(M23=I103,OR(O23=I139,P23=J139)),Q23,AND(R23=I103,OR(S23=I139,T23=J139)),V23),"0")</f>
        <v>0</v>
      </c>
      <c r="BW139" s="241" t="str">
        <f t="shared" si="63"/>
        <v>No</v>
      </c>
      <c r="BX139" s="126" t="str" cm="1">
        <f t="array" ref="BX139">_xlfn.IFNA(_xlfn.IFS(AND(BW139=I103,BW140=I102),I102,AND(BW139=I103,BW138=I102),I102),I103)</f>
        <v>No</v>
      </c>
      <c r="BY139" s="126" t="str" cm="1">
        <f t="array" ref="BY139">_xlfn.IFNA(_xlfn.IFS(AND(I24=I102,OR(J24=I139,K24=J139)),L24,AND(M24=I102,OR(O24=I139,P24=J139)),Q24,AND(R24=I102,OR(S24=I139,T24=J139)),V24),"0")</f>
        <v>0</v>
      </c>
      <c r="BZ139" s="127" t="str" cm="1">
        <f t="array" ref="BZ139">_xlfn.IFNA(_xlfn.IFS(AND(I24=I103,OR(J24=I139,K24=J139)),L24,AND(M24=I103,OR(O24=I139,P24=J139)),Q24,AND(R24=I103,OR(S24=I139,T24=J139)),V24),"0")</f>
        <v>0</v>
      </c>
      <c r="CA139" s="242" t="str">
        <f t="shared" si="64"/>
        <v>No</v>
      </c>
      <c r="CB139" s="126" t="str" cm="1">
        <f t="array" ref="CB139">_xlfn.IFNA(_xlfn.IFS(AND(CA139=I103,CA140=I102),I102,AND(CA139=I103,CA138=I102),I102),I103)</f>
        <v>No</v>
      </c>
      <c r="CC139" s="126" t="str" cm="1">
        <f t="array" ref="CC139">_xlfn.IFNA(_xlfn.IFS(AND(I25=I102,OR(J25=I139,K25=J139)),L25,AND(M25=I102,OR(O25=I139,P25=J139)),Q25,AND(R25=I102,OR(S25=I139,T25=J139)),V25),"0")</f>
        <v>0</v>
      </c>
      <c r="CD139" s="127" t="str" cm="1">
        <f t="array" ref="CD139">_xlfn.IFNA(_xlfn.IFS(AND(I25=I103,OR(J25=I139,K25=J139)),L25,AND(M25=I103,OR(O25=I139,P25=J139)),Q25,AND(R25=I103,OR(S25=I139,T25=J139)),V25),"0")</f>
        <v>0</v>
      </c>
      <c r="CE139" s="208" t="str">
        <f t="shared" si="43"/>
        <v>0</v>
      </c>
      <c r="CF139" s="207"/>
      <c r="CG139" s="208" t="str">
        <f t="shared" si="44"/>
        <v>T. 1</v>
      </c>
      <c r="CH139" s="207" t="str">
        <f t="shared" si="69"/>
        <v>T. 1</v>
      </c>
      <c r="CI139" s="206" t="str">
        <f t="shared" si="70"/>
        <v>0</v>
      </c>
      <c r="CJ139" s="208" t="str">
        <f>IF(CH139="0",M139,CH139)</f>
        <v>T. 1</v>
      </c>
      <c r="CK139" s="208" t="str">
        <f t="shared" si="47"/>
        <v>0</v>
      </c>
      <c r="CL139" s="208" t="str">
        <f t="shared" si="48"/>
        <v>T. 1</v>
      </c>
      <c r="CM139" s="231" t="str">
        <f t="shared" si="65"/>
        <v>0</v>
      </c>
      <c r="CN139" s="230" t="str">
        <f t="shared" si="49"/>
        <v>T. 4</v>
      </c>
      <c r="CO139" s="230" t="str">
        <f t="shared" si="50"/>
        <v/>
      </c>
      <c r="CP139" s="276">
        <f t="shared" si="8"/>
        <v>3.9999900000000004</v>
      </c>
      <c r="CQ139" s="237">
        <f t="shared" si="9"/>
        <v>3.9999799999999999</v>
      </c>
      <c r="CR139" s="237">
        <f t="shared" si="10"/>
        <v>4.9999700000000002</v>
      </c>
      <c r="CS139" s="237">
        <f t="shared" si="11"/>
        <v>4.9999599999999997</v>
      </c>
      <c r="CT139" s="237">
        <f t="shared" si="12"/>
        <v>-5.0000000000000002E-5</v>
      </c>
      <c r="CU139" s="237">
        <f t="shared" si="13"/>
        <v>-6.0000000000000002E-5</v>
      </c>
      <c r="CV139" s="237">
        <f t="shared" si="14"/>
        <v>0</v>
      </c>
      <c r="CW139" s="237">
        <f t="shared" si="15"/>
        <v>0</v>
      </c>
      <c r="CX139" s="237">
        <f t="shared" si="16"/>
        <v>0</v>
      </c>
      <c r="CY139" s="273">
        <f t="shared" si="17"/>
        <v>0</v>
      </c>
      <c r="CZ139" s="230" t="str">
        <f t="shared" si="18"/>
        <v>T. 3</v>
      </c>
      <c r="DA139" s="231" t="str">
        <f t="shared" si="19"/>
        <v>T. 4</v>
      </c>
      <c r="DB139" s="231" t="str">
        <f t="shared" si="20"/>
        <v>T. 1</v>
      </c>
      <c r="DC139" s="230" t="str">
        <f t="shared" si="51"/>
        <v>T. 1</v>
      </c>
      <c r="DD139" s="232" t="str">
        <f t="shared" si="52"/>
        <v>T. 2</v>
      </c>
      <c r="DE139" s="232">
        <f>IF(OR(K139="7",K139="1"),DE149,DE149-1)</f>
        <v>2</v>
      </c>
      <c r="DF139" s="232"/>
    </row>
    <row r="140" spans="3:110" x14ac:dyDescent="0.25">
      <c r="C140" s="125">
        <v>2038</v>
      </c>
      <c r="D140" s="126"/>
      <c r="E140" s="126"/>
      <c r="F140" s="126"/>
      <c r="G140" s="127"/>
      <c r="H140" s="126"/>
      <c r="I140" s="86">
        <f t="shared" si="66"/>
        <v>45582</v>
      </c>
      <c r="J140" s="96">
        <f t="shared" si="7"/>
        <v>5</v>
      </c>
      <c r="K140" s="150" t="str" cm="1">
        <f t="array" ref="K140">_xlfn.IFNA(_xlfn.IFS(J140=F102,"1",J140=F103,"2",J140=F104,"3",J140=F105,"4",J140=F106,"5",J140=F107,"6",J140=F108,"7"),K133)</f>
        <v>5</v>
      </c>
      <c r="L140" s="137" t="str" cm="1">
        <f t="array" ref="L140">_xlfn.IFNA(_xlfn.IFS(AR140=I102,AQ115,AV140=I102,AU115,AZ140=I102,AY115,BD140=I102,BC115,BH140=I102,BG115,BL140=I102,BK115,BP140=I102,BO115,BT140=I102,BS115,BX140=I102,BW115,CB140=I102,CA115),"0")</f>
        <v>0</v>
      </c>
      <c r="M140" s="126" t="str" cm="1">
        <f t="array" ref="M140">_xlfn.IFNA(_xlfn.IFS(AS139=J102,AQ115,AW139=J102,AU115,BA139=J102,AY115,BE139=J102,BC115,BI139=J102,BG115,BM139=J102,BK115,BQ139=J102,BO115,BU139=J102,BS115,BY139=J102,BW115,CC139=J102,CA115),"0")</f>
        <v>0</v>
      </c>
      <c r="N140" s="127" t="str" cm="1">
        <f t="array" ref="N140">_xlfn.IFNA(_xlfn.IFS(AS139=J103,AQ115,AW139=J103,AU115,BA139=J103,AY115,BE139=J103,BC115,BI139=J103,BG115,BM139=J103,BK115,BQ139=J103,BO115,BU139=J103,BS115,BY139=J103,BW115,CC139=J103,CA115),"0")</f>
        <v>0</v>
      </c>
      <c r="O140" s="125" t="str" cm="1">
        <f t="array" ref="O140">_xlfn.IFNA(_xlfn.IFS(AT140=J102,AQ115,AX140=J102,AU115,BB140=J102,AY115,BF140=J102,BC115,BJ140=J102,BG115,BN140=J102,BK115,BR140=J102,BO115,BV140=J102,BS115,BZ140=J102,BW115,CD140=J102,CA115),"0")</f>
        <v>0</v>
      </c>
      <c r="P140" s="231" t="str">
        <f t="shared" si="34"/>
        <v>0</v>
      </c>
      <c r="Q140" s="231" t="str" cm="1">
        <f t="array" ref="Q140">_xlfn.IFNA(_xlfn.IFS(AND(OR(L140=AQ115,M140=AQ115),AQ140=I103,O140&lt;&gt;AQ115),AQ115,AND(OR(L140=AU115,M140=AU115),AU140=I103,O140&lt;&gt;AU115),AU115,AND(OR(L140=AY115,M140=AY115),AY140=I103,O140&lt;&gt;AY115),AY115,AND(OR(L140=BC115,M140=BC115),BC140=I103,O140&lt;&gt;BC115),BC115,AND(OR(L140=BG115,M140=BG115),BG140=I103,O140&lt;&gt;BG115),BG115,AND(OR(L140=BK115,M140=BK115),BK140=I103,O140&lt;&gt;BK115),BK115,AND(OR(L140=BO115,M140=BO115),BO140=I103,O140&lt;&gt;BO115),BO115,AND(OR(L140=BS115,M140=BS115),BS140=I103,O140&lt;&gt;BS115),BS115,AND(OR(L140=BW115,M140=BW115),BW140=I103,O140&lt;&gt;BW115),BW115,AND(OR(L140=CA115,M140=CA115),CA140=I103,O140&lt;&gt;CA115),CA115),"0")</f>
        <v>0</v>
      </c>
      <c r="R140" s="102" t="str" cm="1">
        <f t="array" ref="R140">_xlfn.IFNA(_xlfn.IFS(AND(OR(L140=AQ115,N140=AQ115),AQ140=I103,P140&lt;&gt;AQ115),AQ115,AND(OR(L140=AU115,N140=AU115),AU140=I103,P140&lt;&gt;AU115),AU115,AND(OR(L140=AY115,N140=AY115),AY140=I103,P140&lt;&gt;AY115),AY115,AND(OR(L140=BC115,N140=BC115),BC140=I103,P140&lt;&gt;BC115),BC115,AND(OR(L140=BG115,N140=BG115),BG140=I103,P140&lt;&gt;BG115),BG115,AND(OR(L140=BK115,N140=BK115),BK140=I103,P140&lt;&gt;BK115),BK115,AND(OR(L140=BO115,N140=BO115),BO140=I103,P140&lt;&gt;BO115),BO115,AND(OR(L140=BS115,N140=BS115),BS140=I103,P140&lt;&gt;BS115),BS115,AND(OR(L140=BW115,N140=BW115),BW140=I103,P140&lt;&gt;BW115),BW115,AND(OR(L140=CA115,N140=CA115),CA140=I103,P140&lt;&gt;CA115),CA115),"0")</f>
        <v>0</v>
      </c>
      <c r="S140" s="204" t="str">
        <f t="shared" si="35"/>
        <v>T. 3</v>
      </c>
      <c r="T140" s="204" t="str">
        <f t="shared" si="36"/>
        <v/>
      </c>
      <c r="U140" s="50">
        <f t="shared" si="37"/>
        <v>0</v>
      </c>
      <c r="V140" s="50">
        <f t="shared" si="24"/>
        <v>0</v>
      </c>
      <c r="W140" s="282">
        <f t="shared" si="53"/>
        <v>3.9999900000000004</v>
      </c>
      <c r="X140" s="282">
        <f t="shared" si="25"/>
        <v>0</v>
      </c>
      <c r="Y140" s="282">
        <f t="shared" si="53"/>
        <v>3.9999799999999999</v>
      </c>
      <c r="Z140" s="282">
        <f t="shared" si="26"/>
        <v>1</v>
      </c>
      <c r="AA140" s="282">
        <f t="shared" si="53"/>
        <v>3.9999700000000002</v>
      </c>
      <c r="AB140" s="282">
        <f t="shared" si="27"/>
        <v>0</v>
      </c>
      <c r="AC140" s="282">
        <f t="shared" si="53"/>
        <v>4.9999599999999997</v>
      </c>
      <c r="AD140" s="282">
        <f t="shared" si="28"/>
        <v>0</v>
      </c>
      <c r="AE140" s="282">
        <f t="shared" si="53"/>
        <v>-5.0000000000000002E-5</v>
      </c>
      <c r="AF140" s="282">
        <f t="shared" si="29"/>
        <v>0</v>
      </c>
      <c r="AG140" s="282">
        <f t="shared" si="53"/>
        <v>-6.0000000000000002E-5</v>
      </c>
      <c r="AH140" s="199">
        <f t="shared" si="38"/>
        <v>0</v>
      </c>
      <c r="AI140" s="199">
        <f t="shared" si="53"/>
        <v>0</v>
      </c>
      <c r="AJ140" s="199">
        <f t="shared" si="30"/>
        <v>0</v>
      </c>
      <c r="AK140" s="199">
        <f t="shared" si="54"/>
        <v>0</v>
      </c>
      <c r="AL140" s="199">
        <f t="shared" si="31"/>
        <v>0</v>
      </c>
      <c r="AM140" s="199">
        <f t="shared" si="55"/>
        <v>0</v>
      </c>
      <c r="AN140" s="199">
        <f t="shared" si="32"/>
        <v>0</v>
      </c>
      <c r="AO140" s="199">
        <f t="shared" si="56"/>
        <v>0</v>
      </c>
      <c r="AP140" s="268">
        <f t="shared" si="39"/>
        <v>0</v>
      </c>
      <c r="AQ140" s="242" t="str">
        <f t="shared" si="40"/>
        <v>No</v>
      </c>
      <c r="AR140" s="102" t="str" cm="1">
        <f t="array" ref="AR140">_xlfn.IFNA(_xlfn.IFS(AND(AQ140=I103,AQ141=I102),I102,AND(AQ140=I103,AQ139=I102),I102),I103)</f>
        <v>No</v>
      </c>
      <c r="AS140" s="126" t="str" cm="1">
        <f t="array" ref="AS140">_xlfn.IFNA(_xlfn.IFS(AND(I16=I102,OR(J16=I140,K16=J140)),L16,AND(M16=I102,OR(O16=I140,P16=J140)),Q16,AND(R16=I102,OR(S16=I140,T16=J140)),V16),"0")</f>
        <v>0</v>
      </c>
      <c r="AT140" s="231" t="str">
        <f t="shared" si="41"/>
        <v>0</v>
      </c>
      <c r="AU140" s="242" t="str">
        <f t="shared" si="42"/>
        <v>No</v>
      </c>
      <c r="AV140" s="126" t="str" cm="1">
        <f t="array" ref="AV140">_xlfn.IFNA(_xlfn.IFS(AND(AU140=I103,AU141=I102),I102,AND(AU140=I103,AU139=I102),I102),I103)</f>
        <v>No</v>
      </c>
      <c r="AW140" s="126" t="str" cm="1">
        <f t="array" ref="AW140">_xlfn.IFNA(_xlfn.IFS(AND(I17=I102,OR(J17=I140,K17=J140)),L17,AND(M17=I102,OR(O17=I140,P17=J140)),Q17,AND(R17=I102,OR(S17=I140,T17=J140)),V17),"0")</f>
        <v>0</v>
      </c>
      <c r="AX140" s="127" t="str" cm="1">
        <f t="array" ref="AX140">_xlfn.IFNA(_xlfn.IFS(AND(I17=I103,OR(J17=I140,K17=J140)),L17,AND(M17=I103,OR(O17=I140,P17=J140)),Q17,AND(R17=I103,OR(S17=I140,T17=J140)),V17),"0")</f>
        <v>0</v>
      </c>
      <c r="AY140" s="242" t="str">
        <f t="shared" si="57"/>
        <v>No</v>
      </c>
      <c r="AZ140" s="126" t="str" cm="1">
        <f t="array" ref="AZ140">_xlfn.IFNA(_xlfn.IFS(AND(AY140=I103,AY141=I102),I102,AND(AY140=I103,AY139=I102),I102),I103)</f>
        <v>No</v>
      </c>
      <c r="BA140" s="126" t="str" cm="1">
        <f t="array" ref="BA140">_xlfn.IFNA(_xlfn.IFS(AND(I18=I102,OR(J18=I140,K18=J140)),L18,AND(M18=I102,OR(O18=I140,P18=J140)),Q18,AND(R18=I102,OR(S18=I140,T18=J140)),V18),"0")</f>
        <v>0</v>
      </c>
      <c r="BB140" s="127" t="str" cm="1">
        <f t="array" ref="BB140">_xlfn.IFNA(_xlfn.IFS(AND(I18=I103,OR(J18=I140,K18=J140)),L18,AND(M18=I103,OR(O18=I140,P18=J140)),Q18,AND(R18=I103,OR(S18=I140,T18=J140)),V18),"0")</f>
        <v>0</v>
      </c>
      <c r="BC140" s="241" t="str">
        <f t="shared" si="58"/>
        <v>No</v>
      </c>
      <c r="BD140" s="126" t="str" cm="1">
        <f t="array" ref="BD140">_xlfn.IFNA(_xlfn.IFS(AND(BC140=I103,BC141=I102),I102,AND(BC140=I103,BC139=I102),I102),I103)</f>
        <v>No</v>
      </c>
      <c r="BE140" s="126" t="str" cm="1">
        <f t="array" ref="BE140">_xlfn.IFNA(_xlfn.IFS(AND(I19=I102,OR(J19=I140,K19=J140)),L19,AND(M19=I102,OR(O19=I140,P19=J140)),Q19,AND(R19=I102,OR(S19=I140,T19=J140)),V19),"0")</f>
        <v>0</v>
      </c>
      <c r="BF140" s="127" t="str" cm="1">
        <f t="array" ref="BF140">_xlfn.IFNA(_xlfn.IFS(AND(I19=I103,OR(J19=I140,K19=J140)),L19,AND(M19=I103,OR(O19=I140,P19=J140)),Q19,AND(R19=I103,OR(S19=I140,T19=J140)),V19),"0")</f>
        <v>0</v>
      </c>
      <c r="BG140" s="242" t="str">
        <f t="shared" si="59"/>
        <v>No</v>
      </c>
      <c r="BH140" s="126" t="str" cm="1">
        <f t="array" ref="BH140">_xlfn.IFNA(_xlfn.IFS(AND(BG140=I103,BG141=I102),I102,AND(BG140=I103,BG139=I102),I102),I103)</f>
        <v>No</v>
      </c>
      <c r="BI140" s="126" t="str" cm="1">
        <f t="array" ref="BI140">_xlfn.IFNA(_xlfn.IFS(AND(I20=I102,OR(J20=I140,K20=J140)),L20,AND(M20=I102,OR(O20=I140,P20=J140)),Q20,AND(R20=I102,OR(S20=I140,T20=J140)),V20),"0")</f>
        <v>0</v>
      </c>
      <c r="BJ140" s="127" t="str" cm="1">
        <f t="array" ref="BJ140">_xlfn.IFNA(_xlfn.IFS(AND(I20=I103,OR(J20=I140,K20=J140)),L20,AND(M20=I103,OR(O20=I140,P20=J140)),Q20,AND(R20=I103,OR(S20=I140,T20=J140)),V20),"0")</f>
        <v>0</v>
      </c>
      <c r="BK140" s="241" t="str">
        <f t="shared" si="60"/>
        <v>No</v>
      </c>
      <c r="BL140" s="126" t="str" cm="1">
        <f t="array" ref="BL140">_xlfn.IFNA(_xlfn.IFS(AND(BK140=I103,BK141=I102),I102,AND(BK140=I103,BK139=I102),I102),I103)</f>
        <v>No</v>
      </c>
      <c r="BM140" s="126" t="str" cm="1">
        <f t="array" ref="BM140">_xlfn.IFNA(_xlfn.IFS(AND(I21=I102,OR(J21=I140,K21=J140)),L21,AND(M21=I102,OR(O21=I140,P21=J140)),Q21,AND(R21=I102,OR(S21=I140,T21=J140)),V21),"0")</f>
        <v>0</v>
      </c>
      <c r="BN140" s="127" t="str" cm="1">
        <f t="array" ref="BN140">_xlfn.IFNA(_xlfn.IFS(AND(I21=I103,OR(J21=I140,K21=J140)),L21,AND(M21=I103,OR(O21=I140,P21=J140)),Q21,AND(R21=I103,OR(S21=I140,T21=J140)),V21),"0")</f>
        <v>0</v>
      </c>
      <c r="BO140" s="242" t="str">
        <f t="shared" si="61"/>
        <v>No</v>
      </c>
      <c r="BP140" s="126" t="str" cm="1">
        <f t="array" ref="BP140">_xlfn.IFNA(_xlfn.IFS(AND(BO140=I103,BO141=I102),I102,AND(BO140=I103,BO139=I102),I102),I103)</f>
        <v>No</v>
      </c>
      <c r="BQ140" s="126" t="str" cm="1">
        <f t="array" ref="BQ140">_xlfn.IFNA(_xlfn.IFS(AND(I22=I102,OR(J22=I140,K22=J140)),L22,AND(M22=I102,OR(O22=I140,P22=J140)),Q22,AND(R22=I102,OR(S22=I140,T22=J140)),V22),"0")</f>
        <v>0</v>
      </c>
      <c r="BR140" s="127" t="str" cm="1">
        <f t="array" ref="BR140">_xlfn.IFNA(_xlfn.IFS(AND(I22=I103,OR(J22=I140,K22=J140)),L22,AND(M22=I103,OR(O22=I140,P22=J140)),Q22,AND(R22=I103,OR(S22=I140,T22=J140)),V22),"0")</f>
        <v>0</v>
      </c>
      <c r="BS140" s="242" t="str">
        <f t="shared" si="62"/>
        <v>No</v>
      </c>
      <c r="BT140" s="126" t="str" cm="1">
        <f t="array" ref="BT140">_xlfn.IFNA(_xlfn.IFS(AND(BS140=I103,BS141=I102),I102,AND(BS140=I103,BS139=I102),I102),I103)</f>
        <v>No</v>
      </c>
      <c r="BU140" s="126" t="str" cm="1">
        <f t="array" ref="BU140">_xlfn.IFNA(_xlfn.IFS(AND(I23=I102,OR(J23=I140,K23=J140)),L23,AND(M23=I102,OR(O23=I140,P23=J140)),Q23,AND(R23=I102,OR(S23=I140,T23=J140)),V23),"0")</f>
        <v>0</v>
      </c>
      <c r="BV140" s="127" t="str" cm="1">
        <f t="array" ref="BV140">_xlfn.IFNA(_xlfn.IFS(AND(I23=I103,OR(J23=I140,K23=J140)),L23,AND(M23=I103,OR(O23=I140,P23=J140)),Q23,AND(R23=I103,OR(S23=I140,T23=J140)),V23),"0")</f>
        <v>0</v>
      </c>
      <c r="BW140" s="241" t="str">
        <f t="shared" si="63"/>
        <v>No</v>
      </c>
      <c r="BX140" s="126" t="str" cm="1">
        <f t="array" ref="BX140">_xlfn.IFNA(_xlfn.IFS(AND(BW140=I103,BW141=I102),I102,AND(BW140=I103,BW139=I102),I102),I103)</f>
        <v>No</v>
      </c>
      <c r="BY140" s="126" t="str" cm="1">
        <f t="array" ref="BY140">_xlfn.IFNA(_xlfn.IFS(AND(I24=I102,OR(J24=I140,K24=J140)),L24,AND(M24=I102,OR(O24=I140,P24=J140)),Q24,AND(R24=I102,OR(S24=I140,T24=J140)),V24),"0")</f>
        <v>0</v>
      </c>
      <c r="BZ140" s="127" t="str" cm="1">
        <f t="array" ref="BZ140">_xlfn.IFNA(_xlfn.IFS(AND(I24=I103,OR(J24=I140,K24=J140)),L24,AND(M24=I103,OR(O24=I140,P24=J140)),Q24,AND(R24=I103,OR(S24=I140,T24=J140)),V24),"0")</f>
        <v>0</v>
      </c>
      <c r="CA140" s="242" t="str">
        <f t="shared" si="64"/>
        <v>No</v>
      </c>
      <c r="CB140" s="126" t="str" cm="1">
        <f t="array" ref="CB140">_xlfn.IFNA(_xlfn.IFS(AND(CA140=I103,CA141=I102),I102,AND(CA140=I103,CA139=I102),I102),I103)</f>
        <v>No</v>
      </c>
      <c r="CC140" s="126" t="str" cm="1">
        <f t="array" ref="CC140">_xlfn.IFNA(_xlfn.IFS(AND(I25=I102,OR(J25=I140,K25=J140)),L25,AND(M25=I102,OR(O25=I140,P25=J140)),Q25,AND(R25=I102,OR(S25=I140,T25=J140)),V25),"0")</f>
        <v>0</v>
      </c>
      <c r="CD140" s="127" t="str" cm="1">
        <f t="array" ref="CD140">_xlfn.IFNA(_xlfn.IFS(AND(I25=I103,OR(J25=I140,K25=J140)),L25,AND(M25=I103,OR(O25=I140,P25=J140)),Q25,AND(R25=I103,OR(S25=I140,T25=J140)),V25),"0")</f>
        <v>0</v>
      </c>
      <c r="CE140" s="208" t="str">
        <f t="shared" si="43"/>
        <v>0</v>
      </c>
      <c r="CF140" s="207"/>
      <c r="CG140" s="208">
        <f t="shared" si="44"/>
        <v>0</v>
      </c>
      <c r="CH140" s="207">
        <f t="shared" si="69"/>
        <v>0</v>
      </c>
      <c r="CI140" s="206" t="str">
        <f t="shared" si="70"/>
        <v>0</v>
      </c>
      <c r="CJ140" s="208">
        <f>IF(CH140="0",M140,CH140)</f>
        <v>0</v>
      </c>
      <c r="CK140" s="208" t="str">
        <f t="shared" si="47"/>
        <v>0</v>
      </c>
      <c r="CL140" s="208">
        <f t="shared" si="48"/>
        <v>0</v>
      </c>
      <c r="CM140" s="231" t="str">
        <f t="shared" si="65"/>
        <v>0</v>
      </c>
      <c r="CN140" s="230" t="str">
        <f t="shared" si="49"/>
        <v>T. 1</v>
      </c>
      <c r="CO140" s="230" t="str">
        <f t="shared" si="50"/>
        <v>T. 2</v>
      </c>
      <c r="CP140" s="276">
        <f t="shared" si="8"/>
        <v>3.9999900000000004</v>
      </c>
      <c r="CQ140" s="237">
        <f t="shared" si="9"/>
        <v>3.9999799999999999</v>
      </c>
      <c r="CR140" s="237">
        <f t="shared" si="10"/>
        <v>3.9999700000000002</v>
      </c>
      <c r="CS140" s="237">
        <f t="shared" si="11"/>
        <v>4.9999599999999997</v>
      </c>
      <c r="CT140" s="237">
        <f t="shared" si="12"/>
        <v>-5.0000000000000002E-5</v>
      </c>
      <c r="CU140" s="237">
        <f t="shared" si="13"/>
        <v>-6.0000000000000002E-5</v>
      </c>
      <c r="CV140" s="237">
        <f t="shared" si="14"/>
        <v>0</v>
      </c>
      <c r="CW140" s="237">
        <f t="shared" si="15"/>
        <v>0</v>
      </c>
      <c r="CX140" s="237">
        <f t="shared" si="16"/>
        <v>0</v>
      </c>
      <c r="CY140" s="273">
        <f t="shared" si="17"/>
        <v>0</v>
      </c>
      <c r="CZ140" s="230" t="str">
        <f t="shared" si="18"/>
        <v>T. 4</v>
      </c>
      <c r="DA140" s="231" t="str">
        <f t="shared" si="19"/>
        <v>T. 1</v>
      </c>
      <c r="DB140" s="231" t="str">
        <f t="shared" si="20"/>
        <v>T. 2</v>
      </c>
      <c r="DC140" s="230" t="str">
        <f t="shared" si="51"/>
        <v>T. 3</v>
      </c>
      <c r="DD140" s="232" t="str">
        <f t="shared" si="52"/>
        <v/>
      </c>
      <c r="DE140" s="232">
        <f>IF(OR(K140="7",K140="1"),DE138,DE138-1)</f>
        <v>-2</v>
      </c>
      <c r="DF140" s="232"/>
    </row>
    <row r="141" spans="3:110" x14ac:dyDescent="0.25">
      <c r="C141" s="125">
        <v>2039</v>
      </c>
      <c r="D141" s="126"/>
      <c r="E141" s="126"/>
      <c r="F141" s="126"/>
      <c r="G141" s="127"/>
      <c r="H141" s="126"/>
      <c r="I141" s="86">
        <f t="shared" si="66"/>
        <v>45583</v>
      </c>
      <c r="J141" s="96">
        <f t="shared" si="7"/>
        <v>6</v>
      </c>
      <c r="K141" s="150" t="str" cm="1">
        <f t="array" ref="K141">_xlfn.IFNA(_xlfn.IFS(J141=F102,"1",J141=F103,"2",J141=F104,"3",J141=F105,"4",J141=F106,"5",J141=F107,"6",J141=F108,"7"),K134)</f>
        <v>6</v>
      </c>
      <c r="L141" s="137" t="str" cm="1">
        <f t="array" ref="L141">_xlfn.IFNA(_xlfn.IFS(AR141=I102,AQ115,AV141=I102,AU115,AZ141=I102,AY115,BD141=I102,BC115,BH141=I102,BG115,BL141=I102,BK115,BP141=I102,BO115,BT141=I102,BS115,BX141=I102,BW115,CB141=I102,CA115),"0")</f>
        <v>0</v>
      </c>
      <c r="M141" s="126" t="str" cm="1">
        <f t="array" ref="M141">_xlfn.IFNA(_xlfn.IFS(AS140=J102,AQ115,AW140=J102,AU115,BA140=J102,AY115,BE140=J102,BC115,BI140=J102,BG115,BM140=J102,BK115,BQ140=J102,BO115,BU140=J102,BS115,BY140=J102,BW115,CC140=J102,CA115),"0")</f>
        <v>0</v>
      </c>
      <c r="N141" s="127" t="str" cm="1">
        <f t="array" ref="N141">_xlfn.IFNA(_xlfn.IFS(AS140=J103,AQ115,AW140=J103,AU115,BA140=J103,AY115,BE140=J103,BC115,BI140=J103,BG115,BM140=J103,BK115,BQ140=J103,BO115,BU140=J103,BS115,BY140=J103,BW115,CC140=J103,CA115),"0")</f>
        <v>0</v>
      </c>
      <c r="O141" s="125" t="str" cm="1">
        <f t="array" ref="O141">_xlfn.IFNA(_xlfn.IFS(AT141=J102,AQ115,AX141=J102,AU115,BB141=J102,AY115,BF141=J102,BC115,BJ141=J102,BG115,BN141=J102,BK115,BR141=J102,BO115,BV141=J102,BS115,BZ141=J102,BW115,CD141=J102,CA115),"0")</f>
        <v>0</v>
      </c>
      <c r="P141" s="231" t="str">
        <f t="shared" si="34"/>
        <v>0</v>
      </c>
      <c r="Q141" s="231" t="str" cm="1">
        <f t="array" ref="Q141">_xlfn.IFNA(_xlfn.IFS(AND(OR(L141=AQ115,M141=AQ115),AQ141=I103,O141&lt;&gt;AQ115),AQ115,AND(OR(L141=AU115,M141=AU115),AU141=I103,O141&lt;&gt;AU115),AU115,AND(OR(L141=AY115,M141=AY115),AY141=I103,O141&lt;&gt;AY115),AY115,AND(OR(L141=BC115,M141=BC115),BC141=I103,O141&lt;&gt;BC115),BC115,AND(OR(L141=BG115,M141=BG115),BG141=I103,O141&lt;&gt;BG115),BG115,AND(OR(L141=BK115,M141=BK115),BK141=I103,O141&lt;&gt;BK115),BK115,AND(OR(L141=BO115,M141=BO115),BO141=I103,O141&lt;&gt;BO115),BO115,AND(OR(L141=BS115,M141=BS115),BS141=I103,O141&lt;&gt;BS115),BS115,AND(OR(L141=BW115,M141=BW115),BW141=I103,O141&lt;&gt;BW115),BW115,AND(OR(L141=CA115,M141=CA115),CA141=I103,O141&lt;&gt;CA115),CA115),"0")</f>
        <v>0</v>
      </c>
      <c r="R141" s="102" t="str" cm="1">
        <f t="array" ref="R141">_xlfn.IFNA(_xlfn.IFS(AND(OR(L141=AQ115,N141=AQ115),AQ141=I103,P141&lt;&gt;AQ115),AQ115,AND(OR(L141=AU115,N141=AU115),AU141=I103,P141&lt;&gt;AU115),AU115,AND(OR(L141=AY115,N141=AY115),AY141=I103,P141&lt;&gt;AY115),AY115,AND(OR(L141=BC115,N141=BC115),BC141=I103,P141&lt;&gt;BC115),BC115,AND(OR(L141=BG115,N141=BG115),BG141=I103,P141&lt;&gt;BG115),BG115,AND(OR(L141=BK115,N141=BK115),BK141=I103,P141&lt;&gt;BK115),BK115,AND(OR(L141=BO115,N141=BO115),BO141=I103,P141&lt;&gt;BO115),BO115,AND(OR(L141=BS115,N141=BS115),BS141=I103,P141&lt;&gt;BS115),BS115,AND(OR(L141=BW115,N141=BW115),BW141=I103,P141&lt;&gt;BW115),BW115,AND(OR(L141=CA115,N141=CA115),CA141=I103,P141&lt;&gt;CA115),CA115),"0")</f>
        <v>0</v>
      </c>
      <c r="S141" s="204" t="str">
        <f t="shared" si="35"/>
        <v>T. 4</v>
      </c>
      <c r="T141" s="204" t="str">
        <f t="shared" si="36"/>
        <v>T. 1</v>
      </c>
      <c r="U141" s="50">
        <f t="shared" si="37"/>
        <v>0</v>
      </c>
      <c r="V141" s="50">
        <f t="shared" si="24"/>
        <v>1</v>
      </c>
      <c r="W141" s="282">
        <f t="shared" si="53"/>
        <v>2.9999900000000004</v>
      </c>
      <c r="X141" s="282">
        <f t="shared" si="25"/>
        <v>0</v>
      </c>
      <c r="Y141" s="282">
        <f t="shared" si="53"/>
        <v>3.9999799999999999</v>
      </c>
      <c r="Z141" s="282">
        <f t="shared" si="26"/>
        <v>0</v>
      </c>
      <c r="AA141" s="282">
        <f t="shared" si="53"/>
        <v>3.9999700000000002</v>
      </c>
      <c r="AB141" s="282">
        <f t="shared" si="27"/>
        <v>1</v>
      </c>
      <c r="AC141" s="282">
        <f t="shared" si="53"/>
        <v>3.9999599999999997</v>
      </c>
      <c r="AD141" s="282">
        <f t="shared" si="28"/>
        <v>0</v>
      </c>
      <c r="AE141" s="282">
        <f t="shared" si="53"/>
        <v>-5.0000000000000002E-5</v>
      </c>
      <c r="AF141" s="282">
        <f t="shared" si="29"/>
        <v>0</v>
      </c>
      <c r="AG141" s="282">
        <f t="shared" si="53"/>
        <v>-6.0000000000000002E-5</v>
      </c>
      <c r="AH141" s="199">
        <f t="shared" si="38"/>
        <v>0</v>
      </c>
      <c r="AI141" s="199">
        <f t="shared" si="53"/>
        <v>0</v>
      </c>
      <c r="AJ141" s="199">
        <f t="shared" si="30"/>
        <v>0</v>
      </c>
      <c r="AK141" s="199">
        <f t="shared" si="54"/>
        <v>0</v>
      </c>
      <c r="AL141" s="199">
        <f t="shared" si="31"/>
        <v>0</v>
      </c>
      <c r="AM141" s="199">
        <f t="shared" si="55"/>
        <v>0</v>
      </c>
      <c r="AN141" s="199">
        <f t="shared" si="32"/>
        <v>0</v>
      </c>
      <c r="AO141" s="199">
        <f t="shared" si="56"/>
        <v>0</v>
      </c>
      <c r="AP141" s="268">
        <f t="shared" si="39"/>
        <v>0</v>
      </c>
      <c r="AQ141" s="242" t="str">
        <f t="shared" si="40"/>
        <v>No</v>
      </c>
      <c r="AR141" s="102" t="str" cm="1">
        <f t="array" ref="AR141">_xlfn.IFNA(_xlfn.IFS(AND(AQ141=I103,AQ142=I102),I102,AND(AQ141=I103,AQ140=I102),I102),I103)</f>
        <v>No</v>
      </c>
      <c r="AS141" s="126" t="str" cm="1">
        <f t="array" ref="AS141">_xlfn.IFNA(_xlfn.IFS(AND(I16=I102,OR(J16=I141,K16=J141)),L16,AND(M16=I102,OR(O16=I141,P16=J141)),Q16,AND(R16=I102,OR(S16=I141,T16=J141)),V16),"0")</f>
        <v>0</v>
      </c>
      <c r="AT141" s="231" t="str">
        <f t="shared" si="41"/>
        <v>0</v>
      </c>
      <c r="AU141" s="242" t="str">
        <f t="shared" si="42"/>
        <v>No</v>
      </c>
      <c r="AV141" s="126" t="str" cm="1">
        <f t="array" ref="AV141">_xlfn.IFNA(_xlfn.IFS(AND(AU141=I103,AU142=I102),I102,AND(AU141=I103,AU140=I102),I102),I103)</f>
        <v>No</v>
      </c>
      <c r="AW141" s="126" t="str" cm="1">
        <f t="array" ref="AW141">_xlfn.IFNA(_xlfn.IFS(AND(I17=I102,OR(J17=I141,K17=J141)),L17,AND(M17=I102,OR(O17=I141,P17=J141)),Q17,AND(R17=I102,OR(S17=I141,T17=J141)),V17),"0")</f>
        <v>0</v>
      </c>
      <c r="AX141" s="127" t="str" cm="1">
        <f t="array" ref="AX141">_xlfn.IFNA(_xlfn.IFS(AND(I17=I103,OR(J17=I141,K17=J141)),L17,AND(M17=I103,OR(O17=I141,P17=J141)),Q17,AND(R17=I103,OR(S17=I141,T17=J141)),V17),"0")</f>
        <v>0</v>
      </c>
      <c r="AY141" s="242" t="str">
        <f t="shared" si="57"/>
        <v>No</v>
      </c>
      <c r="AZ141" s="126" t="str" cm="1">
        <f t="array" ref="AZ141">_xlfn.IFNA(_xlfn.IFS(AND(AY141=I103,AY142=I102),I102,AND(AY141=I103,AY140=I102),I102),I103)</f>
        <v>No</v>
      </c>
      <c r="BA141" s="126" t="str" cm="1">
        <f t="array" ref="BA141">_xlfn.IFNA(_xlfn.IFS(AND(I18=I102,OR(J18=I141,K18=J141)),L18,AND(M18=I102,OR(O18=I141,P18=J141)),Q18,AND(R18=I102,OR(S18=I141,T18=J141)),V18),"0")</f>
        <v>0</v>
      </c>
      <c r="BB141" s="127" t="str" cm="1">
        <f t="array" ref="BB141">_xlfn.IFNA(_xlfn.IFS(AND(I18=I103,OR(J18=I141,K18=J141)),L18,AND(M18=I103,OR(O18=I141,P18=J141)),Q18,AND(R18=I103,OR(S18=I141,T18=J141)),V18),"0")</f>
        <v>0</v>
      </c>
      <c r="BC141" s="241" t="str">
        <f t="shared" si="58"/>
        <v>No</v>
      </c>
      <c r="BD141" s="126" t="str" cm="1">
        <f t="array" ref="BD141">_xlfn.IFNA(_xlfn.IFS(AND(BC141=I103,BC142=I102),I102,AND(BC141=I103,BC140=I102),I102),I103)</f>
        <v>No</v>
      </c>
      <c r="BE141" s="126" t="str" cm="1">
        <f t="array" ref="BE141">_xlfn.IFNA(_xlfn.IFS(AND(I19=I102,OR(J19=I141,K19=J141)),L19,AND(M19=I102,OR(O19=I141,P19=J141)),Q19,AND(R19=I102,OR(S19=I141,T19=J141)),V19),"0")</f>
        <v>0</v>
      </c>
      <c r="BF141" s="127" t="str" cm="1">
        <f t="array" ref="BF141">_xlfn.IFNA(_xlfn.IFS(AND(I19=I103,OR(J19=I141,K19=J141)),L19,AND(M19=I103,OR(O19=I141,P19=J141)),Q19,AND(R19=I103,OR(S19=I141,T19=J141)),V19),"0")</f>
        <v>0</v>
      </c>
      <c r="BG141" s="242" t="str">
        <f t="shared" si="59"/>
        <v>No</v>
      </c>
      <c r="BH141" s="126" t="str" cm="1">
        <f t="array" ref="BH141">_xlfn.IFNA(_xlfn.IFS(AND(BG141=I103,BG142=I102),I102,AND(BG141=I103,BG140=I102),I102),I103)</f>
        <v>No</v>
      </c>
      <c r="BI141" s="126" t="str" cm="1">
        <f t="array" ref="BI141">_xlfn.IFNA(_xlfn.IFS(AND(I20=I102,OR(J20=I141,K20=J141)),L20,AND(M20=I102,OR(O20=I141,P20=J141)),Q20,AND(R20=I102,OR(S20=I141,T20=J141)),V20),"0")</f>
        <v>0</v>
      </c>
      <c r="BJ141" s="127" t="str" cm="1">
        <f t="array" ref="BJ141">_xlfn.IFNA(_xlfn.IFS(AND(I20=I103,OR(J20=I141,K20=J141)),L20,AND(M20=I103,OR(O20=I141,P20=J141)),Q20,AND(R20=I103,OR(S20=I141,T20=J141)),V20),"0")</f>
        <v>0</v>
      </c>
      <c r="BK141" s="241" t="str">
        <f t="shared" si="60"/>
        <v>No</v>
      </c>
      <c r="BL141" s="126" t="str" cm="1">
        <f t="array" ref="BL141">_xlfn.IFNA(_xlfn.IFS(AND(BK141=I103,BK142=I102),I102,AND(BK141=I103,BK140=I102),I102),I103)</f>
        <v>No</v>
      </c>
      <c r="BM141" s="126" t="str" cm="1">
        <f t="array" ref="BM141">_xlfn.IFNA(_xlfn.IFS(AND(I21=I102,OR(J21=I141,K21=J141)),L21,AND(M21=I102,OR(O21=I141,P21=J141)),Q21,AND(R21=I102,OR(S21=I141,T21=J141)),V21),"0")</f>
        <v>0</v>
      </c>
      <c r="BN141" s="127" t="str" cm="1">
        <f t="array" ref="BN141">_xlfn.IFNA(_xlfn.IFS(AND(I21=I103,OR(J21=I141,K21=J141)),L21,AND(M21=I103,OR(O21=I141,P21=J141)),Q21,AND(R21=I103,OR(S21=I141,T21=J141)),V21),"0")</f>
        <v>0</v>
      </c>
      <c r="BO141" s="242" t="str">
        <f t="shared" si="61"/>
        <v>No</v>
      </c>
      <c r="BP141" s="126" t="str" cm="1">
        <f t="array" ref="BP141">_xlfn.IFNA(_xlfn.IFS(AND(BO141=I103,BO142=I102),I102,AND(BO141=I103,BO140=I102),I102),I103)</f>
        <v>No</v>
      </c>
      <c r="BQ141" s="126" t="str" cm="1">
        <f t="array" ref="BQ141">_xlfn.IFNA(_xlfn.IFS(AND(I22=I102,OR(J22=I141,K22=J141)),L22,AND(M22=I102,OR(O22=I141,P22=J141)),Q22,AND(R22=I102,OR(S22=I141,T22=J141)),V22),"0")</f>
        <v>0</v>
      </c>
      <c r="BR141" s="127" t="str" cm="1">
        <f t="array" ref="BR141">_xlfn.IFNA(_xlfn.IFS(AND(I22=I103,OR(J22=I141,K22=J141)),L22,AND(M22=I103,OR(O22=I141,P22=J141)),Q22,AND(R22=I103,OR(S22=I141,T22=J141)),V22),"0")</f>
        <v>0</v>
      </c>
      <c r="BS141" s="242" t="str">
        <f t="shared" si="62"/>
        <v>No</v>
      </c>
      <c r="BT141" s="126" t="str" cm="1">
        <f t="array" ref="BT141">_xlfn.IFNA(_xlfn.IFS(AND(BS141=I103,BS142=I102),I102,AND(BS141=I103,BS140=I102),I102),I103)</f>
        <v>No</v>
      </c>
      <c r="BU141" s="126" t="str" cm="1">
        <f t="array" ref="BU141">_xlfn.IFNA(_xlfn.IFS(AND(I23=I102,OR(J23=I141,K23=J141)),L23,AND(M23=I102,OR(O23=I141,P23=J141)),Q23,AND(R23=I102,OR(S23=I141,T23=J141)),V23),"0")</f>
        <v>0</v>
      </c>
      <c r="BV141" s="127" t="str" cm="1">
        <f t="array" ref="BV141">_xlfn.IFNA(_xlfn.IFS(AND(I23=I103,OR(J23=I141,K23=J141)),L23,AND(M23=I103,OR(O23=I141,P23=J141)),Q23,AND(R23=I103,OR(S23=I141,T23=J141)),V23),"0")</f>
        <v>0</v>
      </c>
      <c r="BW141" s="241" t="str">
        <f t="shared" si="63"/>
        <v>No</v>
      </c>
      <c r="BX141" s="126" t="str" cm="1">
        <f t="array" ref="BX141">_xlfn.IFNA(_xlfn.IFS(AND(BW141=I103,BW142=I102),I102,AND(BW141=I103,BW140=I102),I102),I103)</f>
        <v>No</v>
      </c>
      <c r="BY141" s="126" t="str" cm="1">
        <f t="array" ref="BY141">_xlfn.IFNA(_xlfn.IFS(AND(I24=I102,OR(J24=I141,K24=J141)),L24,AND(M24=I102,OR(O24=I141,P24=J141)),Q24,AND(R24=I102,OR(S24=I141,T24=J141)),V24),"0")</f>
        <v>0</v>
      </c>
      <c r="BZ141" s="127" t="str" cm="1">
        <f t="array" ref="BZ141">_xlfn.IFNA(_xlfn.IFS(AND(I24=I103,OR(J24=I141,K24=J141)),L24,AND(M24=I103,OR(O24=I141,P24=J141)),Q24,AND(R24=I103,OR(S24=I141,T24=J141)),V24),"0")</f>
        <v>0</v>
      </c>
      <c r="CA141" s="242" t="str">
        <f t="shared" si="64"/>
        <v>No</v>
      </c>
      <c r="CB141" s="126" t="str" cm="1">
        <f t="array" ref="CB141">_xlfn.IFNA(_xlfn.IFS(AND(CA141=I103,CA142=I102),I102,AND(CA141=I103,CA140=I102),I102),I103)</f>
        <v>No</v>
      </c>
      <c r="CC141" s="126" t="str" cm="1">
        <f t="array" ref="CC141">_xlfn.IFNA(_xlfn.IFS(AND(I25=I102,OR(J25=I141,K25=J141)),L25,AND(M25=I102,OR(O25=I141,P25=J141)),Q25,AND(R25=I102,OR(S25=I141,T25=J141)),V25),"0")</f>
        <v>0</v>
      </c>
      <c r="CD141" s="127" t="str" cm="1">
        <f t="array" ref="CD141">_xlfn.IFNA(_xlfn.IFS(AND(I25=I103,OR(J25=I141,K25=J141)),L25,AND(M25=I103,OR(O25=I141,P25=J141)),Q25,AND(R25=I103,OR(S25=I141,T25=J141)),V25),"0")</f>
        <v>0</v>
      </c>
      <c r="CE141" s="208" t="str">
        <f t="shared" si="43"/>
        <v>0</v>
      </c>
      <c r="CF141" s="207"/>
      <c r="CG141" s="208">
        <f t="shared" si="44"/>
        <v>0</v>
      </c>
      <c r="CH141" s="207">
        <f t="shared" si="69"/>
        <v>0</v>
      </c>
      <c r="CI141" s="206" t="str">
        <f t="shared" si="70"/>
        <v>0</v>
      </c>
      <c r="CJ141" s="208">
        <f>IF(CH141="0",M141,CH141)</f>
        <v>0</v>
      </c>
      <c r="CK141" s="208" t="str">
        <f t="shared" si="47"/>
        <v>0</v>
      </c>
      <c r="CL141" s="208">
        <f t="shared" si="48"/>
        <v>0</v>
      </c>
      <c r="CM141" s="231" t="str">
        <f t="shared" si="65"/>
        <v>0</v>
      </c>
      <c r="CN141" s="230" t="str">
        <f t="shared" si="49"/>
        <v>T. 3</v>
      </c>
      <c r="CO141" s="230" t="str">
        <f t="shared" si="50"/>
        <v/>
      </c>
      <c r="CP141" s="276">
        <f t="shared" si="8"/>
        <v>2.9999900000000004</v>
      </c>
      <c r="CQ141" s="237">
        <f t="shared" si="9"/>
        <v>3.9999799999999999</v>
      </c>
      <c r="CR141" s="237">
        <f t="shared" si="10"/>
        <v>3.9999700000000002</v>
      </c>
      <c r="CS141" s="237">
        <f t="shared" si="11"/>
        <v>3.9999599999999997</v>
      </c>
      <c r="CT141" s="237">
        <f t="shared" si="12"/>
        <v>-5.0000000000000002E-5</v>
      </c>
      <c r="CU141" s="237">
        <f t="shared" si="13"/>
        <v>-6.0000000000000002E-5</v>
      </c>
      <c r="CV141" s="237">
        <f t="shared" si="14"/>
        <v>0</v>
      </c>
      <c r="CW141" s="237">
        <f t="shared" si="15"/>
        <v>0</v>
      </c>
      <c r="CX141" s="237">
        <f t="shared" si="16"/>
        <v>0</v>
      </c>
      <c r="CY141" s="273">
        <f t="shared" si="17"/>
        <v>0</v>
      </c>
      <c r="CZ141" s="230" t="str">
        <f t="shared" si="18"/>
        <v>T. 2</v>
      </c>
      <c r="DA141" s="231" t="str">
        <f t="shared" si="19"/>
        <v>T. 3</v>
      </c>
      <c r="DB141" s="231" t="str">
        <f t="shared" si="20"/>
        <v>T. 4</v>
      </c>
      <c r="DC141" s="230" t="str">
        <f t="shared" si="51"/>
        <v>T. 4</v>
      </c>
      <c r="DD141" s="232" t="str">
        <f t="shared" si="52"/>
        <v>T. 1</v>
      </c>
      <c r="DE141" s="232">
        <f>IF(OR(K141="7",K141="1"),DE145,DE145-1)</f>
        <v>3</v>
      </c>
      <c r="DF141" s="232"/>
    </row>
    <row r="142" spans="3:110" x14ac:dyDescent="0.25">
      <c r="C142" s="125">
        <v>2040</v>
      </c>
      <c r="D142" s="126"/>
      <c r="E142" s="126"/>
      <c r="F142" s="126"/>
      <c r="G142" s="127"/>
      <c r="H142" s="126"/>
      <c r="I142" s="86">
        <f t="shared" si="66"/>
        <v>45584</v>
      </c>
      <c r="J142" s="96">
        <f t="shared" si="7"/>
        <v>7</v>
      </c>
      <c r="K142" s="150" t="str" cm="1">
        <f t="array" ref="K142">_xlfn.IFNA(_xlfn.IFS(J142=F102,"1",J142=F103,"2",J142=F104,"3",J142=F105,"4",J142=F106,"5",J142=F107,"6",J142=F108,"7"),K135)</f>
        <v>7</v>
      </c>
      <c r="L142" s="137" t="str" cm="1">
        <f t="array" ref="L142">_xlfn.IFNA(_xlfn.IFS(AR142=I102,AQ115,AV142=I102,AU115,AZ142=I102,AY115,BD142=I102,BC115,BH142=I102,BG115,BL142=I102,BK115,BP142=I102,BO115,BT142=I102,BS115,BX142=I102,BW115,CB142=I102,CA115),"0")</f>
        <v>0</v>
      </c>
      <c r="M142" s="126" t="str" cm="1">
        <f t="array" ref="M142">_xlfn.IFNA(_xlfn.IFS(AS141=J102,AQ115,AW141=J102,AU115,BA141=J102,AY115,BE141=J102,BC115,BI141=J102,BG115,BM141=J102,BK115,BQ141=J102,BO115,BU141=J102,BS115,BY141=J102,BW115,CC141=J102,CA115),"0")</f>
        <v>0</v>
      </c>
      <c r="N142" s="127" t="str" cm="1">
        <f t="array" ref="N142">_xlfn.IFNA(_xlfn.IFS(AS141=J103,AQ115,AW141=J103,AU115,BA141=J103,AY115,BE141=J103,BC115,BI141=J103,BG115,BM141=J103,BK115,BQ141=J103,BO115,BU141=J103,BS115,BY141=J103,BW115,CC141=J103,CA115),"0")</f>
        <v>0</v>
      </c>
      <c r="O142" s="125" t="str" cm="1">
        <f t="array" ref="O142">_xlfn.IFNA(_xlfn.IFS(AT142=J102,AQ115,AX142=J102,AU115,BB142=J102,AY115,BF142=J102,BC115,BJ142=J102,BG115,BN142=J102,BK115,BR142=J102,BO115,BV142=J102,BS115,BZ142=J102,BW115,CD142=J102,CA115),"0")</f>
        <v>0</v>
      </c>
      <c r="P142" s="231" t="str">
        <f t="shared" si="34"/>
        <v>0</v>
      </c>
      <c r="Q142" s="231" t="str" cm="1">
        <f t="array" ref="Q142">_xlfn.IFNA(_xlfn.IFS(AND(OR(L142=AQ115,M142=AQ115),AQ142=I103,O142&lt;&gt;AQ115),AQ115,AND(OR(L142=AU115,M142=AU115),AU142=I103,O142&lt;&gt;AU115),AU115,AND(OR(L142=AY115,M142=AY115),AY142=I103,O142&lt;&gt;AY115),AY115,AND(OR(L142=BC115,M142=BC115),BC142=I103,O142&lt;&gt;BC115),BC115,AND(OR(L142=BG115,M142=BG115),BG142=I103,O142&lt;&gt;BG115),BG115,AND(OR(L142=BK115,M142=BK115),BK142=I103,O142&lt;&gt;BK115),BK115,AND(OR(L142=BO115,M142=BO115),BO142=I103,O142&lt;&gt;BO115),BO115,AND(OR(L142=BS115,M142=BS115),BS142=I103,O142&lt;&gt;BS115),BS115,AND(OR(L142=BW115,M142=BW115),BW142=I103,O142&lt;&gt;BW115),BW115,AND(OR(L142=CA115,M142=CA115),CA142=I103,O142&lt;&gt;CA115),CA115),"0")</f>
        <v>0</v>
      </c>
      <c r="R142" s="102" t="str" cm="1">
        <f t="array" ref="R142">_xlfn.IFNA(_xlfn.IFS(AND(OR(L142=AQ115,N142=AQ115),AQ142=I103,P142&lt;&gt;AQ115),AQ115,AND(OR(L142=AU115,N142=AU115),AU142=I103,P142&lt;&gt;AU115),AU115,AND(OR(L142=AY115,N142=AY115),AY142=I103,P142&lt;&gt;AY115),AY115,AND(OR(L142=BC115,N142=BC115),BC142=I103,P142&lt;&gt;BC115),BC115,AND(OR(L142=BG115,N142=BG115),BG142=I103,P142&lt;&gt;BG115),BG115,AND(OR(L142=BK115,N142=BK115),BK142=I103,P142&lt;&gt;BK115),BK115,AND(OR(L142=BO115,N142=BO115),BO142=I103,P142&lt;&gt;BO115),BO115,AND(OR(L142=BS115,N142=BS115),BS142=I103,P142&lt;&gt;BS115),BS115,AND(OR(L142=BW115,N142=BW115),BW142=I103,P142&lt;&gt;BW115),BW115,AND(OR(L142=CA115,N142=CA115),CA142=I103,P142&lt;&gt;CA115),CA115),"0")</f>
        <v>0</v>
      </c>
      <c r="S142" s="204" t="str">
        <f t="shared" si="35"/>
        <v>T. 2</v>
      </c>
      <c r="T142" s="204" t="str">
        <f t="shared" si="36"/>
        <v/>
      </c>
      <c r="U142" s="50">
        <f t="shared" si="37"/>
        <v>0</v>
      </c>
      <c r="V142" s="50">
        <f t="shared" si="24"/>
        <v>0</v>
      </c>
      <c r="W142" s="282">
        <f t="shared" si="53"/>
        <v>2.9999900000000004</v>
      </c>
      <c r="X142" s="282">
        <f t="shared" si="25"/>
        <v>1</v>
      </c>
      <c r="Y142" s="282">
        <f t="shared" si="53"/>
        <v>2.9999799999999999</v>
      </c>
      <c r="Z142" s="282">
        <f t="shared" si="26"/>
        <v>0</v>
      </c>
      <c r="AA142" s="282">
        <f t="shared" si="53"/>
        <v>3.9999700000000002</v>
      </c>
      <c r="AB142" s="282">
        <f t="shared" si="27"/>
        <v>0</v>
      </c>
      <c r="AC142" s="282">
        <f t="shared" si="53"/>
        <v>3.9999599999999997</v>
      </c>
      <c r="AD142" s="282">
        <f t="shared" si="28"/>
        <v>0</v>
      </c>
      <c r="AE142" s="282">
        <f t="shared" si="53"/>
        <v>-5.0000000000000002E-5</v>
      </c>
      <c r="AF142" s="282">
        <f t="shared" si="29"/>
        <v>0</v>
      </c>
      <c r="AG142" s="282">
        <f t="shared" si="53"/>
        <v>-6.0000000000000002E-5</v>
      </c>
      <c r="AH142" s="199">
        <f t="shared" si="38"/>
        <v>0</v>
      </c>
      <c r="AI142" s="199">
        <f t="shared" si="53"/>
        <v>0</v>
      </c>
      <c r="AJ142" s="199">
        <f t="shared" si="30"/>
        <v>0</v>
      </c>
      <c r="AK142" s="199">
        <f t="shared" si="54"/>
        <v>0</v>
      </c>
      <c r="AL142" s="199">
        <f t="shared" si="31"/>
        <v>0</v>
      </c>
      <c r="AM142" s="199">
        <f t="shared" si="55"/>
        <v>0</v>
      </c>
      <c r="AN142" s="199">
        <f t="shared" si="32"/>
        <v>0</v>
      </c>
      <c r="AO142" s="199">
        <f t="shared" si="56"/>
        <v>0</v>
      </c>
      <c r="AP142" s="268">
        <f t="shared" si="39"/>
        <v>0</v>
      </c>
      <c r="AQ142" s="242" t="str">
        <f t="shared" si="40"/>
        <v>No</v>
      </c>
      <c r="AR142" s="102" t="str" cm="1">
        <f t="array" ref="AR142">_xlfn.IFNA(_xlfn.IFS(AND(AQ142=I103,AQ143=I102),I102,AND(AQ142=I103,AQ141=I102),I102),I103)</f>
        <v>No</v>
      </c>
      <c r="AS142" s="126" t="str" cm="1">
        <f t="array" ref="AS142">_xlfn.IFNA(_xlfn.IFS(AND(I16=I102,OR(J16=I142,K16=J142)),L16,AND(M16=I102,OR(O16=I142,P16=J142)),Q16,AND(R16=I102,OR(S16=I142,T16=J142)),V16),"0")</f>
        <v>0</v>
      </c>
      <c r="AT142" s="231" t="str">
        <f t="shared" si="41"/>
        <v>0</v>
      </c>
      <c r="AU142" s="242" t="str">
        <f t="shared" si="42"/>
        <v>No</v>
      </c>
      <c r="AV142" s="126" t="str" cm="1">
        <f t="array" ref="AV142">_xlfn.IFNA(_xlfn.IFS(AND(AU142=I103,AU143=I102),I102,AND(AU142=I103,AU141=I102),I102),I103)</f>
        <v>No</v>
      </c>
      <c r="AW142" s="126" t="str" cm="1">
        <f t="array" ref="AW142">_xlfn.IFNA(_xlfn.IFS(AND(I17=I102,OR(J17=I142,K17=J142)),L17,AND(M17=I102,OR(O17=I142,P17=J142)),Q17,AND(R17=I102,OR(S17=I142,T17=J142)),V17),"0")</f>
        <v>0</v>
      </c>
      <c r="AX142" s="127" t="str" cm="1">
        <f t="array" ref="AX142">_xlfn.IFNA(_xlfn.IFS(AND(I17=I103,OR(J17=I142,K17=J142)),L17,AND(M17=I103,OR(O17=I142,P17=J142)),Q17,AND(R17=I103,OR(S17=I142,T17=J142)),V17),"0")</f>
        <v>0</v>
      </c>
      <c r="AY142" s="242" t="str">
        <f t="shared" si="57"/>
        <v>No</v>
      </c>
      <c r="AZ142" s="126" t="str" cm="1">
        <f t="array" ref="AZ142">_xlfn.IFNA(_xlfn.IFS(AND(AY142=I103,AY143=I102),I102,AND(AY142=I103,AY141=I102),I102),I103)</f>
        <v>No</v>
      </c>
      <c r="BA142" s="126" t="str" cm="1">
        <f t="array" ref="BA142">_xlfn.IFNA(_xlfn.IFS(AND(I18=I102,OR(J18=I142,K18=J142)),L18,AND(M18=I102,OR(O18=I142,P18=J142)),Q18,AND(R18=I102,OR(S18=I142,T18=J142)),V18),"0")</f>
        <v>0</v>
      </c>
      <c r="BB142" s="127" t="str" cm="1">
        <f t="array" ref="BB142">_xlfn.IFNA(_xlfn.IFS(AND(I18=I103,OR(J18=I142,K18=J142)),L18,AND(M18=I103,OR(O18=I142,P18=J142)),Q18,AND(R18=I103,OR(S18=I142,T18=J142)),V18),"0")</f>
        <v>0</v>
      </c>
      <c r="BC142" s="241" t="str">
        <f t="shared" si="58"/>
        <v>No</v>
      </c>
      <c r="BD142" s="126" t="str" cm="1">
        <f t="array" ref="BD142">_xlfn.IFNA(_xlfn.IFS(AND(BC142=I103,BC143=I102),I102,AND(BC142=I103,BC141=I102),I102),I103)</f>
        <v>No</v>
      </c>
      <c r="BE142" s="126" t="str" cm="1">
        <f t="array" ref="BE142">_xlfn.IFNA(_xlfn.IFS(AND(I19=I102,OR(J19=I142,K19=J142)),L19,AND(M19=I102,OR(O19=I142,P19=J142)),Q19,AND(R19=I102,OR(S19=I142,T19=J142)),V19),"0")</f>
        <v>0</v>
      </c>
      <c r="BF142" s="127" t="str" cm="1">
        <f t="array" ref="BF142">_xlfn.IFNA(_xlfn.IFS(AND(I19=I103,OR(J19=I142,K19=J142)),L19,AND(M19=I103,OR(O19=I142,P19=J142)),Q19,AND(R19=I103,OR(S19=I142,T19=J142)),V19),"0")</f>
        <v>0</v>
      </c>
      <c r="BG142" s="242" t="str">
        <f t="shared" si="59"/>
        <v>No</v>
      </c>
      <c r="BH142" s="126" t="str" cm="1">
        <f t="array" ref="BH142">_xlfn.IFNA(_xlfn.IFS(AND(BG142=I103,BG143=I102),I102,AND(BG142=I103,BG141=I102),I102),I103)</f>
        <v>No</v>
      </c>
      <c r="BI142" s="126" t="str" cm="1">
        <f t="array" ref="BI142">_xlfn.IFNA(_xlfn.IFS(AND(I20=I102,OR(J20=I142,K20=J142)),L20,AND(M20=I102,OR(O20=I142,P20=J142)),Q20,AND(R20=I102,OR(S20=I142,T20=J142)),V20),"0")</f>
        <v>0</v>
      </c>
      <c r="BJ142" s="127" t="str" cm="1">
        <f t="array" ref="BJ142">_xlfn.IFNA(_xlfn.IFS(AND(I20=I103,OR(J20=I142,K20=J142)),L20,AND(M20=I103,OR(O20=I142,P20=J142)),Q20,AND(R20=I103,OR(S20=I142,T20=J142)),V20),"0")</f>
        <v>0</v>
      </c>
      <c r="BK142" s="241" t="str">
        <f t="shared" si="60"/>
        <v>No</v>
      </c>
      <c r="BL142" s="126" t="str" cm="1">
        <f t="array" ref="BL142">_xlfn.IFNA(_xlfn.IFS(AND(BK142=I103,BK143=I102),I102,AND(BK142=I103,BK141=I102),I102),I103)</f>
        <v>No</v>
      </c>
      <c r="BM142" s="126" t="str" cm="1">
        <f t="array" ref="BM142">_xlfn.IFNA(_xlfn.IFS(AND(I21=I102,OR(J21=I142,K21=J142)),L21,AND(M21=I102,OR(O21=I142,P21=J142)),Q21,AND(R21=I102,OR(S21=I142,T21=J142)),V21),"0")</f>
        <v>0</v>
      </c>
      <c r="BN142" s="127" t="str" cm="1">
        <f t="array" ref="BN142">_xlfn.IFNA(_xlfn.IFS(AND(I21=I103,OR(J21=I142,K21=J142)),L21,AND(M21=I103,OR(O21=I142,P21=J142)),Q21,AND(R21=I103,OR(S21=I142,T21=J142)),V21),"0")</f>
        <v>0</v>
      </c>
      <c r="BO142" s="242" t="str">
        <f t="shared" si="61"/>
        <v>No</v>
      </c>
      <c r="BP142" s="126" t="str" cm="1">
        <f t="array" ref="BP142">_xlfn.IFNA(_xlfn.IFS(AND(BO142=I103,BO143=I102),I102,AND(BO142=I103,BO141=I102),I102),I103)</f>
        <v>No</v>
      </c>
      <c r="BQ142" s="126" t="str" cm="1">
        <f t="array" ref="BQ142">_xlfn.IFNA(_xlfn.IFS(AND(I22=I102,OR(J22=I142,K22=J142)),L22,AND(M22=I102,OR(O22=I142,P22=J142)),Q22,AND(R22=I102,OR(S22=I142,T22=J142)),V22),"0")</f>
        <v>0</v>
      </c>
      <c r="BR142" s="127" t="str" cm="1">
        <f t="array" ref="BR142">_xlfn.IFNA(_xlfn.IFS(AND(I22=I103,OR(J22=I142,K22=J142)),L22,AND(M22=I103,OR(O22=I142,P22=J142)),Q22,AND(R22=I103,OR(S22=I142,T22=J142)),V22),"0")</f>
        <v>0</v>
      </c>
      <c r="BS142" s="242" t="str">
        <f t="shared" si="62"/>
        <v>No</v>
      </c>
      <c r="BT142" s="126" t="str" cm="1">
        <f t="array" ref="BT142">_xlfn.IFNA(_xlfn.IFS(AND(BS142=I103,BS143=I102),I102,AND(BS142=I103,BS141=I102),I102),I103)</f>
        <v>No</v>
      </c>
      <c r="BU142" s="126" t="str" cm="1">
        <f t="array" ref="BU142">_xlfn.IFNA(_xlfn.IFS(AND(I23=I102,OR(J23=I142,K23=J142)),L23,AND(M23=I102,OR(O23=I142,P23=J142)),Q23,AND(R23=I102,OR(S23=I142,T23=J142)),V23),"0")</f>
        <v>0</v>
      </c>
      <c r="BV142" s="127" t="str" cm="1">
        <f t="array" ref="BV142">_xlfn.IFNA(_xlfn.IFS(AND(I23=I103,OR(J23=I142,K23=J142)),L23,AND(M23=I103,OR(O23=I142,P23=J142)),Q23,AND(R23=I103,OR(S23=I142,T23=J142)),V23),"0")</f>
        <v>0</v>
      </c>
      <c r="BW142" s="241" t="str">
        <f t="shared" si="63"/>
        <v>No</v>
      </c>
      <c r="BX142" s="126" t="str" cm="1">
        <f t="array" ref="BX142">_xlfn.IFNA(_xlfn.IFS(AND(BW142=I103,BW143=I102),I102,AND(BW142=I103,BW141=I102),I102),I103)</f>
        <v>No</v>
      </c>
      <c r="BY142" s="126" t="str" cm="1">
        <f t="array" ref="BY142">_xlfn.IFNA(_xlfn.IFS(AND(I24=I102,OR(J24=I142,K24=J142)),L24,AND(M24=I102,OR(O24=I142,P24=J142)),Q24,AND(R24=I102,OR(S24=I142,T24=J142)),V24),"0")</f>
        <v>0</v>
      </c>
      <c r="BZ142" s="127" t="str" cm="1">
        <f t="array" ref="BZ142">_xlfn.IFNA(_xlfn.IFS(AND(I24=I103,OR(J24=I142,K24=J142)),L24,AND(M24=I103,OR(O24=I142,P24=J142)),Q24,AND(R24=I103,OR(S24=I142,T24=J142)),V24),"0")</f>
        <v>0</v>
      </c>
      <c r="CA142" s="242" t="str">
        <f t="shared" si="64"/>
        <v>No</v>
      </c>
      <c r="CB142" s="126" t="str" cm="1">
        <f t="array" ref="CB142">_xlfn.IFNA(_xlfn.IFS(AND(CA142=I103,CA143=I102),I102,AND(CA142=I103,CA141=I102),I102),I103)</f>
        <v>No</v>
      </c>
      <c r="CC142" s="126" t="str" cm="1">
        <f t="array" ref="CC142">_xlfn.IFNA(_xlfn.IFS(AND(I25=I102,OR(J25=I142,K25=J142)),L25,AND(M25=I102,OR(O25=I142,P25=J142)),Q25,AND(R25=I102,OR(S25=I142,T25=J142)),V25),"0")</f>
        <v>0</v>
      </c>
      <c r="CD142" s="127" t="str" cm="1">
        <f t="array" ref="CD142">_xlfn.IFNA(_xlfn.IFS(AND(I25=I103,OR(J25=I142,K25=J142)),L25,AND(M25=I103,OR(O25=I142,P25=J142)),Q25,AND(R25=I103,OR(S25=I142,T25=J142)),V25),"0")</f>
        <v>0</v>
      </c>
      <c r="CE142" s="208" t="str">
        <f t="shared" si="43"/>
        <v>0</v>
      </c>
      <c r="CF142" s="207"/>
      <c r="CG142" s="208">
        <f t="shared" si="44"/>
        <v>0</v>
      </c>
      <c r="CH142" s="207">
        <f t="shared" si="69"/>
        <v>0</v>
      </c>
      <c r="CI142" s="206" t="str">
        <f t="shared" si="70"/>
        <v>0</v>
      </c>
      <c r="CJ142" s="208">
        <f>IF(CH142="0",M142,CH142)</f>
        <v>0</v>
      </c>
      <c r="CK142" s="208" t="str">
        <f t="shared" si="47"/>
        <v>0</v>
      </c>
      <c r="CL142" s="208">
        <f t="shared" si="48"/>
        <v>0</v>
      </c>
      <c r="CM142" s="231" t="str">
        <f t="shared" si="65"/>
        <v>0</v>
      </c>
      <c r="CN142" s="230" t="str">
        <f t="shared" si="49"/>
        <v>T. 4</v>
      </c>
      <c r="CO142" s="230" t="str">
        <f t="shared" si="50"/>
        <v>T. 1</v>
      </c>
      <c r="CP142" s="276">
        <f t="shared" si="8"/>
        <v>2.9999900000000004</v>
      </c>
      <c r="CQ142" s="237">
        <f t="shared" si="9"/>
        <v>2.9999799999999999</v>
      </c>
      <c r="CR142" s="237">
        <f t="shared" si="10"/>
        <v>3.9999700000000002</v>
      </c>
      <c r="CS142" s="237">
        <f t="shared" si="11"/>
        <v>3.9999599999999997</v>
      </c>
      <c r="CT142" s="237">
        <f t="shared" si="12"/>
        <v>-5.0000000000000002E-5</v>
      </c>
      <c r="CU142" s="237">
        <f t="shared" si="13"/>
        <v>-6.0000000000000002E-5</v>
      </c>
      <c r="CV142" s="237">
        <f t="shared" si="14"/>
        <v>0</v>
      </c>
      <c r="CW142" s="237">
        <f t="shared" si="15"/>
        <v>0</v>
      </c>
      <c r="CX142" s="237">
        <f t="shared" si="16"/>
        <v>0</v>
      </c>
      <c r="CY142" s="273">
        <f t="shared" si="17"/>
        <v>0</v>
      </c>
      <c r="CZ142" s="230" t="str">
        <f t="shared" si="18"/>
        <v>T. 3</v>
      </c>
      <c r="DA142" s="231" t="str">
        <f t="shared" si="19"/>
        <v>T. 4</v>
      </c>
      <c r="DB142" s="231" t="str">
        <f t="shared" si="20"/>
        <v>T. 1</v>
      </c>
      <c r="DC142" s="230" t="str">
        <f t="shared" si="51"/>
        <v>T. 2</v>
      </c>
      <c r="DD142" s="232" t="str">
        <f t="shared" si="52"/>
        <v/>
      </c>
      <c r="DE142" s="232">
        <f>IF(OR(K142="7",K142="1"),DE140,DE140-1)</f>
        <v>-2</v>
      </c>
      <c r="DF142" s="232"/>
    </row>
    <row r="143" spans="3:110" x14ac:dyDescent="0.25">
      <c r="C143" s="125">
        <v>2041</v>
      </c>
      <c r="D143" s="126"/>
      <c r="E143" s="126"/>
      <c r="F143" s="126"/>
      <c r="G143" s="127"/>
      <c r="H143" s="126"/>
      <c r="I143" s="86">
        <f t="shared" si="66"/>
        <v>45585</v>
      </c>
      <c r="J143" s="96">
        <f t="shared" si="7"/>
        <v>1</v>
      </c>
      <c r="K143" s="150" t="str" cm="1">
        <f t="array" ref="K143">_xlfn.IFNA(_xlfn.IFS(J143=F102,"1",J143=F103,"2",J143=F104,"3",J143=F105,"4",J143=F106,"5",J143=F107,"6",J143=F108,"7"),K136)</f>
        <v>1</v>
      </c>
      <c r="L143" s="137" t="str" cm="1">
        <f t="array" ref="L143">_xlfn.IFNA(_xlfn.IFS(AR143=I102,AQ115,AV143=I102,AU115,AZ143=I102,AY115,BD143=I102,BC115,BH143=I102,BG115,BL143=I102,BK115,BP143=I102,BO115,BT143=I102,BS115,BX143=I102,BW115,CB143=I102,CA115),"0")</f>
        <v>0</v>
      </c>
      <c r="M143" s="126" t="str" cm="1">
        <f t="array" ref="M143">_xlfn.IFNA(_xlfn.IFS(AS142=J102,AQ115,AW142=J102,AU115,BA142=J102,AY115,BE142=J102,BC115,BI142=J102,BG115,BM142=J102,BK115,BQ142=J102,BO115,BU142=J102,BS115,BY142=J102,BW115,CC142=J102,CA115),"0")</f>
        <v>0</v>
      </c>
      <c r="N143" s="127" t="str" cm="1">
        <f t="array" ref="N143">_xlfn.IFNA(_xlfn.IFS(AS142=J103,AQ115,AW142=J103,AU115,BA142=J103,AY115,BE142=J103,BC115,BI142=J103,BG115,BM142=J103,BK115,BQ142=J103,BO115,BU142=J103,BS115,BY142=J103,BW115,CC142=J103,CA115),"0")</f>
        <v>0</v>
      </c>
      <c r="O143" s="125" t="str" cm="1">
        <f t="array" ref="O143">_xlfn.IFNA(_xlfn.IFS(AT143=J102,AQ115,AX143=J102,AU115,BB143=J102,AY115,BF143=J102,BC115,BJ143=J102,BG115,BN143=J102,BK115,BR143=J102,BO115,BV143=J102,BS115,BZ143=J102,BW115,CD143=J102,CA115),"0")</f>
        <v>0</v>
      </c>
      <c r="P143" s="231" t="str">
        <f t="shared" si="34"/>
        <v>0</v>
      </c>
      <c r="Q143" s="231" t="str" cm="1">
        <f t="array" ref="Q143">_xlfn.IFNA(_xlfn.IFS(AND(OR(L143=AQ115,M143=AQ115),AQ143=I103,O143&lt;&gt;AQ115),AQ115,AND(OR(L143=AU115,M143=AU115),AU143=I103,O143&lt;&gt;AU115),AU115,AND(OR(L143=AY115,M143=AY115),AY143=I103,O143&lt;&gt;AY115),AY115,AND(OR(L143=BC115,M143=BC115),BC143=I103,O143&lt;&gt;BC115),BC115,AND(OR(L143=BG115,M143=BG115),BG143=I103,O143&lt;&gt;BG115),BG115,AND(OR(L143=BK115,M143=BK115),BK143=I103,O143&lt;&gt;BK115),BK115,AND(OR(L143=BO115,M143=BO115),BO143=I103,O143&lt;&gt;BO115),BO115,AND(OR(L143=BS115,M143=BS115),BS143=I103,O143&lt;&gt;BS115),BS115,AND(OR(L143=BW115,M143=BW115),BW143=I103,O143&lt;&gt;BW115),BW115,AND(OR(L143=CA115,M143=CA115),CA143=I103,O143&lt;&gt;CA115),CA115),"0")</f>
        <v>0</v>
      </c>
      <c r="R143" s="102" t="str" cm="1">
        <f t="array" ref="R143">_xlfn.IFNA(_xlfn.IFS(AND(OR(L143=AQ115,N143=AQ115),AQ143=I103,P143&lt;&gt;AQ115),AQ115,AND(OR(L143=AU115,N143=AU115),AU143=I103,P143&lt;&gt;AU115),AU115,AND(OR(L143=AY115,N143=AY115),AY143=I103,P143&lt;&gt;AY115),AY115,AND(OR(L143=BC115,N143=BC115),BC143=I103,P143&lt;&gt;BC115),BC115,AND(OR(L143=BG115,N143=BG115),BG143=I103,P143&lt;&gt;BG115),BG115,AND(OR(L143=BK115,N143=BK115),BK143=I103,P143&lt;&gt;BK115),BK115,AND(OR(L143=BO115,N143=BO115),BO143=I103,P143&lt;&gt;BO115),BO115,AND(OR(L143=BS115,N143=BS115),BS143=I103,P143&lt;&gt;BS115),BS115,AND(OR(L143=BW115,N143=BW115),BW143=I103,P143&lt;&gt;BW115),BW115,AND(OR(L143=CA115,N143=CA115),CA143=I103,P143&lt;&gt;CA115),CA115),"0")</f>
        <v>0</v>
      </c>
      <c r="S143" s="204" t="str">
        <f t="shared" si="35"/>
        <v>T. 3</v>
      </c>
      <c r="T143" s="204" t="str">
        <f t="shared" si="36"/>
        <v/>
      </c>
      <c r="U143" s="50">
        <f t="shared" si="37"/>
        <v>0</v>
      </c>
      <c r="V143" s="50">
        <f t="shared" si="24"/>
        <v>0</v>
      </c>
      <c r="W143" s="282">
        <f t="shared" si="53"/>
        <v>2.9999900000000004</v>
      </c>
      <c r="X143" s="282">
        <f t="shared" si="25"/>
        <v>0</v>
      </c>
      <c r="Y143" s="282">
        <f t="shared" si="53"/>
        <v>2.9999799999999999</v>
      </c>
      <c r="Z143" s="282">
        <f t="shared" si="26"/>
        <v>1</v>
      </c>
      <c r="AA143" s="282">
        <f t="shared" si="53"/>
        <v>2.9999700000000002</v>
      </c>
      <c r="AB143" s="282">
        <f t="shared" si="27"/>
        <v>0</v>
      </c>
      <c r="AC143" s="282">
        <f t="shared" si="53"/>
        <v>3.9999599999999997</v>
      </c>
      <c r="AD143" s="282">
        <f t="shared" si="28"/>
        <v>0</v>
      </c>
      <c r="AE143" s="282">
        <f t="shared" si="53"/>
        <v>-5.0000000000000002E-5</v>
      </c>
      <c r="AF143" s="282">
        <f t="shared" si="29"/>
        <v>0</v>
      </c>
      <c r="AG143" s="282">
        <f t="shared" si="53"/>
        <v>-6.0000000000000002E-5</v>
      </c>
      <c r="AH143" s="199">
        <f t="shared" si="38"/>
        <v>0</v>
      </c>
      <c r="AI143" s="199">
        <f t="shared" si="53"/>
        <v>0</v>
      </c>
      <c r="AJ143" s="199">
        <f t="shared" si="30"/>
        <v>0</v>
      </c>
      <c r="AK143" s="199">
        <f t="shared" si="54"/>
        <v>0</v>
      </c>
      <c r="AL143" s="199">
        <f t="shared" si="31"/>
        <v>0</v>
      </c>
      <c r="AM143" s="199">
        <f t="shared" si="55"/>
        <v>0</v>
      </c>
      <c r="AN143" s="199">
        <f t="shared" si="32"/>
        <v>0</v>
      </c>
      <c r="AO143" s="199">
        <f t="shared" si="56"/>
        <v>0</v>
      </c>
      <c r="AP143" s="268">
        <f t="shared" si="39"/>
        <v>0</v>
      </c>
      <c r="AQ143" s="242" t="str">
        <f t="shared" si="40"/>
        <v>No</v>
      </c>
      <c r="AR143" s="102" t="str" cm="1">
        <f t="array" ref="AR143">_xlfn.IFNA(_xlfn.IFS(AND(AQ143=I103,AQ144=I102),I102,AND(AQ143=I103,AQ142=I102),I102),I103)</f>
        <v>No</v>
      </c>
      <c r="AS143" s="126" t="str" cm="1">
        <f t="array" ref="AS143">_xlfn.IFNA(_xlfn.IFS(AND(I16=I102,OR(J16=I143,K16=J143)),L16,AND(M16=I102,OR(O16=I143,P16=J143)),Q16,AND(R16=I102,OR(S16=I143,T16=J143)),V16),"0")</f>
        <v>0</v>
      </c>
      <c r="AT143" s="231" t="str">
        <f t="shared" si="41"/>
        <v>0</v>
      </c>
      <c r="AU143" s="242" t="str">
        <f t="shared" si="42"/>
        <v>No</v>
      </c>
      <c r="AV143" s="126" t="str" cm="1">
        <f t="array" ref="AV143">_xlfn.IFNA(_xlfn.IFS(AND(AU143=I103,AU144=I102),I102,AND(AU143=I103,AU142=I102),I102),I103)</f>
        <v>No</v>
      </c>
      <c r="AW143" s="126" t="str" cm="1">
        <f t="array" ref="AW143">_xlfn.IFNA(_xlfn.IFS(AND(I17=I102,OR(J17=I143,K17=J143)),L17,AND(M17=I102,OR(O17=I143,P17=J143)),Q17,AND(R17=I102,OR(S17=I143,T17=J143)),V17),"0")</f>
        <v>0</v>
      </c>
      <c r="AX143" s="127" t="str" cm="1">
        <f t="array" ref="AX143">_xlfn.IFNA(_xlfn.IFS(AND(I17=I103,OR(J17=I143,K17=J143)),L17,AND(M17=I103,OR(O17=I143,P17=J143)),Q17,AND(R17=I103,OR(S17=I143,T17=J143)),V17),"0")</f>
        <v>0</v>
      </c>
      <c r="AY143" s="242" t="str">
        <f t="shared" si="57"/>
        <v>No</v>
      </c>
      <c r="AZ143" s="126" t="str" cm="1">
        <f t="array" ref="AZ143">_xlfn.IFNA(_xlfn.IFS(AND(AY143=I103,AY144=I102),I102,AND(AY143=I103,AY142=I102),I102),I103)</f>
        <v>No</v>
      </c>
      <c r="BA143" s="126" t="str" cm="1">
        <f t="array" ref="BA143">_xlfn.IFNA(_xlfn.IFS(AND(I18=I102,OR(J18=I143,K18=J143)),L18,AND(M18=I102,OR(O18=I143,P18=J143)),Q18,AND(R18=I102,OR(S18=I143,T18=J143)),V18),"0")</f>
        <v>0</v>
      </c>
      <c r="BB143" s="127" t="str" cm="1">
        <f t="array" ref="BB143">_xlfn.IFNA(_xlfn.IFS(AND(I18=I103,OR(J18=I143,K18=J143)),L18,AND(M18=I103,OR(O18=I143,P18=J143)),Q18,AND(R18=I103,OR(S18=I143,T18=J143)),V18),"0")</f>
        <v>0</v>
      </c>
      <c r="BC143" s="241" t="str">
        <f>IF(OR(AND(I143=G$19,I143&lt;H$19),AND(I143&gt;G$19,I143&lt;=H$19)),I$102,I$103)</f>
        <v>No</v>
      </c>
      <c r="BD143" s="126" t="str" cm="1">
        <f t="array" ref="BD143">_xlfn.IFNA(_xlfn.IFS(AND(BC143=I103,BC144=I102),I102,AND(BC143=I103,BC142=I102),I102),I103)</f>
        <v>No</v>
      </c>
      <c r="BE143" s="126" t="str" cm="1">
        <f t="array" ref="BE143">_xlfn.IFNA(_xlfn.IFS(AND(I19=I102,OR(J19=I143,K19=J143)),L19,AND(M19=I102,OR(O19=I143,P19=J143)),Q19,AND(R19=I102,OR(S19=I143,T19=J143)),V19),"0")</f>
        <v>0</v>
      </c>
      <c r="BF143" s="127" t="str" cm="1">
        <f t="array" ref="BF143">_xlfn.IFNA(_xlfn.IFS(AND(I19=I103,OR(J19=I143,K19=J143)),L19,AND(M19=I103,OR(O19=I143,P19=J143)),Q19,AND(R19=I103,OR(S19=I143,T19=J143)),V19),"0")</f>
        <v>0</v>
      </c>
      <c r="BG143" s="242" t="str">
        <f t="shared" si="59"/>
        <v>No</v>
      </c>
      <c r="BH143" s="126" t="str" cm="1">
        <f t="array" ref="BH143">_xlfn.IFNA(_xlfn.IFS(AND(BG143=I103,BG144=I102),I102,AND(BG143=I103,BG142=I102),I102),I103)</f>
        <v>No</v>
      </c>
      <c r="BI143" s="126" t="str" cm="1">
        <f t="array" ref="BI143">_xlfn.IFNA(_xlfn.IFS(AND(I20=I102,OR(J20=I143,K20=J143)),L20,AND(M20=I102,OR(O20=I143,P20=J143)),Q20,AND(R20=I102,OR(S20=I143,T20=J143)),V20),"0")</f>
        <v>0</v>
      </c>
      <c r="BJ143" s="127" t="str" cm="1">
        <f t="array" ref="BJ143">_xlfn.IFNA(_xlfn.IFS(AND(I20=I103,OR(J20=I143,K20=J143)),L20,AND(M20=I103,OR(O20=I143,P20=J143)),Q20,AND(R20=I103,OR(S20=I143,T20=J143)),V20),"0")</f>
        <v>0</v>
      </c>
      <c r="BK143" s="241" t="str">
        <f t="shared" si="60"/>
        <v>No</v>
      </c>
      <c r="BL143" s="126" t="str" cm="1">
        <f t="array" ref="BL143">_xlfn.IFNA(_xlfn.IFS(AND(BK143=I103,BK144=I102),I102,AND(BK143=I103,BK142=I102),I102),I103)</f>
        <v>No</v>
      </c>
      <c r="BM143" s="126" t="str" cm="1">
        <f t="array" ref="BM143">_xlfn.IFNA(_xlfn.IFS(AND(I21=I102,OR(J21=I143,K21=J143)),L21,AND(M21=I102,OR(O21=I143,P21=J143)),Q21,AND(R21=I102,OR(S21=I143,T21=J143)),V21),"0")</f>
        <v>0</v>
      </c>
      <c r="BN143" s="127" t="str" cm="1">
        <f t="array" ref="BN143">_xlfn.IFNA(_xlfn.IFS(AND(I21=I103,OR(J21=I143,K21=J143)),L21,AND(M21=I103,OR(O21=I143,P21=J143)),Q21,AND(R21=I103,OR(S21=I143,T21=J143)),V21),"0")</f>
        <v>0</v>
      </c>
      <c r="BO143" s="242" t="str">
        <f t="shared" si="61"/>
        <v>No</v>
      </c>
      <c r="BP143" s="126" t="str" cm="1">
        <f t="array" ref="BP143">_xlfn.IFNA(_xlfn.IFS(AND(BO143=I103,BO144=I102),I102,AND(BO143=I103,BO142=I102),I102),I103)</f>
        <v>No</v>
      </c>
      <c r="BQ143" s="126" t="str" cm="1">
        <f t="array" ref="BQ143">_xlfn.IFNA(_xlfn.IFS(AND(I22=I102,OR(J22=I143,K22=J143)),L22,AND(M22=I102,OR(O22=I143,P22=J143)),Q22,AND(R22=I102,OR(S22=I143,T22=J143)),V22),"0")</f>
        <v>0</v>
      </c>
      <c r="BR143" s="127" t="str" cm="1">
        <f t="array" ref="BR143">_xlfn.IFNA(_xlfn.IFS(AND(I22=I103,OR(J22=I143,K22=J143)),L22,AND(M22=I103,OR(O22=I143,P22=J143)),Q22,AND(R22=I103,OR(S22=I143,T22=J143)),V22),"0")</f>
        <v>0</v>
      </c>
      <c r="BS143" s="242" t="str">
        <f t="shared" si="62"/>
        <v>No</v>
      </c>
      <c r="BT143" s="126" t="str" cm="1">
        <f t="array" ref="BT143">_xlfn.IFNA(_xlfn.IFS(AND(BS143=I103,BS144=I102),I102,AND(BS143=I103,BS142=I102),I102),I103)</f>
        <v>No</v>
      </c>
      <c r="BU143" s="126" t="str" cm="1">
        <f t="array" ref="BU143">_xlfn.IFNA(_xlfn.IFS(AND(I23=I102,OR(J23=I143,K23=J143)),L23,AND(M23=I102,OR(O23=I143,P23=J143)),Q23,AND(R23=I102,OR(S23=I143,T23=J143)),V23),"0")</f>
        <v>0</v>
      </c>
      <c r="BV143" s="127" t="str" cm="1">
        <f t="array" ref="BV143">_xlfn.IFNA(_xlfn.IFS(AND(I23=I103,OR(J23=I143,K23=J143)),L23,AND(M23=I103,OR(O23=I143,P23=J143)),Q23,AND(R23=I103,OR(S23=I143,T23=J143)),V23),"0")</f>
        <v>0</v>
      </c>
      <c r="BW143" s="241" t="str">
        <f t="shared" si="63"/>
        <v>No</v>
      </c>
      <c r="BX143" s="126" t="str" cm="1">
        <f t="array" ref="BX143">_xlfn.IFNA(_xlfn.IFS(AND(BW143=I103,BW144=I102),I102,AND(BW143=I103,BW142=I102),I102),I103)</f>
        <v>No</v>
      </c>
      <c r="BY143" s="126" t="str" cm="1">
        <f t="array" ref="BY143">_xlfn.IFNA(_xlfn.IFS(AND(I24=I102,OR(J24=I143,K24=J143)),L24,AND(M24=I102,OR(O24=I143,P24=J143)),Q24,AND(R24=I102,OR(S24=I143,T24=J143)),V24),"0")</f>
        <v>0</v>
      </c>
      <c r="BZ143" s="127" t="str" cm="1">
        <f t="array" ref="BZ143">_xlfn.IFNA(_xlfn.IFS(AND(I24=I103,OR(J24=I143,K24=J143)),L24,AND(M24=I103,OR(O24=I143,P24=J143)),Q24,AND(R24=I103,OR(S24=I143,T24=J143)),V24),"0")</f>
        <v>0</v>
      </c>
      <c r="CA143" s="242" t="str">
        <f t="shared" si="64"/>
        <v>No</v>
      </c>
      <c r="CB143" s="126" t="str" cm="1">
        <f t="array" ref="CB143">_xlfn.IFNA(_xlfn.IFS(AND(CA143=I103,CA144=I102),I102,AND(CA143=I103,CA142=I102),I102),I103)</f>
        <v>No</v>
      </c>
      <c r="CC143" s="126" t="str" cm="1">
        <f t="array" ref="CC143">_xlfn.IFNA(_xlfn.IFS(AND(I25=I102,OR(J25=I143,K25=J143)),L25,AND(M25=I102,OR(O25=I143,P25=J143)),Q25,AND(R25=I102,OR(S25=I143,T25=J143)),V25),"0")</f>
        <v>0</v>
      </c>
      <c r="CD143" s="127" t="str" cm="1">
        <f t="array" ref="CD143">_xlfn.IFNA(_xlfn.IFS(AND(I25=I103,OR(J25=I143,K25=J143)),L25,AND(M25=I103,OR(O25=I143,P25=J143)),Q25,AND(R25=I103,OR(S25=I143,T25=J143)),V25),"0")</f>
        <v>0</v>
      </c>
      <c r="CE143" s="208" t="str">
        <f t="shared" si="43"/>
        <v>0</v>
      </c>
      <c r="CF143" s="207"/>
      <c r="CG143" s="208">
        <f t="shared" si="44"/>
        <v>0</v>
      </c>
      <c r="CH143" s="207">
        <f t="shared" si="69"/>
        <v>0</v>
      </c>
      <c r="CI143" s="206" t="str">
        <f t="shared" si="70"/>
        <v>0</v>
      </c>
      <c r="CJ143" s="208">
        <f>IF(CH143="0",M143,CH143)</f>
        <v>0</v>
      </c>
      <c r="CK143" s="208" t="str">
        <f t="shared" si="47"/>
        <v>0</v>
      </c>
      <c r="CL143" s="208">
        <f t="shared" si="48"/>
        <v>0</v>
      </c>
      <c r="CM143" s="231" t="str">
        <f t="shared" si="65"/>
        <v>0</v>
      </c>
      <c r="CN143" s="230" t="str">
        <f t="shared" si="49"/>
        <v>T. 2</v>
      </c>
      <c r="CO143" s="230" t="str">
        <f t="shared" si="50"/>
        <v/>
      </c>
      <c r="CP143" s="276">
        <f t="shared" si="8"/>
        <v>2.9999900000000004</v>
      </c>
      <c r="CQ143" s="237">
        <f t="shared" si="9"/>
        <v>2.9999799999999999</v>
      </c>
      <c r="CR143" s="237">
        <f t="shared" si="10"/>
        <v>2.9999700000000002</v>
      </c>
      <c r="CS143" s="237">
        <f t="shared" si="11"/>
        <v>3.9999599999999997</v>
      </c>
      <c r="CT143" s="237">
        <f t="shared" si="12"/>
        <v>-5.0000000000000002E-5</v>
      </c>
      <c r="CU143" s="237">
        <f t="shared" si="13"/>
        <v>-6.0000000000000002E-5</v>
      </c>
      <c r="CV143" s="237">
        <f t="shared" si="14"/>
        <v>0</v>
      </c>
      <c r="CW143" s="237">
        <f t="shared" si="15"/>
        <v>0</v>
      </c>
      <c r="CX143" s="237">
        <f t="shared" si="16"/>
        <v>0</v>
      </c>
      <c r="CY143" s="273">
        <f t="shared" si="17"/>
        <v>0</v>
      </c>
      <c r="CZ143" s="230" t="str">
        <f t="shared" si="18"/>
        <v>T. 4</v>
      </c>
      <c r="DA143" s="231" t="str">
        <f t="shared" si="19"/>
        <v>T. 1</v>
      </c>
      <c r="DB143" s="231" t="str">
        <f t="shared" si="20"/>
        <v>T. 2</v>
      </c>
      <c r="DC143" s="230" t="str">
        <f t="shared" si="51"/>
        <v>T. 3</v>
      </c>
      <c r="DD143" s="232" t="str">
        <f t="shared" si="52"/>
        <v/>
      </c>
      <c r="DE143" s="232">
        <f>IF(OR(K143="7",K143="1"),DE151,DE151-1)</f>
        <v>0</v>
      </c>
      <c r="DF143" s="232"/>
    </row>
    <row r="144" spans="3:110" x14ac:dyDescent="0.25">
      <c r="C144" s="125">
        <v>2042</v>
      </c>
      <c r="D144" s="126"/>
      <c r="E144" s="126"/>
      <c r="F144" s="126"/>
      <c r="G144" s="127"/>
      <c r="H144" s="126"/>
      <c r="I144" s="86">
        <f t="shared" si="66"/>
        <v>45586</v>
      </c>
      <c r="J144" s="96">
        <f t="shared" si="7"/>
        <v>2</v>
      </c>
      <c r="K144" s="150" t="str" cm="1">
        <f t="array" ref="K144">_xlfn.IFNA(_xlfn.IFS(J144=F102,"1",J144=F103,"2",J144=F104,"3",J144=F105,"4",J144=F106,"5",J144=F107,"6",J144=F108,"7"),K137)</f>
        <v>2</v>
      </c>
      <c r="L144" s="137" t="str" cm="1">
        <f t="array" ref="L144">_xlfn.IFNA(_xlfn.IFS(AR144=I102,AQ115,AV144=I102,AU115,AZ144=I102,AY115,BD144=I102,BC115,BH144=I102,BG115,BL144=I102,BK115,BP144=I102,BO115,BT144=I102,BS115,BX144=I102,BW115,CB144=I102,CA115),"0")</f>
        <v>0</v>
      </c>
      <c r="M144" s="126" t="str" cm="1">
        <f t="array" ref="M144">_xlfn.IFNA(_xlfn.IFS(AS143=J102,AQ115,AW143=J102,AU115,BA143=J102,AY115,BE143=J102,BC115,BI143=J102,BG115,BM143=J102,BK115,BQ143=J102,BO115,BU143=J102,BS115,BY143=J102,BW115,CC143=J102,CA115),"0")</f>
        <v>0</v>
      </c>
      <c r="N144" s="127" t="str" cm="1">
        <f t="array" ref="N144">_xlfn.IFNA(_xlfn.IFS(AS143=J103,AQ115,AW143=J103,AU115,BA143=J103,AY115,BE143=J103,BC115,BI143=J103,BG115,BM143=J103,BK115,BQ143=J103,BO115,BU143=J103,BS115,BY143=J103,BW115,CC143=J103,CA115),"0")</f>
        <v>0</v>
      </c>
      <c r="O144" s="125" t="str" cm="1">
        <f t="array" ref="O144">_xlfn.IFNA(_xlfn.IFS(AT144=J102,AQ115,AX144=J102,AU115,BB144=J102,AY115,BF144=J102,BC115,BJ144=J102,BG115,BN144=J102,BK115,BR144=J102,BO115,BV144=J102,BS115,BZ144=J102,BW115,CD144=J102,CA115),"0")</f>
        <v>0</v>
      </c>
      <c r="P144" s="231" t="str">
        <f t="shared" si="34"/>
        <v>0</v>
      </c>
      <c r="Q144" s="231" t="str" cm="1">
        <f t="array" ref="Q144">_xlfn.IFNA(_xlfn.IFS(AND(OR(L144=AQ115,M144=AQ115),AQ144=I103,O144&lt;&gt;AQ115),AQ115,AND(OR(L144=AU115,M144=AU115),AU144=I103,O144&lt;&gt;AU115),AU115,AND(OR(L144=AY115,M144=AY115),AY144=I103,O144&lt;&gt;AY115),AY115,AND(OR(L144=BC115,M144=BC115),BC144=I103,O144&lt;&gt;BC115),BC115,AND(OR(L144=BG115,M144=BG115),BG144=I103,O144&lt;&gt;BG115),BG115,AND(OR(L144=BK115,M144=BK115),BK144=I103,O144&lt;&gt;BK115),BK115,AND(OR(L144=BO115,M144=BO115),BO144=I103,O144&lt;&gt;BO115),BO115,AND(OR(L144=BS115,M144=BS115),BS144=I103,O144&lt;&gt;BS115),BS115,AND(OR(L144=BW115,M144=BW115),BW144=I103,O144&lt;&gt;BW115),BW115,AND(OR(L144=CA115,M144=CA115),CA144=I103,O144&lt;&gt;CA115),CA115),"0")</f>
        <v>0</v>
      </c>
      <c r="R144" s="102" t="str" cm="1">
        <f t="array" ref="R144">_xlfn.IFNA(_xlfn.IFS(AND(OR(L144=AQ115,N144=AQ115),AQ144=I103,P144&lt;&gt;AQ115),AQ115,AND(OR(L144=AU115,N144=AU115),AU144=I103,P144&lt;&gt;AU115),AU115,AND(OR(L144=AY115,N144=AY115),AY144=I103,P144&lt;&gt;AY115),AY115,AND(OR(L144=BC115,N144=BC115),BC144=I103,P144&lt;&gt;BC115),BC115,AND(OR(L144=BG115,N144=BG115),BG144=I103,P144&lt;&gt;BG115),BG115,AND(OR(L144=BK115,N144=BK115),BK144=I103,P144&lt;&gt;BK115),BK115,AND(OR(L144=BO115,N144=BO115),BO144=I103,P144&lt;&gt;BO115),BO115,AND(OR(L144=BS115,N144=BS115),BS144=I103,P144&lt;&gt;BS115),BS115,AND(OR(L144=BW115,N144=BW115),BW144=I103,P144&lt;&gt;BW115),BW115,AND(OR(L144=CA115,N144=CA115),CA144=I103,P144&lt;&gt;CA115),CA115),"0")</f>
        <v>0</v>
      </c>
      <c r="S144" s="204" t="str">
        <f t="shared" si="35"/>
        <v>T. 4</v>
      </c>
      <c r="T144" s="204" t="str">
        <f t="shared" si="36"/>
        <v/>
      </c>
      <c r="U144" s="50">
        <f t="shared" si="37"/>
        <v>0</v>
      </c>
      <c r="V144" s="50">
        <f t="shared" si="24"/>
        <v>0</v>
      </c>
      <c r="W144" s="282">
        <f t="shared" si="53"/>
        <v>2.9999900000000004</v>
      </c>
      <c r="X144" s="282">
        <f t="shared" si="25"/>
        <v>0</v>
      </c>
      <c r="Y144" s="282">
        <f t="shared" si="53"/>
        <v>2.9999799999999999</v>
      </c>
      <c r="Z144" s="282">
        <f t="shared" si="26"/>
        <v>0</v>
      </c>
      <c r="AA144" s="282">
        <f t="shared" si="53"/>
        <v>2.9999700000000002</v>
      </c>
      <c r="AB144" s="282">
        <f t="shared" si="27"/>
        <v>1</v>
      </c>
      <c r="AC144" s="282">
        <f t="shared" si="53"/>
        <v>2.9999599999999997</v>
      </c>
      <c r="AD144" s="282">
        <f t="shared" si="28"/>
        <v>0</v>
      </c>
      <c r="AE144" s="282">
        <f t="shared" si="53"/>
        <v>-5.0000000000000002E-5</v>
      </c>
      <c r="AF144" s="282">
        <f t="shared" si="29"/>
        <v>0</v>
      </c>
      <c r="AG144" s="282">
        <f t="shared" si="53"/>
        <v>-6.0000000000000002E-5</v>
      </c>
      <c r="AH144" s="199">
        <f t="shared" si="38"/>
        <v>0</v>
      </c>
      <c r="AI144" s="199">
        <f t="shared" si="53"/>
        <v>0</v>
      </c>
      <c r="AJ144" s="199">
        <f t="shared" si="30"/>
        <v>0</v>
      </c>
      <c r="AK144" s="199">
        <f t="shared" si="54"/>
        <v>0</v>
      </c>
      <c r="AL144" s="199">
        <f t="shared" si="31"/>
        <v>0</v>
      </c>
      <c r="AM144" s="199">
        <f t="shared" si="55"/>
        <v>0</v>
      </c>
      <c r="AN144" s="199">
        <f t="shared" si="32"/>
        <v>0</v>
      </c>
      <c r="AO144" s="199">
        <f t="shared" si="56"/>
        <v>0</v>
      </c>
      <c r="AP144" s="268">
        <f t="shared" si="39"/>
        <v>0</v>
      </c>
      <c r="AQ144" s="242" t="str">
        <f t="shared" si="40"/>
        <v>No</v>
      </c>
      <c r="AR144" s="102" t="str" cm="1">
        <f t="array" ref="AR144">_xlfn.IFNA(_xlfn.IFS(AND(AQ144=I103,AQ145=I102),I102,AND(AQ144=I103,AQ143=I102),I102),I103)</f>
        <v>No</v>
      </c>
      <c r="AS144" s="126" t="str" cm="1">
        <f t="array" ref="AS144">_xlfn.IFNA(_xlfn.IFS(AND(I16=I102,OR(J16=I144,K16=J144)),L16,AND(M16=I102,OR(O16=I144,P16=J144)),Q16,AND(R16=I102,OR(S16=I144,T16=J144)),V16),"0")</f>
        <v>0</v>
      </c>
      <c r="AT144" s="231" t="str">
        <f t="shared" si="41"/>
        <v>0</v>
      </c>
      <c r="AU144" s="242" t="str">
        <f t="shared" si="42"/>
        <v>No</v>
      </c>
      <c r="AV144" s="126" t="str" cm="1">
        <f t="array" ref="AV144">_xlfn.IFNA(_xlfn.IFS(AND(AU144=I103,AU145=I102),I102,AND(AU144=I103,AU143=I102),I102),I103)</f>
        <v>No</v>
      </c>
      <c r="AW144" s="126" t="str" cm="1">
        <f t="array" ref="AW144">_xlfn.IFNA(_xlfn.IFS(AND(I17=I102,OR(J17=I144,K17=J144)),L17,AND(M17=I102,OR(O17=I144,P17=J144)),Q17,AND(R17=I102,OR(S17=I144,T17=J144)),V17),"0")</f>
        <v>0</v>
      </c>
      <c r="AX144" s="127" t="str" cm="1">
        <f t="array" ref="AX144">_xlfn.IFNA(_xlfn.IFS(AND(I17=I103,OR(J17=I144,K17=J144)),L17,AND(M17=I103,OR(O17=I144,P17=J144)),Q17,AND(R17=I103,OR(S17=I144,T17=J144)),V17),"0")</f>
        <v>0</v>
      </c>
      <c r="AY144" s="242" t="str">
        <f t="shared" si="57"/>
        <v>No</v>
      </c>
      <c r="AZ144" s="126" t="str" cm="1">
        <f t="array" ref="AZ144">_xlfn.IFNA(_xlfn.IFS(AND(AY144=I103,AY145=I102),I102,AND(AY144=I103,AY143=I102),I102),I103)</f>
        <v>No</v>
      </c>
      <c r="BA144" s="126" t="str" cm="1">
        <f t="array" ref="BA144">_xlfn.IFNA(_xlfn.IFS(AND(I18=I102,OR(J18=I144,K18=J144)),L18,AND(M18=I102,OR(O18=I144,P18=J144)),Q18,AND(R18=I102,OR(S18=I144,T18=J144)),V18),"0")</f>
        <v>0</v>
      </c>
      <c r="BB144" s="127" t="str" cm="1">
        <f t="array" ref="BB144">_xlfn.IFNA(_xlfn.IFS(AND(I18=I103,OR(J18=I144,K18=J144)),L18,AND(M18=I103,OR(O18=I144,P18=J144)),Q18,AND(R18=I103,OR(S18=I144,T18=J144)),V18),"0")</f>
        <v>0</v>
      </c>
      <c r="BC144" s="241" t="str">
        <f>IF(OR(AND(I144=G$19,I144&lt;H$19),AND(I144&gt;G$19,I144&lt;=H$19)),I$102,I$103)</f>
        <v>No</v>
      </c>
      <c r="BD144" s="126" t="str" cm="1">
        <f t="array" ref="BD144">_xlfn.IFNA(_xlfn.IFS(AND(BC144=I103,BC145=I102),I102,AND(BC144=I103,BC143=I102),I102),I103)</f>
        <v>No</v>
      </c>
      <c r="BE144" s="126" t="str" cm="1">
        <f t="array" ref="BE144">_xlfn.IFNA(_xlfn.IFS(AND(I19=I102,OR(J19=I144,K19=J144)),L19,AND(M19=I102,OR(O19=I144,P19=J144)),Q19,AND(R19=I102,OR(S19=I144,T19=J144)),V19),"0")</f>
        <v>0</v>
      </c>
      <c r="BF144" s="127" t="str" cm="1">
        <f t="array" ref="BF144">_xlfn.IFNA(_xlfn.IFS(AND(I19=I103,OR(J19=I144,K19=J144)),L19,AND(M19=I103,OR(O19=I144,P19=J144)),Q19,AND(R19=I103,OR(S19=I144,T19=J144)),V19),"0")</f>
        <v>0</v>
      </c>
      <c r="BG144" s="242" t="str">
        <f t="shared" si="59"/>
        <v>No</v>
      </c>
      <c r="BH144" s="126" t="str" cm="1">
        <f t="array" ref="BH144">_xlfn.IFNA(_xlfn.IFS(AND(BG144=I103,BG145=I102),I102,AND(BG144=I103,BG143=I102),I102),I103)</f>
        <v>No</v>
      </c>
      <c r="BI144" s="126" t="str" cm="1">
        <f t="array" ref="BI144">_xlfn.IFNA(_xlfn.IFS(AND(I20=I102,OR(J20=I144,K20=J144)),L20,AND(M20=I102,OR(O20=I144,P20=J144)),Q20,AND(R20=I102,OR(S20=I144,T20=J144)),V20),"0")</f>
        <v>0</v>
      </c>
      <c r="BJ144" s="127" t="str" cm="1">
        <f t="array" ref="BJ144">_xlfn.IFNA(_xlfn.IFS(AND(I20=I103,OR(J20=I144,K20=J144)),L20,AND(M20=I103,OR(O20=I144,P20=J144)),Q20,AND(R20=I103,OR(S20=I144,T20=J144)),V20),"0")</f>
        <v>0</v>
      </c>
      <c r="BK144" s="241" t="str">
        <f t="shared" si="60"/>
        <v>No</v>
      </c>
      <c r="BL144" s="126" t="str" cm="1">
        <f t="array" ref="BL144">_xlfn.IFNA(_xlfn.IFS(AND(BK144=I103,BK145=I102),I102,AND(BK144=I103,BK143=I102),I102),I103)</f>
        <v>No</v>
      </c>
      <c r="BM144" s="126" t="str" cm="1">
        <f t="array" ref="BM144">_xlfn.IFNA(_xlfn.IFS(AND(I21=I102,OR(J21=I144,K21=J144)),L21,AND(M21=I102,OR(O21=I144,P21=J144)),Q21,AND(R21=I102,OR(S21=I144,T21=J144)),V21),"0")</f>
        <v>0</v>
      </c>
      <c r="BN144" s="127" t="str" cm="1">
        <f t="array" ref="BN144">_xlfn.IFNA(_xlfn.IFS(AND(I21=I103,OR(J21=I144,K21=J144)),L21,AND(M21=I103,OR(O21=I144,P21=J144)),Q21,AND(R21=I103,OR(S21=I144,T21=J144)),V21),"0")</f>
        <v>0</v>
      </c>
      <c r="BO144" s="242" t="str">
        <f t="shared" si="61"/>
        <v>No</v>
      </c>
      <c r="BP144" s="126" t="str" cm="1">
        <f t="array" ref="BP144">_xlfn.IFNA(_xlfn.IFS(AND(BO144=I103,BO145=I102),I102,AND(BO144=I103,BO143=I102),I102),I103)</f>
        <v>No</v>
      </c>
      <c r="BQ144" s="126" t="str" cm="1">
        <f t="array" ref="BQ144">_xlfn.IFNA(_xlfn.IFS(AND(I22=I102,OR(J22=I144,K22=J144)),L22,AND(M22=I102,OR(O22=I144,P22=J144)),Q22,AND(R22=I102,OR(S22=I144,T22=J144)),V22),"0")</f>
        <v>0</v>
      </c>
      <c r="BR144" s="127" t="str" cm="1">
        <f t="array" ref="BR144">_xlfn.IFNA(_xlfn.IFS(AND(I22=I103,OR(J22=I144,K22=J144)),L22,AND(M22=I103,OR(O22=I144,P22=J144)),Q22,AND(R22=I103,OR(S22=I144,T22=J144)),V22),"0")</f>
        <v>0</v>
      </c>
      <c r="BS144" s="242" t="str">
        <f t="shared" si="62"/>
        <v>No</v>
      </c>
      <c r="BT144" s="126" t="str" cm="1">
        <f t="array" ref="BT144">_xlfn.IFNA(_xlfn.IFS(AND(BS144=I103,BS145=I102),I102,AND(BS144=I103,BS143=I102),I102),I103)</f>
        <v>No</v>
      </c>
      <c r="BU144" s="126" t="str" cm="1">
        <f t="array" ref="BU144">_xlfn.IFNA(_xlfn.IFS(AND(I23=I102,OR(J23=I144,K23=J144)),L23,AND(M23=I102,OR(O23=I144,P23=J144)),Q23,AND(R23=I102,OR(S23=I144,T23=J144)),V23),"0")</f>
        <v>0</v>
      </c>
      <c r="BV144" s="127" t="str" cm="1">
        <f t="array" ref="BV144">_xlfn.IFNA(_xlfn.IFS(AND(I23=I103,OR(J23=I144,K23=J144)),L23,AND(M23=I103,OR(O23=I144,P23=J144)),Q23,AND(R23=I103,OR(S23=I144,T23=J144)),V23),"0")</f>
        <v>0</v>
      </c>
      <c r="BW144" s="241" t="str">
        <f t="shared" si="63"/>
        <v>No</v>
      </c>
      <c r="BX144" s="126" t="str" cm="1">
        <f t="array" ref="BX144">_xlfn.IFNA(_xlfn.IFS(AND(BW144=I103,BW145=I102),I102,AND(BW144=I103,BW143=I102),I102),I103)</f>
        <v>No</v>
      </c>
      <c r="BY144" s="126" t="str" cm="1">
        <f t="array" ref="BY144">_xlfn.IFNA(_xlfn.IFS(AND(I24=I102,OR(J24=I144,K24=J144)),L24,AND(M24=I102,OR(O24=I144,P24=J144)),Q24,AND(R24=I102,OR(S24=I144,T24=J144)),V24),"0")</f>
        <v>0</v>
      </c>
      <c r="BZ144" s="127" t="str" cm="1">
        <f t="array" ref="BZ144">_xlfn.IFNA(_xlfn.IFS(AND(I24=I103,OR(J24=I144,K24=J144)),L24,AND(M24=I103,OR(O24=I144,P24=J144)),Q24,AND(R24=I103,OR(S24=I144,T24=J144)),V24),"0")</f>
        <v>0</v>
      </c>
      <c r="CA144" s="242" t="str">
        <f t="shared" si="64"/>
        <v>No</v>
      </c>
      <c r="CB144" s="126" t="str" cm="1">
        <f t="array" ref="CB144">_xlfn.IFNA(_xlfn.IFS(AND(CA144=I103,CA145=I102),I102,AND(CA144=I103,CA143=I102),I102),I103)</f>
        <v>No</v>
      </c>
      <c r="CC144" s="126" t="str" cm="1">
        <f t="array" ref="CC144">_xlfn.IFNA(_xlfn.IFS(AND(I25=I102,OR(J25=I144,K25=J144)),L25,AND(M25=I102,OR(O25=I144,P25=J144)),Q25,AND(R25=I102,OR(S25=I144,T25=J144)),V25),"0")</f>
        <v>0</v>
      </c>
      <c r="CD144" s="127" t="str" cm="1">
        <f t="array" ref="CD144">_xlfn.IFNA(_xlfn.IFS(AND(I25=I103,OR(J25=I144,K25=J144)),L25,AND(M25=I103,OR(O25=I144,P25=J144)),Q25,AND(R25=I103,OR(S25=I144,T25=J144)),V25),"0")</f>
        <v>0</v>
      </c>
      <c r="CE144" s="208" t="str">
        <f t="shared" si="43"/>
        <v>0</v>
      </c>
      <c r="CF144" s="207"/>
      <c r="CG144" s="208">
        <f t="shared" si="44"/>
        <v>0</v>
      </c>
      <c r="CH144" s="207">
        <f t="shared" si="69"/>
        <v>0</v>
      </c>
      <c r="CI144" s="206" t="str">
        <f t="shared" si="70"/>
        <v>0</v>
      </c>
      <c r="CJ144" s="208">
        <f>IF(CH144="0",M144,CH144)</f>
        <v>0</v>
      </c>
      <c r="CK144" s="208" t="str">
        <f t="shared" si="47"/>
        <v>0</v>
      </c>
      <c r="CL144" s="208">
        <f t="shared" si="48"/>
        <v>0</v>
      </c>
      <c r="CM144" s="231" t="str">
        <f t="shared" si="65"/>
        <v>0</v>
      </c>
      <c r="CN144" s="230" t="str">
        <f t="shared" si="49"/>
        <v>T. 3</v>
      </c>
      <c r="CO144" s="230" t="str">
        <f t="shared" si="50"/>
        <v/>
      </c>
      <c r="CP144" s="276">
        <f t="shared" si="8"/>
        <v>2.9999900000000004</v>
      </c>
      <c r="CQ144" s="237">
        <f t="shared" si="9"/>
        <v>2.9999799999999999</v>
      </c>
      <c r="CR144" s="237">
        <f t="shared" si="10"/>
        <v>2.9999700000000002</v>
      </c>
      <c r="CS144" s="237">
        <f t="shared" si="11"/>
        <v>2.9999599999999997</v>
      </c>
      <c r="CT144" s="237">
        <f t="shared" si="12"/>
        <v>-5.0000000000000002E-5</v>
      </c>
      <c r="CU144" s="237">
        <f t="shared" si="13"/>
        <v>-6.0000000000000002E-5</v>
      </c>
      <c r="CV144" s="237">
        <f t="shared" si="14"/>
        <v>0</v>
      </c>
      <c r="CW144" s="237">
        <f t="shared" si="15"/>
        <v>0</v>
      </c>
      <c r="CX144" s="237">
        <f t="shared" si="16"/>
        <v>0</v>
      </c>
      <c r="CY144" s="273">
        <f t="shared" si="17"/>
        <v>0</v>
      </c>
      <c r="CZ144" s="230" t="str">
        <f t="shared" si="18"/>
        <v>T. 1</v>
      </c>
      <c r="DA144" s="231" t="str">
        <f t="shared" si="19"/>
        <v>T. 2</v>
      </c>
      <c r="DB144" s="231" t="str">
        <f t="shared" si="20"/>
        <v>T. 3</v>
      </c>
      <c r="DC144" s="230" t="str">
        <f t="shared" si="51"/>
        <v>T. 4</v>
      </c>
      <c r="DD144" s="232" t="str">
        <f t="shared" si="52"/>
        <v/>
      </c>
      <c r="DE144" s="232">
        <f>IF(OR(K144="7",K144="1"),DE142,DE142-1)</f>
        <v>-3</v>
      </c>
      <c r="DF144" s="232"/>
    </row>
    <row r="145" spans="3:110" x14ac:dyDescent="0.25">
      <c r="C145" s="125">
        <v>2043</v>
      </c>
      <c r="D145" s="126"/>
      <c r="E145" s="126"/>
      <c r="F145" s="126"/>
      <c r="G145" s="127"/>
      <c r="H145" s="126"/>
      <c r="I145" s="86">
        <f t="shared" si="66"/>
        <v>45587</v>
      </c>
      <c r="J145" s="96">
        <f t="shared" si="7"/>
        <v>3</v>
      </c>
      <c r="K145" s="150" t="str" cm="1">
        <f t="array" ref="K145">_xlfn.IFNA(_xlfn.IFS(J145=F102,"1",J145=F103,"2",J145=F104,"3",J145=F105,"4",J145=F106,"5",J145=F107,"6",J145=F108,"7"),K138)</f>
        <v>3</v>
      </c>
      <c r="L145" s="137" t="str" cm="1">
        <f t="array" ref="L145">_xlfn.IFNA(_xlfn.IFS(AR145=I102,AQ115,AV145=I102,AU115,AZ145=I102,AY115,BD145=I102,BC115,BH145=I102,BG115,BL145=I102,BK115,BP145=I102,BO115,BT145=I102,BS115,BX145=I102,BW115,CB145=I102,CA115),"0")</f>
        <v>0</v>
      </c>
      <c r="M145" s="126" t="str" cm="1">
        <f t="array" ref="M145">_xlfn.IFNA(_xlfn.IFS(AS144=J102,AQ115,AW144=J102,AU115,BA144=J102,AY115,BE144=J102,BC115,BI144=J102,BG115,BM144=J102,BK115,BQ144=J102,BO115,BU144=J102,BS115,BY144=J102,BW115,CC144=J102,CA115),"0")</f>
        <v>0</v>
      </c>
      <c r="N145" s="127" t="str" cm="1">
        <f t="array" ref="N145">_xlfn.IFNA(_xlfn.IFS(AS144=J103,AQ115,AW144=J103,AU115,BA144=J103,AY115,BE144=J103,BC115,BI144=J103,BG115,BM144=J103,BK115,BQ144=J103,BO115,BU144=J103,BS115,BY144=J103,BW115,CC144=J103,CA115),"0")</f>
        <v>0</v>
      </c>
      <c r="O145" s="125" t="str" cm="1">
        <f t="array" ref="O145">_xlfn.IFNA(_xlfn.IFS(AT145=J102,AQ115,AX145=J102,AU115,BB145=J102,AY115,BF145=J102,BC115,BJ145=J102,BG115,BN145=J102,BK115,BR145=J102,BO115,BV145=J102,BS115,BZ145=J102,BW115,CD145=J102,CA115),"0")</f>
        <v>0</v>
      </c>
      <c r="P145" s="231" t="str">
        <f t="shared" si="34"/>
        <v>0</v>
      </c>
      <c r="Q145" s="231" t="str" cm="1">
        <f t="array" ref="Q145">_xlfn.IFNA(_xlfn.IFS(AND(OR(L145=AQ115,M145=AQ115),AQ145=I103,O145&lt;&gt;AQ115),AQ115,AND(OR(L145=AU115,M145=AU115),AU145=I103,O145&lt;&gt;AU115),AU115,AND(OR(L145=AY115,M145=AY115),AY145=I103,O145&lt;&gt;AY115),AY115,AND(OR(L145=BC115,M145=BC115),BC145=I103,O145&lt;&gt;BC115),BC115,AND(OR(L145=BG115,M145=BG115),BG145=I103,O145&lt;&gt;BG115),BG115,AND(OR(L145=BK115,M145=BK115),BK145=I103,O145&lt;&gt;BK115),BK115,AND(OR(L145=BO115,M145=BO115),BO145=I103,O145&lt;&gt;BO115),BO115,AND(OR(L145=BS115,M145=BS115),BS124=I103,O124&lt;&gt;BS115),BS115,AND(OR(L124=BW115,M124=BW115),BW124=I103,O124&lt;&gt;BW115),BW115,AND(OR(L124=CA115,M124=CA115),CA124=I103,O124&lt;&gt;CA115),CA115),"0")</f>
        <v>0</v>
      </c>
      <c r="R145" s="102" t="str" cm="1">
        <f t="array" ref="R145">_xlfn.IFNA(_xlfn.IFS(AND(OR(L145=AQ115,N145=AQ115),AQ145=I103,P145&lt;&gt;AQ115),AQ115,AND(OR(L145=AU115,N145=AU115),AU145=I103,P145&lt;&gt;AU115),AU115,AND(OR(L145=AY115,N145=AY115),AY145=I103,P145&lt;&gt;AY115),AY115,AND(OR(L145=BC115,N145=BC115),BC145=I103,P145&lt;&gt;BC115),BC115,AND(OR(L145=BG115,N145=BG115),BG145=I103,P145&lt;&gt;BG115),BG115,AND(OR(L145=BK115,N145=BK115),BK145=I103,P145&lt;&gt;BK115),BK115,AND(OR(L145=BO115,N145=BO115),BO145=I103,P145&lt;&gt;BO115),BO115,AND(OR(L145=BS115,N145=BS115),BS124=I103,P124&lt;&gt;BS115),BS115,AND(OR(L124=BW115,N124=BW115),BW124=I103,P124&lt;&gt;BW115),BW115,AND(OR(L124=CA115,N124=CA115),CA124=I103,P124&lt;&gt;CA115),CA115),"0")</f>
        <v>0</v>
      </c>
      <c r="S145" s="204" t="str">
        <f t="shared" si="35"/>
        <v>T. 1</v>
      </c>
      <c r="T145" s="204" t="str">
        <f t="shared" si="36"/>
        <v>T. 2</v>
      </c>
      <c r="U145" s="50">
        <f t="shared" si="37"/>
        <v>0</v>
      </c>
      <c r="V145" s="50">
        <f t="shared" si="24"/>
        <v>1</v>
      </c>
      <c r="W145" s="282">
        <f t="shared" si="53"/>
        <v>1.9999900000000004</v>
      </c>
      <c r="X145" s="282">
        <f t="shared" si="25"/>
        <v>1</v>
      </c>
      <c r="Y145" s="282">
        <f t="shared" si="53"/>
        <v>1.9999799999999999</v>
      </c>
      <c r="Z145" s="282">
        <f t="shared" si="26"/>
        <v>0</v>
      </c>
      <c r="AA145" s="282">
        <f t="shared" si="53"/>
        <v>2.9999700000000002</v>
      </c>
      <c r="AB145" s="282">
        <f t="shared" si="27"/>
        <v>0</v>
      </c>
      <c r="AC145" s="282">
        <f t="shared" si="53"/>
        <v>2.9999599999999997</v>
      </c>
      <c r="AD145" s="282">
        <f t="shared" si="28"/>
        <v>0</v>
      </c>
      <c r="AE145" s="282">
        <f t="shared" si="53"/>
        <v>-5.0000000000000002E-5</v>
      </c>
      <c r="AF145" s="282">
        <f t="shared" si="29"/>
        <v>0</v>
      </c>
      <c r="AG145" s="282">
        <f t="shared" si="53"/>
        <v>-6.0000000000000002E-5</v>
      </c>
      <c r="AH145" s="199">
        <f t="shared" si="38"/>
        <v>0</v>
      </c>
      <c r="AI145" s="199">
        <f t="shared" si="53"/>
        <v>0</v>
      </c>
      <c r="AJ145" s="199">
        <f t="shared" si="30"/>
        <v>0</v>
      </c>
      <c r="AK145" s="199">
        <f t="shared" si="54"/>
        <v>0</v>
      </c>
      <c r="AL145" s="199">
        <f t="shared" si="31"/>
        <v>0</v>
      </c>
      <c r="AM145" s="199">
        <f t="shared" si="55"/>
        <v>0</v>
      </c>
      <c r="AN145" s="199">
        <f t="shared" si="32"/>
        <v>0</v>
      </c>
      <c r="AO145" s="199">
        <f t="shared" si="56"/>
        <v>0</v>
      </c>
      <c r="AP145" s="268">
        <f t="shared" si="39"/>
        <v>0</v>
      </c>
      <c r="AQ145" s="242" t="str">
        <f t="shared" si="40"/>
        <v>No</v>
      </c>
      <c r="AR145" s="102" t="str" cm="1">
        <f t="array" ref="AR145">_xlfn.IFNA(_xlfn.IFS(AND(AQ145=I103,AQ146=I102),I102,AND(AQ145=I103,AQ144=I102),I102),I103)</f>
        <v>No</v>
      </c>
      <c r="AS145" s="126" t="str" cm="1">
        <f t="array" ref="AS145">_xlfn.IFNA(_xlfn.IFS(AND(I16=I102,OR(J16=I145,K16=J145)),L16,AND(M16=I102,OR(O16=I145,P16=J145)),Q16,AND(R16=I102,OR(S16=I145,T16=J145)),V16),"0")</f>
        <v>0</v>
      </c>
      <c r="AT145" s="231" t="str">
        <f t="shared" si="41"/>
        <v>0</v>
      </c>
      <c r="AU145" s="242" t="str">
        <f t="shared" si="42"/>
        <v>No</v>
      </c>
      <c r="AV145" s="126" t="str" cm="1">
        <f t="array" ref="AV145">_xlfn.IFNA(_xlfn.IFS(AND(AU145=I103,AU146=I102),I102,AND(AU145=I103,AU144=I102),I102),I103)</f>
        <v>No</v>
      </c>
      <c r="AW145" s="126" t="str" cm="1">
        <f t="array" ref="AW145">_xlfn.IFNA(_xlfn.IFS(AND(I17=I102,OR(J17=I145,K17=J145)),L17,AND(M17=I102,OR(O17=I145,P17=J145)),Q17,AND(R17=I102,OR(S17=I145,T17=J145)),V17),"0")</f>
        <v>0</v>
      </c>
      <c r="AX145" s="127" t="str" cm="1">
        <f t="array" ref="AX145">_xlfn.IFNA(_xlfn.IFS(AND(I17=I103,OR(J17=I145,K17=J145)),L17,AND(M17=I103,OR(O17=I145,P17=J145)),Q17,AND(R17=I103,OR(S17=I145,T17=J145)),V17),"0")</f>
        <v>0</v>
      </c>
      <c r="AY145" s="242" t="str">
        <f t="shared" si="57"/>
        <v>No</v>
      </c>
      <c r="AZ145" s="126" t="str" cm="1">
        <f t="array" ref="AZ145">_xlfn.IFNA(_xlfn.IFS(AND(AY145=I103,AY146=I102),I102,AND(AY145=I103,AY144=I102),I102),I103)</f>
        <v>No</v>
      </c>
      <c r="BA145" s="126" t="str" cm="1">
        <f t="array" ref="BA145">_xlfn.IFNA(_xlfn.IFS(AND(I18=I102,OR(J18=I145,K18=J145)),L18,AND(M18=I102,OR(O18=I145,P18=J145)),Q18,AND(R18=I102,OR(S18=I145,T18=J145)),V18),"0")</f>
        <v>0</v>
      </c>
      <c r="BB145" s="127" t="str" cm="1">
        <f t="array" ref="BB145">_xlfn.IFNA(_xlfn.IFS(AND(I18=I103,OR(J18=I145,K18=J145)),L18,AND(M18=I103,OR(O18=I145,P18=J145)),Q18,AND(R18=I103,OR(S18=I145,T18=J145)),V18),"0")</f>
        <v>0</v>
      </c>
      <c r="BC145" s="241" t="str">
        <f t="shared" ref="BC145:BC154" si="71">IF(OR(AND(I145=G$19,I145&lt;H$19),AND(I145&gt;G$19,I145&lt;=H$19)),I$102,I$103)</f>
        <v>No</v>
      </c>
      <c r="BD145" s="126" t="str" cm="1">
        <f t="array" ref="BD145">_xlfn.IFNA(_xlfn.IFS(AND(BC145=I103,BC146=I102),I102,AND(BC145=I103,BC144=I102),I102),I103)</f>
        <v>No</v>
      </c>
      <c r="BE145" s="126" t="str" cm="1">
        <f t="array" ref="BE145">_xlfn.IFNA(_xlfn.IFS(AND(I19=I102,OR(J19=I145,K19=J145)),L19,AND(M19=I102,OR(O19=I145,P19=J145)),Q19,AND(R19=I102,OR(S19=I145,T19=J145)),V19),"0")</f>
        <v>0</v>
      </c>
      <c r="BF145" s="127" t="str" cm="1">
        <f t="array" ref="BF145">_xlfn.IFNA(_xlfn.IFS(AND(I19=I103,OR(J19=I145,K19=J145)),L19,AND(M19=I103,OR(O19=I145,P19=J145)),Q19,AND(R19=I103,OR(S19=I145,T19=J145)),V19),"0")</f>
        <v>0</v>
      </c>
      <c r="BG145" s="242" t="str">
        <f t="shared" si="59"/>
        <v>No</v>
      </c>
      <c r="BH145" s="126" t="str" cm="1">
        <f t="array" ref="BH145">_xlfn.IFNA(_xlfn.IFS(AND(BG145=I103,BG146=I102),I102,AND(BG145=I103,BG144=I102),I102),I103)</f>
        <v>No</v>
      </c>
      <c r="BI145" s="126" t="str" cm="1">
        <f t="array" ref="BI145">_xlfn.IFNA(_xlfn.IFS(AND(I20=I102,OR(J20=I145,K20=J145)),L20,AND(M20=I102,OR(O20=I145,P20=J145)),Q20,AND(R20=I102,OR(S20=I145,T20=J145)),V20),"0")</f>
        <v>0</v>
      </c>
      <c r="BJ145" s="127" t="str" cm="1">
        <f t="array" ref="BJ145">_xlfn.IFNA(_xlfn.IFS(AND(I20=I103,OR(J20=I145,K20=J145)),L20,AND(M20=I103,OR(O20=I145,P20=J145)),Q20,AND(R20=I103,OR(S20=I145,T20=J145)),V20),"0")</f>
        <v>0</v>
      </c>
      <c r="BK145" s="241" t="str">
        <f t="shared" si="60"/>
        <v>No</v>
      </c>
      <c r="BL145" s="126" t="str" cm="1">
        <f t="array" ref="BL145">_xlfn.IFNA(_xlfn.IFS(AND(BK145=I103,BK146=I102),I102,AND(BK145=I103,BK144=I102),I102),I103)</f>
        <v>No</v>
      </c>
      <c r="BM145" s="126" t="str" cm="1">
        <f t="array" ref="BM145">_xlfn.IFNA(_xlfn.IFS(AND(I21=I102,OR(J21=I145,K21=J145)),L21,AND(M21=I102,OR(O21=I145,P21=J145)),Q21,AND(R21=I102,OR(S21=I145,T21=J145)),V21),"0")</f>
        <v>0</v>
      </c>
      <c r="BN145" s="127" t="str" cm="1">
        <f t="array" ref="BN145">_xlfn.IFNA(_xlfn.IFS(AND(I21=I103,OR(J21=I145,K21=J145)),L21,AND(M21=I103,OR(O21=I145,P21=J145)),Q21,AND(R21=I103,OR(S21=I145,T21=J145)),V21),"0")</f>
        <v>0</v>
      </c>
      <c r="BO145" s="242" t="str">
        <f t="shared" si="61"/>
        <v>No</v>
      </c>
      <c r="BP145" s="126" t="str" cm="1">
        <f t="array" ref="BP145">_xlfn.IFNA(_xlfn.IFS(AND(BO145=I103,BO146=I102),I102,AND(BO145=I103,BO144=I102),I102),I103)</f>
        <v>No</v>
      </c>
      <c r="BQ145" s="126" t="str" cm="1">
        <f t="array" ref="BQ145">_xlfn.IFNA(_xlfn.IFS(AND(I22=I102,OR(J22=I145,K22=J145)),L22,AND(M22=I102,OR(O22=I145,P22=J145)),Q22,AND(R22=I102,OR(S22=I145,T22=J145)),V22),"0")</f>
        <v>0</v>
      </c>
      <c r="BR145" s="127" t="str" cm="1">
        <f t="array" ref="BR145">_xlfn.IFNA(_xlfn.IFS(AND(I22=I103,OR(J22=I145,K22=J145)),L22,AND(M22=I103,OR(O22=I145,P22=J145)),Q22,AND(R22=I103,OR(S22=I145,T22=J145)),V22),"0")</f>
        <v>0</v>
      </c>
      <c r="BS145" s="242" t="str">
        <f t="shared" si="62"/>
        <v>No</v>
      </c>
      <c r="BT145" s="126" t="str" cm="1">
        <f t="array" ref="BT145">_xlfn.IFNA(_xlfn.IFS(AND(BS145=I103,BS146=I102),I102,AND(BS145=I103,BS144=I102),I102),I103)</f>
        <v>No</v>
      </c>
      <c r="BU145" s="126" t="str" cm="1">
        <f t="array" ref="BU145">_xlfn.IFNA(_xlfn.IFS(AND(I23=I102,OR(J23=I145,K23=J145)),L23,AND(M23=I102,OR(O23=I145,P23=J145)),Q23,AND(R23=I102,OR(S23=I145,T23=J145)),V23),"0")</f>
        <v>0</v>
      </c>
      <c r="BV145" s="127" t="str" cm="1">
        <f t="array" ref="BV145">_xlfn.IFNA(_xlfn.IFS(AND(I23=I103,OR(J23=I145,K23=J145)),L23,AND(M23=I103,OR(O23=I145,P23=J145)),Q23,AND(R23=I103,OR(S23=I145,T23=J145)),V23),"0")</f>
        <v>0</v>
      </c>
      <c r="BW145" s="241" t="str">
        <f t="shared" si="63"/>
        <v>No</v>
      </c>
      <c r="BX145" s="126" t="str" cm="1">
        <f t="array" ref="BX145">_xlfn.IFNA(_xlfn.IFS(AND(BW145=I103,BW146=I102),I102,AND(BW145=I103,BW144=I102),I102),I103)</f>
        <v>No</v>
      </c>
      <c r="BY145" s="126" t="str" cm="1">
        <f t="array" ref="BY145">_xlfn.IFNA(_xlfn.IFS(AND(I24=I102,OR(J24=I145,K24=J145)),L24,AND(M24=I102,OR(O24=I145,P24=J145)),Q24,AND(R24=I102,OR(S24=I145,T24=J145)),V24),"0")</f>
        <v>0</v>
      </c>
      <c r="BZ145" s="127" t="str" cm="1">
        <f t="array" ref="BZ145">_xlfn.IFNA(_xlfn.IFS(AND(I24=I103,OR(J24=I145,K24=J145)),L24,AND(M24=I103,OR(O24=I145,P24=J145)),Q24,AND(R24=I103,OR(S24=I145,T24=J145)),V24),"0")</f>
        <v>0</v>
      </c>
      <c r="CA145" s="242" t="str">
        <f t="shared" si="64"/>
        <v>No</v>
      </c>
      <c r="CB145" s="126" t="str" cm="1">
        <f t="array" ref="CB145">_xlfn.IFNA(_xlfn.IFS(AND(CA145=I103,CA146=I102),I102,AND(CA145=I103,CA144=I102),I102),I103)</f>
        <v>No</v>
      </c>
      <c r="CC145" s="126" t="str" cm="1">
        <f t="array" ref="CC145">_xlfn.IFNA(_xlfn.IFS(AND(I25=I102,OR(J25=I145,K25=J145)),L25,AND(M25=I102,OR(O25=I145,P25=J145)),Q25,AND(R25=I102,OR(S25=I145,T25=J145)),V25),"0")</f>
        <v>0</v>
      </c>
      <c r="CD145" s="127" t="str" cm="1">
        <f t="array" ref="CD145">_xlfn.IFNA(_xlfn.IFS(AND(I25=I103,OR(J25=I145,K25=J145)),L25,AND(M25=I103,OR(O25=I145,P25=J145)),Q25,AND(R25=I103,OR(S25=I145,T25=J145)),V25),"0")</f>
        <v>0</v>
      </c>
      <c r="CE145" s="208" t="str">
        <f t="shared" si="43"/>
        <v>0</v>
      </c>
      <c r="CF145" s="207"/>
      <c r="CG145" s="208" t="str">
        <f t="shared" si="44"/>
        <v>T. 1</v>
      </c>
      <c r="CH145" s="207" t="str">
        <f t="shared" si="69"/>
        <v>T. 1</v>
      </c>
      <c r="CI145" s="206" t="str">
        <f t="shared" si="70"/>
        <v>0</v>
      </c>
      <c r="CJ145" s="208" t="str">
        <f>IF(CH145="0",M145,CH145)</f>
        <v>T. 1</v>
      </c>
      <c r="CK145" s="208" t="str">
        <f t="shared" si="47"/>
        <v>0</v>
      </c>
      <c r="CL145" s="208" t="str">
        <f t="shared" si="48"/>
        <v>T. 1</v>
      </c>
      <c r="CM145" s="231" t="str">
        <f t="shared" si="65"/>
        <v>0</v>
      </c>
      <c r="CN145" s="230" t="str">
        <f t="shared" si="49"/>
        <v>T. 4</v>
      </c>
      <c r="CO145" s="230" t="str">
        <f t="shared" si="50"/>
        <v/>
      </c>
      <c r="CP145" s="276">
        <f t="shared" si="8"/>
        <v>1.9999900000000004</v>
      </c>
      <c r="CQ145" s="237">
        <f t="shared" si="9"/>
        <v>1.9999799999999999</v>
      </c>
      <c r="CR145" s="237">
        <f t="shared" si="10"/>
        <v>2.9999700000000002</v>
      </c>
      <c r="CS145" s="237">
        <f t="shared" si="11"/>
        <v>2.9999599999999997</v>
      </c>
      <c r="CT145" s="237">
        <f t="shared" si="12"/>
        <v>-5.0000000000000002E-5</v>
      </c>
      <c r="CU145" s="237">
        <f t="shared" si="13"/>
        <v>-6.0000000000000002E-5</v>
      </c>
      <c r="CV145" s="237">
        <f t="shared" si="14"/>
        <v>0</v>
      </c>
      <c r="CW145" s="237">
        <f t="shared" si="15"/>
        <v>0</v>
      </c>
      <c r="CX145" s="237">
        <f t="shared" si="16"/>
        <v>0</v>
      </c>
      <c r="CY145" s="273">
        <f t="shared" si="17"/>
        <v>0</v>
      </c>
      <c r="CZ145" s="230" t="str">
        <f t="shared" si="18"/>
        <v>T. 3</v>
      </c>
      <c r="DA145" s="231" t="str">
        <f t="shared" si="19"/>
        <v>T. 4</v>
      </c>
      <c r="DB145" s="231" t="str">
        <f t="shared" si="20"/>
        <v>T. 1</v>
      </c>
      <c r="DC145" s="230" t="str">
        <f t="shared" si="51"/>
        <v>T. 1</v>
      </c>
      <c r="DD145" s="232" t="str">
        <f t="shared" si="52"/>
        <v>T. 2</v>
      </c>
      <c r="DE145" s="232">
        <f>IF(OR(K145="7",K145="1"),TRUNC(DE117/2)+1,TRUNC(DE117/2))</f>
        <v>4</v>
      </c>
      <c r="DF145" s="232"/>
    </row>
    <row r="146" spans="3:110" x14ac:dyDescent="0.25">
      <c r="C146" s="125">
        <v>2044</v>
      </c>
      <c r="D146" s="126"/>
      <c r="E146" s="126"/>
      <c r="F146" s="126"/>
      <c r="G146" s="127"/>
      <c r="H146" s="126"/>
      <c r="I146" s="86">
        <f t="shared" si="66"/>
        <v>45588</v>
      </c>
      <c r="J146" s="96">
        <f t="shared" si="7"/>
        <v>4</v>
      </c>
      <c r="K146" s="150" t="str" cm="1">
        <f t="array" ref="K146">_xlfn.IFNA(_xlfn.IFS(J146=F102,"1",J146=F103,"2",J146=F104,"3",J146=F105,"4",J146=F106,"5",J146=F107,"6",J146=F108,"7"),K139)</f>
        <v>4</v>
      </c>
      <c r="L146" s="137" t="str" cm="1">
        <f t="array" ref="L146">_xlfn.IFNA(_xlfn.IFS(AR146=I102,AQ115,AV146=I102,AU115,AZ146=I102,AY115,BD146=I102,BC115,BH146=I102,BG115,BL146=I102,BK115,BP146=I102,BO115,BT146=I102,BS115,BX146=I102,BW115,CB146=I102,CA115),"0")</f>
        <v>0</v>
      </c>
      <c r="M146" s="126" t="str" cm="1">
        <f t="array" ref="M146">_xlfn.IFNA(_xlfn.IFS(AS145=J102,AQ115,AW145=J102,AU115,BA145=J102,AY115,BE145=J102,BC115,BI145=J102,BG115,BM145=J102,BK115,BQ145=J102,BO115,BU145=J102,BS115,BY145=J102,BW115,CC145=J102,CA115),"0")</f>
        <v>0</v>
      </c>
      <c r="N146" s="127" t="str" cm="1">
        <f t="array" ref="N146">_xlfn.IFNA(_xlfn.IFS(AS145=J103,AQ115,AW145=J103,AU115,BA145=J103,AY115,BE145=J103,BC115,BI145=J103,BG115,BM145=J103,BK115,BQ145=J103,BO115,BU145=J103,BS115,BY145=J103,BW115,CC145=J103,CA115),"0")</f>
        <v>0</v>
      </c>
      <c r="O146" s="125" t="str" cm="1">
        <f t="array" ref="O146">_xlfn.IFNA(_xlfn.IFS(AT146=J102,AQ115,AX146=J102,AU115,BB146=J102,AY115,BF146=J102,BC115,BJ146=J102,BG115,BN146=J102,BK115,BR146=J102,BO115,BV146=J102,BS115,BZ146=J102,BW115,CD146=J102,CA115),"0")</f>
        <v>0</v>
      </c>
      <c r="P146" s="231" t="str">
        <f t="shared" si="34"/>
        <v>0</v>
      </c>
      <c r="Q146" s="231" t="str" cm="1">
        <f t="array" ref="Q146">_xlfn.IFNA(_xlfn.IFS(AND(OR(L146=AQ115,M146=AQ115),AQ146=I103,O146&lt;&gt;AQ115),AQ115,AND(OR(L146=AU115,M146=AU115),AU146=I103,O146&lt;&gt;AU115),AU115,AND(OR(L146=AY115,M146=AY115),AY146=I103,O146&lt;&gt;AY115),AY115,AND(OR(L146=BC115,M146=BC115),BC146=I103,O146&lt;&gt;BC115),BC115,AND(OR(L146=BG115,M146=BG115),BG146=I103,O146&lt;&gt;BG115),BG115,AND(OR(L146=BK115,M146=BK115),BK146=I103,O146&lt;&gt;BK115),BK115,AND(OR(L146=BO115,M146=BO115),BO146=I103,O146&lt;&gt;BO115),BO115,AND(OR(L146=BS115,M146=BS115),BS146=I103,O146&lt;&gt;BS115),BS115,AND(OR(L146=BW115,M146=BW115),BW146=I103,O146&lt;&gt;BW115),BW115,AND(OR(L146=CA115,M146=CA115),CA146=I103,O146&lt;&gt;CA115),CA115),"0")</f>
        <v>0</v>
      </c>
      <c r="R146" s="102" t="str" cm="1">
        <f t="array" ref="R146">_xlfn.IFNA(_xlfn.IFS(AND(OR(L146=AQ115,N146=AQ115),AQ146=I103,P146&lt;&gt;AQ115),AQ115,AND(OR(L146=AU115,N146=AU115),AU146=I103,P146&lt;&gt;AU115),AU115,AND(OR(L146=AY115,N146=AY115),AY146=I103,P146&lt;&gt;AY115),AY115,AND(OR(L146=BC115,N146=BC115),BC146=I103,P146&lt;&gt;BC115),BC115,AND(OR(L146=BG115,N146=BG115),BG146=I103,P146&lt;&gt;BG115),BG115,AND(OR(L146=BK115,N146=BK115),BK146=I103,P146&lt;&gt;BK115),BK115,AND(OR(L146=BO115,N146=BO115),BO146=I103,P146&lt;&gt;BO115),BO115,AND(OR(L146=BS115,N146=BS115),BS146=I103,P146&lt;&gt;BS115),BS115,AND(OR(L146=BW115,N146=BW115),BW146=I103,P146&lt;&gt;BW115),BW115,AND(OR(L146=CA115,N146=CA115),CA146=I103,P146&lt;&gt;CA115),CA115),"0")</f>
        <v>0</v>
      </c>
      <c r="S146" s="204" t="str">
        <f t="shared" si="35"/>
        <v>T. 3</v>
      </c>
      <c r="T146" s="204" t="str">
        <f t="shared" si="36"/>
        <v/>
      </c>
      <c r="U146" s="50">
        <f t="shared" si="37"/>
        <v>0</v>
      </c>
      <c r="V146" s="50">
        <f t="shared" si="24"/>
        <v>0</v>
      </c>
      <c r="W146" s="282">
        <f t="shared" si="53"/>
        <v>1.9999900000000004</v>
      </c>
      <c r="X146" s="282">
        <f t="shared" si="25"/>
        <v>0</v>
      </c>
      <c r="Y146" s="282">
        <f t="shared" si="53"/>
        <v>1.9999799999999999</v>
      </c>
      <c r="Z146" s="282">
        <f t="shared" si="26"/>
        <v>1</v>
      </c>
      <c r="AA146" s="282">
        <f t="shared" si="53"/>
        <v>1.9999700000000002</v>
      </c>
      <c r="AB146" s="282">
        <f t="shared" si="27"/>
        <v>0</v>
      </c>
      <c r="AC146" s="282">
        <f t="shared" si="53"/>
        <v>2.9999599999999997</v>
      </c>
      <c r="AD146" s="282">
        <f t="shared" si="28"/>
        <v>0</v>
      </c>
      <c r="AE146" s="282">
        <f t="shared" si="53"/>
        <v>-5.0000000000000002E-5</v>
      </c>
      <c r="AF146" s="282">
        <f t="shared" si="29"/>
        <v>0</v>
      </c>
      <c r="AG146" s="282">
        <f t="shared" si="53"/>
        <v>-6.0000000000000002E-5</v>
      </c>
      <c r="AH146" s="199">
        <f t="shared" si="38"/>
        <v>0</v>
      </c>
      <c r="AI146" s="199">
        <f t="shared" si="53"/>
        <v>0</v>
      </c>
      <c r="AJ146" s="199">
        <f t="shared" si="30"/>
        <v>0</v>
      </c>
      <c r="AK146" s="199">
        <f t="shared" si="54"/>
        <v>0</v>
      </c>
      <c r="AL146" s="199">
        <f t="shared" si="31"/>
        <v>0</v>
      </c>
      <c r="AM146" s="199">
        <f t="shared" si="55"/>
        <v>0</v>
      </c>
      <c r="AN146" s="199">
        <f t="shared" si="32"/>
        <v>0</v>
      </c>
      <c r="AO146" s="199">
        <f t="shared" si="56"/>
        <v>0</v>
      </c>
      <c r="AP146" s="268">
        <f t="shared" si="39"/>
        <v>0</v>
      </c>
      <c r="AQ146" s="242" t="str">
        <f t="shared" si="40"/>
        <v>No</v>
      </c>
      <c r="AR146" s="102" t="str" cm="1">
        <f t="array" ref="AR146">_xlfn.IFNA(_xlfn.IFS(AND(AQ146=I103,AQ147=I102),I102,AND(AQ146=I103,AQ145=I102),I102),I103)</f>
        <v>No</v>
      </c>
      <c r="AS146" s="126" t="str" cm="1">
        <f t="array" ref="AS146">_xlfn.IFNA(_xlfn.IFS(AND(I16=I102,OR(J16=I146,K16=J146)),L16,AND(M16=I102,OR(O16=I146,P16=J146)),Q16,AND(R16=I102,OR(S16=I146,T16=J146)),V16),"0")</f>
        <v>0</v>
      </c>
      <c r="AT146" s="231" t="str">
        <f t="shared" si="41"/>
        <v>0</v>
      </c>
      <c r="AU146" s="242" t="str">
        <f t="shared" si="42"/>
        <v>No</v>
      </c>
      <c r="AV146" s="126" t="str" cm="1">
        <f t="array" ref="AV146">_xlfn.IFNA(_xlfn.IFS(AND(AU146=I103,AU147=I102),I102,AND(AU146=I103,AU145=I102),I102),I103)</f>
        <v>No</v>
      </c>
      <c r="AW146" s="126" t="str" cm="1">
        <f t="array" ref="AW146">_xlfn.IFNA(_xlfn.IFS(AND(I17=I102,OR(J17=I146,K17=J146)),L17,AND(M17=I102,OR(O17=I146,P17=J146)),Q17,AND(R17=I102,OR(S17=I146,T17=J146)),V17),"0")</f>
        <v>0</v>
      </c>
      <c r="AX146" s="127" t="str" cm="1">
        <f t="array" ref="AX146">_xlfn.IFNA(_xlfn.IFS(AND(I17=I103,OR(J17=I146,K17=J146)),L17,AND(M17=I103,OR(O17=I146,P17=J146)),Q17,AND(R17=I103,OR(S17=I146,T17=J146)),V17),"0")</f>
        <v>0</v>
      </c>
      <c r="AY146" s="242" t="str">
        <f t="shared" si="57"/>
        <v>No</v>
      </c>
      <c r="AZ146" s="126" t="str" cm="1">
        <f t="array" ref="AZ146">_xlfn.IFNA(_xlfn.IFS(AND(AY146=I103,AY147=I102),I102,AND(AY146=I103,AY145=I102),I102),I103)</f>
        <v>No</v>
      </c>
      <c r="BA146" s="126" t="str" cm="1">
        <f t="array" ref="BA146">_xlfn.IFNA(_xlfn.IFS(AND(I18=I102,OR(J18=I146,K18=J146)),L18,AND(M18=I102,OR(O18=I146,P18=J146)),Q18,AND(R18=I102,OR(S18=I146,T18=J146)),V18),"0")</f>
        <v>0</v>
      </c>
      <c r="BB146" s="127" t="str" cm="1">
        <f t="array" ref="BB146">_xlfn.IFNA(_xlfn.IFS(AND(I18=I103,OR(J18=I146,K18=J146)),L18,AND(M18=I103,OR(O18=I146,P18=J146)),Q18,AND(R18=I103,OR(S18=I146,T18=J146)),V18),"0")</f>
        <v>0</v>
      </c>
      <c r="BC146" s="241" t="str">
        <f t="shared" si="71"/>
        <v>No</v>
      </c>
      <c r="BD146" s="126" t="str" cm="1">
        <f t="array" ref="BD146">_xlfn.IFNA(_xlfn.IFS(AND(BC146=I103,BC147=I102),I102,AND(BC146=I103,BC145=I102),I102),I103)</f>
        <v>No</v>
      </c>
      <c r="BE146" s="126" t="str" cm="1">
        <f t="array" ref="BE146">_xlfn.IFNA(_xlfn.IFS(AND(I19=I102,OR(J19=I146,K19=J146)),L19,AND(M19=I102,OR(O19=I146,P19=J146)),Q19,AND(R19=I102,OR(S19=I146,T19=J146)),V19),"0")</f>
        <v>0</v>
      </c>
      <c r="BF146" s="127" t="str" cm="1">
        <f t="array" ref="BF146">_xlfn.IFNA(_xlfn.IFS(AND(I19=I103,OR(J19=I146,K19=J146)),L19,AND(M19=I103,OR(O19=I146,P19=J146)),Q19,AND(R19=I103,OR(S19=I146,T19=J146)),V19),"0")</f>
        <v>0</v>
      </c>
      <c r="BG146" s="242" t="str">
        <f t="shared" si="59"/>
        <v>No</v>
      </c>
      <c r="BH146" s="126" t="str" cm="1">
        <f t="array" ref="BH146">_xlfn.IFNA(_xlfn.IFS(AND(BG146=I103,BG147=I102),I102,AND(BG146=I103,BG145=I102),I102),I103)</f>
        <v>No</v>
      </c>
      <c r="BI146" s="126" t="str" cm="1">
        <f t="array" ref="BI146">_xlfn.IFNA(_xlfn.IFS(AND(I20=I102,OR(J20=I146,K20=J146)),L20,AND(M20=I102,OR(O20=I146,P20=J146)),Q20,AND(R20=I102,OR(S20=I146,T20=J146)),V20),"0")</f>
        <v>0</v>
      </c>
      <c r="BJ146" s="127" t="str" cm="1">
        <f t="array" ref="BJ146">_xlfn.IFNA(_xlfn.IFS(AND(I20=I103,OR(J20=I146,K20=J146)),L20,AND(M20=I103,OR(O20=I146,P20=J146)),Q20,AND(R20=I103,OR(S20=I146,T20=J146)),V20),"0")</f>
        <v>0</v>
      </c>
      <c r="BK146" s="241" t="str">
        <f>IF(OR(AND(I146=G$21,I146&lt;H$21),AND(I146&gt;G$21,I146&lt;=H$21)),I$102,I$103)</f>
        <v>No</v>
      </c>
      <c r="BL146" s="126" t="str" cm="1">
        <f t="array" ref="BL146">_xlfn.IFNA(_xlfn.IFS(AND(BK146=I103,BK147=I102),I102,AND(BK146=I103,BK145=I102),I102),I103)</f>
        <v>No</v>
      </c>
      <c r="BM146" s="126" t="str" cm="1">
        <f t="array" ref="BM146">_xlfn.IFNA(_xlfn.IFS(AND(I21=I102,OR(J21=I146,K21=J146)),L21,AND(M21=I102,OR(O21=I146,P21=J146)),Q21,AND(R21=I102,OR(S21=I146,T21=J146)),V21),"0")</f>
        <v>0</v>
      </c>
      <c r="BN146" s="127" t="str" cm="1">
        <f t="array" ref="BN146">_xlfn.IFNA(_xlfn.IFS(AND(I21=I103,OR(J21=I146,K21=J146)),L21,AND(M21=I103,OR(O21=I146,P21=J146)),Q21,AND(R21=I103,OR(S21=I146,T21=J146)),V21),"0")</f>
        <v>0</v>
      </c>
      <c r="BO146" s="242" t="str">
        <f t="shared" si="61"/>
        <v>No</v>
      </c>
      <c r="BP146" s="126" t="str" cm="1">
        <f t="array" ref="BP146">_xlfn.IFNA(_xlfn.IFS(AND(BO146=I103,BO147=I102),I102,AND(BO146=I103,BO145=I102),I102),I103)</f>
        <v>No</v>
      </c>
      <c r="BQ146" s="126" t="str" cm="1">
        <f t="array" ref="BQ146">_xlfn.IFNA(_xlfn.IFS(AND(I22=I102,OR(J22=I146,K22=J146)),L22,AND(M22=I102,OR(O22=I146,P22=J146)),Q22,AND(R22=I102,OR(S22=I146,T22=J146)),V22),"0")</f>
        <v>0</v>
      </c>
      <c r="BR146" s="127" t="str" cm="1">
        <f t="array" ref="BR146">_xlfn.IFNA(_xlfn.IFS(AND(I22=I103,OR(J22=I146,K22=J146)),L22,AND(M22=I103,OR(O22=I146,P22=J146)),Q22,AND(R22=I103,OR(S22=I146,T22=J146)),V22),"0")</f>
        <v>0</v>
      </c>
      <c r="BS146" s="242" t="str">
        <f t="shared" si="62"/>
        <v>No</v>
      </c>
      <c r="BT146" s="126" t="str" cm="1">
        <f t="array" ref="BT146">_xlfn.IFNA(_xlfn.IFS(AND(BS146=I103,BS147=I102),I102,AND(BS146=I103,BS145=I102),I102),I103)</f>
        <v>No</v>
      </c>
      <c r="BU146" s="126" t="str" cm="1">
        <f t="array" ref="BU146">_xlfn.IFNA(_xlfn.IFS(AND(I23=I102,OR(J23=I146,K23=J146)),L23,AND(M23=I102,OR(O23=I146,P23=J146)),Q23,AND(R23=I102,OR(S23=I146,T23=J146)),V23),"0")</f>
        <v>0</v>
      </c>
      <c r="BV146" s="127" t="str" cm="1">
        <f t="array" ref="BV146">_xlfn.IFNA(_xlfn.IFS(AND(I23=I103,OR(J23=I146,K23=J146)),L23,AND(M23=I103,OR(O23=I146,P23=J146)),Q23,AND(R23=I103,OR(S23=I146,T23=J146)),V23),"0")</f>
        <v>0</v>
      </c>
      <c r="BW146" s="241" t="str">
        <f t="shared" si="63"/>
        <v>No</v>
      </c>
      <c r="BX146" s="126" t="str" cm="1">
        <f t="array" ref="BX146">_xlfn.IFNA(_xlfn.IFS(AND(BW146=I103,BW147=I102),I102,AND(BW146=I103,BW145=I102),I102),I103)</f>
        <v>No</v>
      </c>
      <c r="BY146" s="126" t="str" cm="1">
        <f t="array" ref="BY146">_xlfn.IFNA(_xlfn.IFS(AND(I24=I102,OR(J24=I146,K24=J146)),L24,AND(M24=I102,OR(O24=I146,P24=J146)),Q24,AND(R24=I102,OR(S24=I146,T24=J146)),V24),"0")</f>
        <v>0</v>
      </c>
      <c r="BZ146" s="127" t="str" cm="1">
        <f t="array" ref="BZ146">_xlfn.IFNA(_xlfn.IFS(AND(I24=I103,OR(J24=I146,K24=J146)),L24,AND(M24=I103,OR(O24=I146,P24=J146)),Q24,AND(R24=I103,OR(S24=I146,T24=J146)),V24),"0")</f>
        <v>0</v>
      </c>
      <c r="CA146" s="242" t="str">
        <f t="shared" si="64"/>
        <v>No</v>
      </c>
      <c r="CB146" s="126" t="str" cm="1">
        <f t="array" ref="CB146">_xlfn.IFNA(_xlfn.IFS(AND(CA146=I103,CA147=I102),I102,AND(CA146=I103,CA145=I102),I102),I103)</f>
        <v>No</v>
      </c>
      <c r="CC146" s="126" t="str" cm="1">
        <f t="array" ref="CC146">_xlfn.IFNA(_xlfn.IFS(AND(I25=I102,OR(J25=I146,K25=J146)),L25,AND(M25=I102,OR(O25=I146,P25=J146)),Q25,AND(R25=I102,OR(S25=I146,T25=J146)),V25),"0")</f>
        <v>0</v>
      </c>
      <c r="CD146" s="127" t="str" cm="1">
        <f t="array" ref="CD146">_xlfn.IFNA(_xlfn.IFS(AND(I25=I103,OR(J25=I146,K25=J146)),L25,AND(M25=I103,OR(O25=I146,P25=J146)),Q25,AND(R25=I103,OR(S25=I146,T25=J146)),V25),"0")</f>
        <v>0</v>
      </c>
      <c r="CE146" s="208" t="str">
        <f t="shared" si="43"/>
        <v>0</v>
      </c>
      <c r="CF146" s="207"/>
      <c r="CG146" s="208">
        <f t="shared" si="44"/>
        <v>0</v>
      </c>
      <c r="CH146" s="207">
        <f t="shared" si="69"/>
        <v>0</v>
      </c>
      <c r="CI146" s="206" t="str">
        <f t="shared" si="70"/>
        <v>0</v>
      </c>
      <c r="CJ146" s="208">
        <f>IF(CH146="0",M146,CH146)</f>
        <v>0</v>
      </c>
      <c r="CK146" s="208" t="str">
        <f t="shared" si="47"/>
        <v>0</v>
      </c>
      <c r="CL146" s="208">
        <f t="shared" si="48"/>
        <v>0</v>
      </c>
      <c r="CM146" s="231" t="str">
        <f t="shared" si="65"/>
        <v>0</v>
      </c>
      <c r="CN146" s="230" t="str">
        <f t="shared" si="49"/>
        <v>T. 1</v>
      </c>
      <c r="CO146" s="230" t="str">
        <f t="shared" si="50"/>
        <v>T. 2</v>
      </c>
      <c r="CP146" s="276">
        <f t="shared" si="8"/>
        <v>1.9999900000000004</v>
      </c>
      <c r="CQ146" s="237">
        <f t="shared" si="9"/>
        <v>1.9999799999999999</v>
      </c>
      <c r="CR146" s="237">
        <f t="shared" si="10"/>
        <v>1.9999700000000002</v>
      </c>
      <c r="CS146" s="237">
        <f t="shared" si="11"/>
        <v>2.9999599999999997</v>
      </c>
      <c r="CT146" s="237">
        <f t="shared" si="12"/>
        <v>-5.0000000000000002E-5</v>
      </c>
      <c r="CU146" s="237">
        <f t="shared" si="13"/>
        <v>-6.0000000000000002E-5</v>
      </c>
      <c r="CV146" s="237">
        <f t="shared" si="14"/>
        <v>0</v>
      </c>
      <c r="CW146" s="237">
        <f t="shared" si="15"/>
        <v>0</v>
      </c>
      <c r="CX146" s="237">
        <f t="shared" si="16"/>
        <v>0</v>
      </c>
      <c r="CY146" s="273">
        <f t="shared" si="17"/>
        <v>0</v>
      </c>
      <c r="CZ146" s="230" t="str">
        <f t="shared" si="18"/>
        <v>T. 4</v>
      </c>
      <c r="DA146" s="231" t="str">
        <f t="shared" si="19"/>
        <v>T. 1</v>
      </c>
      <c r="DB146" s="231" t="str">
        <f t="shared" si="20"/>
        <v>T. 2</v>
      </c>
      <c r="DC146" s="230" t="str">
        <f t="shared" si="51"/>
        <v>T. 3</v>
      </c>
      <c r="DD146" s="232" t="str">
        <f t="shared" si="52"/>
        <v/>
      </c>
      <c r="DE146" s="232">
        <f>IF(OR(K146="7",K146="1"),DE144,DE144-1)</f>
        <v>-4</v>
      </c>
      <c r="DF146" s="232"/>
    </row>
    <row r="147" spans="3:110" x14ac:dyDescent="0.25">
      <c r="C147" s="125">
        <v>2045</v>
      </c>
      <c r="D147" s="126"/>
      <c r="E147" s="126"/>
      <c r="F147" s="126"/>
      <c r="G147" s="127"/>
      <c r="H147" s="126"/>
      <c r="I147" s="86">
        <f t="shared" si="66"/>
        <v>45589</v>
      </c>
      <c r="J147" s="96">
        <f t="shared" si="7"/>
        <v>5</v>
      </c>
      <c r="K147" s="150" t="str" cm="1">
        <f t="array" ref="K147">_xlfn.IFNA(_xlfn.IFS(J147=F102,"1",J147=F103,"2",J147=F104,"3",J147=F105,"4",J147=F106,"5",J147=F107,"6",J147=F108,"7"),K140)</f>
        <v>5</v>
      </c>
      <c r="L147" s="137" t="str" cm="1">
        <f t="array" ref="L147">_xlfn.IFNA(_xlfn.IFS(AR147=I102,AQ115,AV147=I102,AU115,AZ147=I102,AY115,BD147=I102,BC115,BH147=I102,BG115,BL147=I102,BK115,BP147=I102,BO115,BT147=I102,BS115,BX147=I102,BW115,CB147=I102,CA115),"0")</f>
        <v>0</v>
      </c>
      <c r="M147" s="126" t="str" cm="1">
        <f t="array" ref="M147">_xlfn.IFNA(_xlfn.IFS(AS146=J102,AQ115,AW146=J102,AU115,BA146=J102,AY115,BE146=J102,BC115,BI146=J102,BG115,BM146=J102,BK115,BQ146=J102,BO115,BU146=J102,BS115,BY146=J102,BW115,CC146=J102,CA115),"0")</f>
        <v>0</v>
      </c>
      <c r="N147" s="127" t="str" cm="1">
        <f t="array" ref="N147">_xlfn.IFNA(_xlfn.IFS(AS146=J103,AQ115,AW146=J103,AU115,BA146=J103,AY115,BE146=J103,BC115,BI146=J103,BG115,BM146=J103,BK115,BQ146=J103,BO115,BU146=J103,BS115,BY146=J103,BW115,CC146=J103,CA115),"0")</f>
        <v>0</v>
      </c>
      <c r="O147" s="125" t="str" cm="1">
        <f t="array" ref="O147">_xlfn.IFNA(_xlfn.IFS(AT147=J102,AQ115,AX147=J102,AU115,BB147=J102,AY115,BF147=J102,BC115,BJ147=J102,BG115,BN147=J102,BK115,BR147=J102,BO115,BV147=J102,BS115,BZ147=J102,BW115,CD147=J102,CA115),"0")</f>
        <v>0</v>
      </c>
      <c r="P147" s="231" t="str">
        <f t="shared" si="34"/>
        <v>0</v>
      </c>
      <c r="Q147" s="231" t="str" cm="1">
        <f t="array" ref="Q147">_xlfn.IFNA(_xlfn.IFS(AND(OR(L147=AQ115,M147=AQ115),AQ147=I103,O147&lt;&gt;AQ115),AQ115,AND(OR(L147=AU115,M147=AU115),AU147=I103,O147&lt;&gt;AU115),AU115,AND(OR(L147=AY115,M147=AY115),AY147=I103,O147&lt;&gt;AY115),AY115,AND(OR(L147=BC115,M147=BC115),BC147=I103,O147&lt;&gt;BC115),BC115,AND(OR(L147=BG115,M147=BG115),BG147=I103,O147&lt;&gt;BG115),BG115,AND(OR(L147=BK115,M147=BK115),BK147=I103,O147&lt;&gt;BK115),BK115,AND(OR(L147=BO115,M147=BO115),BO147=I103,O147&lt;&gt;BO115),BO115,AND(OR(L147=BS115,M147=BS115),BS147=I103,O147&lt;&gt;BS115),BS115,AND(OR(L147=BW115,M147=BW115),BW147=I103,O147&lt;&gt;BW115),BW115,AND(OR(L147=CA115,M147=CA115),CA147=I103,O147&lt;&gt;CA115),CA115),"0")</f>
        <v>0</v>
      </c>
      <c r="R147" s="102" t="str" cm="1">
        <f t="array" ref="R147">_xlfn.IFNA(_xlfn.IFS(AND(OR(L147=AQ115,N147=AQ115),AQ147=I103,P147&lt;&gt;AQ115),AQ115,AND(OR(L147=AU115,N147=AU115),AU147=I103,P147&lt;&gt;AU115),AU115,AND(OR(L147=AY115,N147=AY115),AY147=I103,P147&lt;&gt;AY115),AY115,AND(OR(L147=BC115,N147=BC115),BC147=I103,P147&lt;&gt;BC115),BC115,AND(OR(L147=BG115,N147=BG115),BG147=I103,P147&lt;&gt;BG115),BG115,AND(OR(L147=BK115,N147=BK115),BK147=I103,P147&lt;&gt;BK115),BK115,AND(OR(L147=BO115,N147=BO115),BO147=I103,P147&lt;&gt;BO115),BO115,AND(OR(L147=BS115,N147=BS115),BS147=I103,P147&lt;&gt;BS115),BS115,AND(OR(L147=BW115,N147=BW115),BW147=I103,P147&lt;&gt;BW115),BW115,AND(OR(L147=CA115,N147=CA115),CA147=I103,P147&lt;&gt;CA115),CA115),"0")</f>
        <v>0</v>
      </c>
      <c r="S147" s="204" t="str">
        <f t="shared" si="35"/>
        <v>T. 4</v>
      </c>
      <c r="T147" s="204" t="str">
        <f t="shared" si="36"/>
        <v>T. 1</v>
      </c>
      <c r="U147" s="50">
        <f t="shared" si="37"/>
        <v>0</v>
      </c>
      <c r="V147" s="50">
        <f t="shared" si="24"/>
        <v>1</v>
      </c>
      <c r="W147" s="282">
        <f t="shared" si="53"/>
        <v>0.99999000000000038</v>
      </c>
      <c r="X147" s="282">
        <f t="shared" si="25"/>
        <v>0</v>
      </c>
      <c r="Y147" s="282">
        <f t="shared" si="53"/>
        <v>1.9999799999999999</v>
      </c>
      <c r="Z147" s="282">
        <f t="shared" si="26"/>
        <v>0</v>
      </c>
      <c r="AA147" s="282">
        <f t="shared" si="53"/>
        <v>1.9999700000000002</v>
      </c>
      <c r="AB147" s="282">
        <f t="shared" si="27"/>
        <v>1</v>
      </c>
      <c r="AC147" s="282">
        <f t="shared" si="53"/>
        <v>1.9999599999999997</v>
      </c>
      <c r="AD147" s="282">
        <f t="shared" si="28"/>
        <v>0</v>
      </c>
      <c r="AE147" s="282">
        <f t="shared" si="53"/>
        <v>-5.0000000000000002E-5</v>
      </c>
      <c r="AF147" s="282">
        <f t="shared" si="29"/>
        <v>0</v>
      </c>
      <c r="AG147" s="282">
        <f t="shared" si="53"/>
        <v>-6.0000000000000002E-5</v>
      </c>
      <c r="AH147" s="199">
        <f t="shared" si="38"/>
        <v>0</v>
      </c>
      <c r="AI147" s="199">
        <f t="shared" si="53"/>
        <v>0</v>
      </c>
      <c r="AJ147" s="199">
        <f t="shared" si="30"/>
        <v>0</v>
      </c>
      <c r="AK147" s="199">
        <f t="shared" si="54"/>
        <v>0</v>
      </c>
      <c r="AL147" s="199">
        <f t="shared" si="31"/>
        <v>0</v>
      </c>
      <c r="AM147" s="199">
        <f t="shared" si="55"/>
        <v>0</v>
      </c>
      <c r="AN147" s="199">
        <f t="shared" si="32"/>
        <v>0</v>
      </c>
      <c r="AO147" s="199">
        <f t="shared" si="56"/>
        <v>0</v>
      </c>
      <c r="AP147" s="268">
        <f t="shared" si="39"/>
        <v>0</v>
      </c>
      <c r="AQ147" s="242" t="str">
        <f t="shared" si="40"/>
        <v>No</v>
      </c>
      <c r="AR147" s="102" t="str" cm="1">
        <f t="array" ref="AR147">_xlfn.IFNA(_xlfn.IFS(AND(AQ147=I103,AQ148=I102),I102,AND(AQ147=I103,AQ146=I102),I102),I103)</f>
        <v>No</v>
      </c>
      <c r="AS147" s="126" t="str" cm="1">
        <f t="array" ref="AS147">_xlfn.IFNA(_xlfn.IFS(AND(I16=I102,OR(J16=I147,K16=J147)),L16,AND(M16=I102,OR(O16=I147,P16=J147)),Q16,AND(R16=I102,OR(S16=I147,T16=J147)),V16),"0")</f>
        <v>0</v>
      </c>
      <c r="AT147" s="231" t="str">
        <f t="shared" si="41"/>
        <v>0</v>
      </c>
      <c r="AU147" s="242" t="str">
        <f t="shared" si="42"/>
        <v>No</v>
      </c>
      <c r="AV147" s="126" t="str" cm="1">
        <f t="array" ref="AV147">_xlfn.IFNA(_xlfn.IFS(AND(AU147=I103,AU148=I102),I102,AND(AU147=I103,AU146=I102),I102),I103)</f>
        <v>No</v>
      </c>
      <c r="AW147" s="126" t="str" cm="1">
        <f t="array" ref="AW147">_xlfn.IFNA(_xlfn.IFS(AND(I17=I102,OR(J17=I147,K17=J147)),L17,AND(M17=I102,OR(O17=I147,P17=J147)),Q17,AND(R17=I102,OR(S17=I147,T17=J147)),V17),"0")</f>
        <v>0</v>
      </c>
      <c r="AX147" s="127" t="str" cm="1">
        <f t="array" ref="AX147">_xlfn.IFNA(_xlfn.IFS(AND(I17=I103,OR(J17=I147,K17=J147)),L17,AND(M17=I103,OR(O17=I147,P17=J147)),Q17,AND(R17=I103,OR(S17=I147,T17=J147)),V17),"0")</f>
        <v>0</v>
      </c>
      <c r="AY147" s="242" t="str">
        <f t="shared" si="57"/>
        <v>No</v>
      </c>
      <c r="AZ147" s="126" t="str" cm="1">
        <f t="array" ref="AZ147">_xlfn.IFNA(_xlfn.IFS(AND(AY147=I103,AY148=I102),I102,AND(AY147=I103,AY146=I102),I102),I103)</f>
        <v>No</v>
      </c>
      <c r="BA147" s="126" t="str" cm="1">
        <f t="array" ref="BA147">_xlfn.IFNA(_xlfn.IFS(AND(I18=I102,OR(J18=I147,K18=J147)),L18,AND(M18=I102,OR(O18=I147,P18=J147)),Q18,AND(R18=I102,OR(S18=I147,T18=J147)),V18),"0")</f>
        <v>0</v>
      </c>
      <c r="BB147" s="127" t="str" cm="1">
        <f t="array" ref="BB147">_xlfn.IFNA(_xlfn.IFS(AND(I18=I103,OR(J18=I147,K18=J147)),L18,AND(M18=I103,OR(O18=I147,P18=J147)),Q18,AND(R18=I103,OR(S18=I147,T18=J147)),V18),"0")</f>
        <v>0</v>
      </c>
      <c r="BC147" s="241" t="str">
        <f t="shared" si="71"/>
        <v>No</v>
      </c>
      <c r="BD147" s="126" t="str" cm="1">
        <f t="array" ref="BD147">_xlfn.IFNA(_xlfn.IFS(AND(BC147=I103,BC148=I102),I102,AND(BC147=I103,BC146=I102),I102),I103)</f>
        <v>No</v>
      </c>
      <c r="BE147" s="126" t="str" cm="1">
        <f t="array" ref="BE147">_xlfn.IFNA(_xlfn.IFS(AND(I19=I102,OR(J19=I147,K19=J147)),L19,AND(M19=I102,OR(O19=I147,P19=J147)),Q19,AND(R19=I102,OR(S19=I147,T19=J147)),V19),"0")</f>
        <v>0</v>
      </c>
      <c r="BF147" s="127" t="str" cm="1">
        <f t="array" ref="BF147">_xlfn.IFNA(_xlfn.IFS(AND(I19=I103,OR(J19=I147,K19=J147)),L19,AND(M19=I103,OR(O19=I147,P19=J147)),Q19,AND(R19=I103,OR(S19=I147,T19=J147)),V19),"0")</f>
        <v>0</v>
      </c>
      <c r="BG147" s="242" t="str">
        <f t="shared" si="59"/>
        <v>No</v>
      </c>
      <c r="BH147" s="126" t="str" cm="1">
        <f t="array" ref="BH147">_xlfn.IFNA(_xlfn.IFS(AND(BG147=I103,BG148=I102),I102,AND(BG147=I103,BG146=I102),I102),I103)</f>
        <v>No</v>
      </c>
      <c r="BI147" s="126" t="str" cm="1">
        <f t="array" ref="BI147">_xlfn.IFNA(_xlfn.IFS(AND(I20=I102,OR(J20=I147,K20=J147)),L20,AND(M20=I102,OR(O20=I147,P20=J147)),Q20,AND(R20=I102,OR(S20=I147,T20=J147)),V20),"0")</f>
        <v>0</v>
      </c>
      <c r="BJ147" s="127" t="str" cm="1">
        <f t="array" ref="BJ147">_xlfn.IFNA(_xlfn.IFS(AND(I20=I103,OR(J20=I147,K20=J147)),L20,AND(M20=I103,OR(O20=I147,P20=J147)),Q20,AND(R20=I103,OR(S20=I147,T20=J147)),V20),"0")</f>
        <v>0</v>
      </c>
      <c r="BK147" s="241" t="str">
        <f>IF(OR(AND(I147=G$21,I147&lt;H$21),AND(I147&gt;G$21,I147&lt;=H$21)),I$102,I$103)</f>
        <v>No</v>
      </c>
      <c r="BL147" s="126" t="str" cm="1">
        <f t="array" ref="BL147">_xlfn.IFNA(_xlfn.IFS(AND(BK147=I103,BK148=I102),I102,AND(BK147=I103,BK146=I102),I102),I103)</f>
        <v>No</v>
      </c>
      <c r="BM147" s="126" t="str" cm="1">
        <f t="array" ref="BM147">_xlfn.IFNA(_xlfn.IFS(AND(I21=I102,OR(J21=I147,K21=J147)),L21,AND(M21=I102,OR(O21=I147,P21=J147)),Q21,AND(R21=I102,OR(S21=I147,T21=J147)),V21),"0")</f>
        <v>0</v>
      </c>
      <c r="BN147" s="127" t="str" cm="1">
        <f t="array" ref="BN147">_xlfn.IFNA(_xlfn.IFS(AND(I21=I103,OR(J21=I147,K21=J147)),L21,AND(M21=I103,OR(O21=I147,P21=J147)),Q21,AND(R21=I103,OR(S21=I147,T21=J147)),V21),"0")</f>
        <v>0</v>
      </c>
      <c r="BO147" s="242" t="str">
        <f t="shared" si="61"/>
        <v>No</v>
      </c>
      <c r="BP147" s="126" t="str" cm="1">
        <f t="array" ref="BP147">_xlfn.IFNA(_xlfn.IFS(AND(BO147=I103,BO148=I102),I102,AND(BO147=I103,BO146=I102),I102),I103)</f>
        <v>No</v>
      </c>
      <c r="BQ147" s="126" t="str" cm="1">
        <f t="array" ref="BQ147">_xlfn.IFNA(_xlfn.IFS(AND(I22=I102,OR(J22=I147,K22=J147)),L22,AND(M22=I102,OR(O22=I147,P22=J147)),Q22,AND(R22=I102,OR(S22=I147,T22=J147)),V22),"0")</f>
        <v>0</v>
      </c>
      <c r="BR147" s="127" t="str" cm="1">
        <f t="array" ref="BR147">_xlfn.IFNA(_xlfn.IFS(AND(I22=I103,OR(J22=I147,K22=J147)),L22,AND(M22=I103,OR(O22=I147,P22=J147)),Q22,AND(R22=I103,OR(S22=I147,T22=J147)),V22),"0")</f>
        <v>0</v>
      </c>
      <c r="BS147" s="242" t="str">
        <f t="shared" si="62"/>
        <v>No</v>
      </c>
      <c r="BT147" s="126" t="str" cm="1">
        <f t="array" ref="BT147">_xlfn.IFNA(_xlfn.IFS(AND(BS147=I103,BS148=I102),I102,AND(BS147=I103,BS146=I102),I102),I103)</f>
        <v>No</v>
      </c>
      <c r="BU147" s="126" t="str" cm="1">
        <f t="array" ref="BU147">_xlfn.IFNA(_xlfn.IFS(AND(I23=I102,OR(J23=I147,K23=J147)),L23,AND(M23=I102,OR(O23=I147,P23=J147)),Q23,AND(R23=I102,OR(S23=I147,T23=J147)),V23),"0")</f>
        <v>0</v>
      </c>
      <c r="BV147" s="127" t="str" cm="1">
        <f t="array" ref="BV147">_xlfn.IFNA(_xlfn.IFS(AND(I23=I103,OR(J23=I147,K23=J147)),L23,AND(M23=I103,OR(O23=I147,P23=J147)),Q23,AND(R23=I103,OR(S23=I147,T23=J147)),V23),"0")</f>
        <v>0</v>
      </c>
      <c r="BW147" s="241" t="str">
        <f t="shared" si="63"/>
        <v>No</v>
      </c>
      <c r="BX147" s="126" t="str" cm="1">
        <f t="array" ref="BX147">_xlfn.IFNA(_xlfn.IFS(AND(BW147=I103,BW148=I102),I102,AND(BW147=I103,BW146=I102),I102),I103)</f>
        <v>No</v>
      </c>
      <c r="BY147" s="126" t="str" cm="1">
        <f t="array" ref="BY147">_xlfn.IFNA(_xlfn.IFS(AND(I24=I102,OR(J24=I147,K24=J147)),L24,AND(M24=I102,OR(O24=I147,P24=J147)),Q24,AND(R24=I102,OR(S24=I147,T24=J147)),V24),"0")</f>
        <v>0</v>
      </c>
      <c r="BZ147" s="127" t="str" cm="1">
        <f t="array" ref="BZ147">_xlfn.IFNA(_xlfn.IFS(AND(I24=I103,OR(J24=I147,K24=J147)),L24,AND(M24=I103,OR(O24=I147,P24=J147)),Q24,AND(R24=I103,OR(S24=I147,T24=J147)),V24),"0")</f>
        <v>0</v>
      </c>
      <c r="CA147" s="242" t="str">
        <f t="shared" si="64"/>
        <v>No</v>
      </c>
      <c r="CB147" s="126" t="str" cm="1">
        <f t="array" ref="CB147">_xlfn.IFNA(_xlfn.IFS(AND(CA147=I103,CA148=I102),I102,AND(CA147=I103,CA146=I102),I102),I103)</f>
        <v>No</v>
      </c>
      <c r="CC147" s="126" t="str" cm="1">
        <f t="array" ref="CC147">_xlfn.IFNA(_xlfn.IFS(AND(I25=I102,OR(J25=I147,K25=J147)),L25,AND(M25=I102,OR(O25=I147,P25=J147)),Q25,AND(R25=I102,OR(S25=I147,T25=J147)),V25),"0")</f>
        <v>0</v>
      </c>
      <c r="CD147" s="127" t="str" cm="1">
        <f t="array" ref="CD147">_xlfn.IFNA(_xlfn.IFS(AND(I25=I103,OR(J25=I147,K25=J147)),L25,AND(M25=I103,OR(O25=I147,P25=J147)),Q25,AND(R25=I103,OR(S25=I147,T25=J147)),V25),"0")</f>
        <v>0</v>
      </c>
      <c r="CE147" s="208" t="str">
        <f t="shared" si="43"/>
        <v>0</v>
      </c>
      <c r="CF147" s="207"/>
      <c r="CG147" s="208">
        <f t="shared" si="44"/>
        <v>0</v>
      </c>
      <c r="CH147" s="207">
        <f t="shared" si="69"/>
        <v>0</v>
      </c>
      <c r="CI147" s="206" t="str">
        <f t="shared" si="70"/>
        <v>0</v>
      </c>
      <c r="CJ147" s="208">
        <f>IF(CH147="0",M147,CH147)</f>
        <v>0</v>
      </c>
      <c r="CK147" s="208" t="str">
        <f t="shared" si="47"/>
        <v>0</v>
      </c>
      <c r="CL147" s="208">
        <f t="shared" si="48"/>
        <v>0</v>
      </c>
      <c r="CM147" s="231" t="str">
        <f t="shared" si="65"/>
        <v>0</v>
      </c>
      <c r="CN147" s="230" t="str">
        <f t="shared" si="49"/>
        <v>T. 3</v>
      </c>
      <c r="CO147" s="230" t="str">
        <f t="shared" si="50"/>
        <v/>
      </c>
      <c r="CP147" s="276">
        <f t="shared" si="8"/>
        <v>0.99999000000000038</v>
      </c>
      <c r="CQ147" s="237">
        <f t="shared" si="9"/>
        <v>1.9999799999999999</v>
      </c>
      <c r="CR147" s="237">
        <f t="shared" si="10"/>
        <v>1.9999700000000002</v>
      </c>
      <c r="CS147" s="237">
        <f t="shared" si="11"/>
        <v>1.9999599999999997</v>
      </c>
      <c r="CT147" s="237">
        <f t="shared" si="12"/>
        <v>-5.0000000000000002E-5</v>
      </c>
      <c r="CU147" s="237">
        <f t="shared" si="13"/>
        <v>-6.0000000000000002E-5</v>
      </c>
      <c r="CV147" s="237">
        <f t="shared" si="14"/>
        <v>0</v>
      </c>
      <c r="CW147" s="237">
        <f t="shared" si="15"/>
        <v>0</v>
      </c>
      <c r="CX147" s="237">
        <f t="shared" si="16"/>
        <v>0</v>
      </c>
      <c r="CY147" s="273">
        <f t="shared" si="17"/>
        <v>0</v>
      </c>
      <c r="CZ147" s="230" t="str">
        <f t="shared" si="18"/>
        <v>T. 2</v>
      </c>
      <c r="DA147" s="231" t="str">
        <f t="shared" si="19"/>
        <v>T. 3</v>
      </c>
      <c r="DB147" s="231" t="str">
        <f t="shared" si="20"/>
        <v>T. 4</v>
      </c>
      <c r="DC147" s="230" t="str">
        <f t="shared" si="51"/>
        <v>T. 4</v>
      </c>
      <c r="DD147" s="232" t="str">
        <f t="shared" si="52"/>
        <v>T. 1</v>
      </c>
      <c r="DE147" s="232">
        <f>IF(OR(K147="7",K147="1"),DE139,DE139-1)</f>
        <v>1</v>
      </c>
      <c r="DF147" s="232"/>
    </row>
    <row r="148" spans="3:110" x14ac:dyDescent="0.25">
      <c r="C148" s="125">
        <v>2046</v>
      </c>
      <c r="D148" s="126"/>
      <c r="E148" s="126"/>
      <c r="F148" s="126"/>
      <c r="G148" s="127"/>
      <c r="H148" s="126"/>
      <c r="I148" s="86">
        <f t="shared" si="66"/>
        <v>45590</v>
      </c>
      <c r="J148" s="96">
        <f t="shared" si="7"/>
        <v>6</v>
      </c>
      <c r="K148" s="150" t="str" cm="1">
        <f t="array" ref="K148">_xlfn.IFNA(_xlfn.IFS(J148=F102,"1",J148=F103,"2",J148=F104,"3",J148=F105,"4",J148=F106,"5",J148=F107,"6",J148=F108,"7"),K141)</f>
        <v>6</v>
      </c>
      <c r="L148" s="137" t="str" cm="1">
        <f t="array" ref="L148">_xlfn.IFNA(_xlfn.IFS(AR148=I102,AQ115,AV148=I102,AU115,AZ148=I102,AY115,BD148=I102,BC115,BH148=I102,BG115,BL148=I102,BK115,BP148=I102,BO115,BT148=I102,BS115,BX148=I102,BW115,CB148=I102,CA115),"0")</f>
        <v>0</v>
      </c>
      <c r="M148" s="126" t="str" cm="1">
        <f t="array" ref="M148">_xlfn.IFNA(_xlfn.IFS(AS147=J102,AQ115,AW147=J102,AU115,BA147=J102,AY115,BE147=J102,BC115,BI147=J102,BG115,BM147=J102,BK115,BQ147=J102,BO115,BU147=J102,BS115,BY147=J102,BW115,CC147=J102,CA115),"0")</f>
        <v>0</v>
      </c>
      <c r="N148" s="127" t="str" cm="1">
        <f t="array" ref="N148">_xlfn.IFNA(_xlfn.IFS(AS147=J103,AQ115,AW147=J103,AU115,BA147=J103,AY115,BE147=J103,BC115,BI147=J103,BG115,BM147=J103,BK115,BQ147=J103,BO115,BU147=J103,BS115,BY147=J103,BW115,CC147=J103,CA115),"0")</f>
        <v>0</v>
      </c>
      <c r="O148" s="125" t="str" cm="1">
        <f t="array" ref="O148">_xlfn.IFNA(_xlfn.IFS(AT148=J102,AQ115,AX148=J102,AU115,BB148=J102,AY115,BF148=J102,BC115,BJ148=J102,BG115,BN148=J102,BK115,BR148=J102,BO115,BV148=J102,BS115,BZ148=J102,BW115,CD148=J102,CA115),"0")</f>
        <v>0</v>
      </c>
      <c r="P148" s="231" t="str">
        <f t="shared" si="34"/>
        <v>0</v>
      </c>
      <c r="Q148" s="231" t="str" cm="1">
        <f t="array" ref="Q148">_xlfn.IFNA(_xlfn.IFS(AND(OR(L148=AQ115,M148=AQ115),AQ148=I103,O148&lt;&gt;AQ115),AQ115,AND(OR(L148=AU115,M148=AU115),AU148=I103,O148&lt;&gt;AU115),AU115,AND(OR(L148=AY115,M148=AY115),AY148=I103,O148&lt;&gt;AY115),AY115,AND(OR(L148=BC115,M148=BC115),BC148=I103,O148&lt;&gt;BC115),BC115,AND(OR(L148=BG115,M148=BG115),BG148=I103,O148&lt;&gt;BG115),BG115,AND(OR(L148=BK115,M148=BK115),BK148=I103,O148&lt;&gt;BK115),BK115,AND(OR(L148=BO115,M148=BO115),BO148=I103,O148&lt;&gt;BO115),BO115,AND(OR(L148=BS115,M148=BS115),BS148=I103,O148&lt;&gt;BS115),BS115,AND(OR(L148=BW115,M148=BW115),BW148=I103,O148&lt;&gt;BW115),BW115,AND(OR(L148=CA115,M148=CA115),CA148=I103,O148&lt;&gt;CA115),CA115),"0")</f>
        <v>0</v>
      </c>
      <c r="R148" s="102" t="str" cm="1">
        <f t="array" ref="R148">_xlfn.IFNA(_xlfn.IFS(AND(OR(L148=AQ115,N148=AQ115),AQ148=I103,P148&lt;&gt;AQ115),AQ115,AND(OR(L148=AU115,N148=AU115),AU148=I103,P148&lt;&gt;AU115),AU115,AND(OR(L148=AY115,N148=AY115),AY148=I103,P148&lt;&gt;AY115),AY115,AND(OR(L148=BC115,N148=BC115),BC148=I103,P148&lt;&gt;BC115),BC115,AND(OR(L148=BG115,N148=BG115),BG148=I103,P148&lt;&gt;BG115),BG115,AND(OR(L148=BK115,N148=BK115),BK148=I103,P148&lt;&gt;BK115),BK115,AND(OR(L148=BO115,N148=BO115),BO148=I103,P148&lt;&gt;BO115),BO115,AND(OR(L148=BS115,N148=BS115),BS148=I103,P148&lt;&gt;BS115),BS115,AND(OR(L148=BW115,N148=BW115),BW148=I103,P148&lt;&gt;BW115),BW115,AND(OR(L148=CA115,N148=CA115),CA148=I103,P148&lt;&gt;CA115),CA115),"0")</f>
        <v>0</v>
      </c>
      <c r="S148" s="204" t="str">
        <f t="shared" si="35"/>
        <v>T. 2</v>
      </c>
      <c r="T148" s="204" t="str">
        <f t="shared" si="36"/>
        <v/>
      </c>
      <c r="U148" s="50">
        <f t="shared" si="37"/>
        <v>0</v>
      </c>
      <c r="V148" s="50">
        <f t="shared" si="24"/>
        <v>0</v>
      </c>
      <c r="W148" s="282">
        <f t="shared" si="53"/>
        <v>0.99999000000000038</v>
      </c>
      <c r="X148" s="282">
        <f t="shared" si="25"/>
        <v>1</v>
      </c>
      <c r="Y148" s="282">
        <f t="shared" si="53"/>
        <v>0.99997999999999987</v>
      </c>
      <c r="Z148" s="282">
        <f t="shared" si="26"/>
        <v>0</v>
      </c>
      <c r="AA148" s="282">
        <f t="shared" si="53"/>
        <v>1.9999700000000002</v>
      </c>
      <c r="AB148" s="282">
        <f t="shared" si="27"/>
        <v>0</v>
      </c>
      <c r="AC148" s="282">
        <f t="shared" si="53"/>
        <v>1.9999599999999997</v>
      </c>
      <c r="AD148" s="282">
        <f t="shared" si="28"/>
        <v>0</v>
      </c>
      <c r="AE148" s="282">
        <f t="shared" si="53"/>
        <v>-5.0000000000000002E-5</v>
      </c>
      <c r="AF148" s="282">
        <f t="shared" si="29"/>
        <v>0</v>
      </c>
      <c r="AG148" s="282">
        <f t="shared" si="53"/>
        <v>-6.0000000000000002E-5</v>
      </c>
      <c r="AH148" s="199">
        <f t="shared" si="38"/>
        <v>0</v>
      </c>
      <c r="AI148" s="199">
        <f t="shared" si="53"/>
        <v>0</v>
      </c>
      <c r="AJ148" s="199">
        <f t="shared" si="30"/>
        <v>0</v>
      </c>
      <c r="AK148" s="199">
        <f t="shared" si="54"/>
        <v>0</v>
      </c>
      <c r="AL148" s="199">
        <f t="shared" si="31"/>
        <v>0</v>
      </c>
      <c r="AM148" s="199">
        <f t="shared" si="55"/>
        <v>0</v>
      </c>
      <c r="AN148" s="199">
        <f t="shared" si="32"/>
        <v>0</v>
      </c>
      <c r="AO148" s="199">
        <f t="shared" si="56"/>
        <v>0</v>
      </c>
      <c r="AP148" s="268">
        <f t="shared" si="39"/>
        <v>0</v>
      </c>
      <c r="AQ148" s="242" t="str">
        <f t="shared" si="40"/>
        <v>No</v>
      </c>
      <c r="AR148" s="102" t="str" cm="1">
        <f t="array" ref="AR148">_xlfn.IFNA(_xlfn.IFS(AND(AQ148=I103,AQ149=I102),I102,AND(AQ148=I103,AQ147=I102),I102),I103)</f>
        <v>No</v>
      </c>
      <c r="AS148" s="126" t="str" cm="1">
        <f t="array" ref="AS148">_xlfn.IFNA(_xlfn.IFS(AND(I16=I102,OR(J16=I148,K16=J148)),L16,AND(M16=I102,OR(O16=I148,P16=J148)),Q16,AND(R16=I102,OR(S16=I148,T16=J148)),V16),"0")</f>
        <v>0</v>
      </c>
      <c r="AT148" s="231" t="str">
        <f t="shared" si="41"/>
        <v>0</v>
      </c>
      <c r="AU148" s="242" t="str">
        <f t="shared" si="42"/>
        <v>No</v>
      </c>
      <c r="AV148" s="126" t="str" cm="1">
        <f t="array" ref="AV148">_xlfn.IFNA(_xlfn.IFS(AND(AU148=I103,AU149=I102),I102,AND(AU148=I103,AU147=I102),I102),I103)</f>
        <v>No</v>
      </c>
      <c r="AW148" s="126" t="str" cm="1">
        <f t="array" ref="AW148">_xlfn.IFNA(_xlfn.IFS(AND(I17=I102,OR(J17=I148,K17=J148)),L17,AND(M17=I102,OR(O17=I148,P17=J148)),Q17,AND(R17=I102,OR(S17=I148,T17=J148)),V17),"0")</f>
        <v>0</v>
      </c>
      <c r="AX148" s="127" t="str" cm="1">
        <f t="array" ref="AX148">_xlfn.IFNA(_xlfn.IFS(AND(I17=I103,OR(J17=I148,K17=J148)),L17,AND(M17=I103,OR(O17=I148,P17=J148)),Q17,AND(R17=I103,OR(S17=I148,T17=J148)),V17),"0")</f>
        <v>0</v>
      </c>
      <c r="AY148" s="242" t="str">
        <f t="shared" si="57"/>
        <v>No</v>
      </c>
      <c r="AZ148" s="126" t="str" cm="1">
        <f t="array" ref="AZ148">_xlfn.IFNA(_xlfn.IFS(AND(AY148=I103,AY149=I102),I102,AND(AY148=I103,AY147=I102),I102),I103)</f>
        <v>No</v>
      </c>
      <c r="BA148" s="126" t="str" cm="1">
        <f t="array" ref="BA148">_xlfn.IFNA(_xlfn.IFS(AND(I18=I102,OR(J18=I148,K18=J148)),L18,AND(M18=I102,OR(O18=I148,P18=J148)),Q18,AND(R18=I102,OR(S18=I148,T18=J148)),V18),"0")</f>
        <v>0</v>
      </c>
      <c r="BB148" s="127" t="str" cm="1">
        <f t="array" ref="BB148">_xlfn.IFNA(_xlfn.IFS(AND(I18=I103,OR(J18=I148,K18=J148)),L18,AND(M18=I103,OR(O18=I148,P18=J148)),Q18,AND(R18=I103,OR(S18=I148,T18=J148)),V18),"0")</f>
        <v>0</v>
      </c>
      <c r="BC148" s="241" t="str">
        <f t="shared" si="71"/>
        <v>No</v>
      </c>
      <c r="BD148" s="126" t="str" cm="1">
        <f t="array" ref="BD148">_xlfn.IFNA(_xlfn.IFS(AND(BC148=I103,BC149=I102),I102,AND(BC148=I103,BC147=I102),I102),I103)</f>
        <v>No</v>
      </c>
      <c r="BE148" s="126" t="str" cm="1">
        <f t="array" ref="BE148">_xlfn.IFNA(_xlfn.IFS(AND(I19=I102,OR(J19=I148,K19=J148)),L19,AND(M19=I102,OR(O19=I148,P19=J148)),Q19,AND(R19=I102,OR(S19=I148,T19=J148)),V19),"0")</f>
        <v>0</v>
      </c>
      <c r="BF148" s="127" t="str" cm="1">
        <f t="array" ref="BF148">_xlfn.IFNA(_xlfn.IFS(AND(I19=I103,OR(J19=I148,K19=J148)),L19,AND(M19=I103,OR(O19=I148,P19=J148)),Q19,AND(R19=I103,OR(S19=I148,T19=J148)),V19),"0")</f>
        <v>0</v>
      </c>
      <c r="BG148" s="242" t="str">
        <f t="shared" si="59"/>
        <v>No</v>
      </c>
      <c r="BH148" s="126" t="str" cm="1">
        <f t="array" ref="BH148">_xlfn.IFNA(_xlfn.IFS(AND(BG148=I103,BG149=I102),I102,AND(BG148=I103,BG147=I102),I102),I103)</f>
        <v>No</v>
      </c>
      <c r="BI148" s="126" t="str" cm="1">
        <f t="array" ref="BI148">_xlfn.IFNA(_xlfn.IFS(AND(I20=I102,OR(J20=I148,K20=J148)),L20,AND(M20=I102,OR(O20=I148,P20=J148)),Q20,AND(R20=I102,OR(S20=I148,T20=J148)),V20),"0")</f>
        <v>0</v>
      </c>
      <c r="BJ148" s="127" t="str" cm="1">
        <f t="array" ref="BJ148">_xlfn.IFNA(_xlfn.IFS(AND(I20=I103,OR(J20=I148,K20=J148)),L20,AND(M20=I103,OR(O20=I148,P20=J148)),Q20,AND(R20=I103,OR(S20=I148,T20=J148)),V20),"0")</f>
        <v>0</v>
      </c>
      <c r="BK148" s="241" t="str">
        <f t="shared" ref="BK148:BK154" si="72">IF(OR(AND(I148=G$21,I148&lt;H$21),AND(I148&gt;G$21,I148&lt;=H$21)),I$102,I$103)</f>
        <v>No</v>
      </c>
      <c r="BL148" s="126" t="str" cm="1">
        <f t="array" ref="BL148">_xlfn.IFNA(_xlfn.IFS(AND(BK148=I103,BK149=I102),I102,AND(BK148=I103,BK147=I102),I102),I103)</f>
        <v>No</v>
      </c>
      <c r="BM148" s="126" t="str" cm="1">
        <f t="array" ref="BM148">_xlfn.IFNA(_xlfn.IFS(AND(I21=I102,OR(J21=I148,K21=J148)),L21,AND(M21=I102,OR(O21=I148,P21=J148)),Q21,AND(R21=I102,OR(S21=I148,T21=J148)),V21),"0")</f>
        <v>0</v>
      </c>
      <c r="BN148" s="127" t="str" cm="1">
        <f t="array" ref="BN148">_xlfn.IFNA(_xlfn.IFS(AND(I21=I103,OR(J21=I148,K21=J148)),L21,AND(M21=I103,OR(O21=I148,P21=J148)),Q21,AND(R21=I103,OR(S21=I148,T21=J148)),V21),"0")</f>
        <v>0</v>
      </c>
      <c r="BO148" s="242" t="str">
        <f t="shared" si="61"/>
        <v>No</v>
      </c>
      <c r="BP148" s="126" t="str" cm="1">
        <f t="array" ref="BP148">_xlfn.IFNA(_xlfn.IFS(AND(BO148=I103,BO149=I102),I102,AND(BO148=I103,BO147=I102),I102),I103)</f>
        <v>No</v>
      </c>
      <c r="BQ148" s="126" t="str" cm="1">
        <f t="array" ref="BQ148">_xlfn.IFNA(_xlfn.IFS(AND(I22=I102,OR(J22=I148,K22=J148)),L22,AND(M22=I102,OR(O22=I148,P22=J148)),Q22,AND(R22=I102,OR(S22=I148,T22=J148)),V22),"0")</f>
        <v>0</v>
      </c>
      <c r="BR148" s="127" t="str" cm="1">
        <f t="array" ref="BR148">_xlfn.IFNA(_xlfn.IFS(AND(I22=I103,OR(J22=I148,K22=J148)),L22,AND(M22=I103,OR(O22=I148,P22=J148)),Q22,AND(R22=I103,OR(S22=I148,T22=J148)),V22),"0")</f>
        <v>0</v>
      </c>
      <c r="BS148" s="242" t="str">
        <f t="shared" si="62"/>
        <v>No</v>
      </c>
      <c r="BT148" s="126" t="str" cm="1">
        <f t="array" ref="BT148">_xlfn.IFNA(_xlfn.IFS(AND(BS148=I103,BS149=I102),I102,AND(BS148=I103,BS147=I102),I102),I103)</f>
        <v>No</v>
      </c>
      <c r="BU148" s="126" t="str" cm="1">
        <f t="array" ref="BU148">_xlfn.IFNA(_xlfn.IFS(AND(I23=I102,OR(J23=I148,K23=J148)),L23,AND(M23=I102,OR(O23=I148,P23=J148)),Q23,AND(R23=I102,OR(S23=I148,T23=J148)),V23),"0")</f>
        <v>0</v>
      </c>
      <c r="BV148" s="127" t="str" cm="1">
        <f t="array" ref="BV148">_xlfn.IFNA(_xlfn.IFS(AND(I23=I103,OR(J23=I148,K23=J148)),L23,AND(M23=I103,OR(O23=I148,P23=J148)),Q23,AND(R23=I103,OR(S23=I148,T23=J148)),V23),"0")</f>
        <v>0</v>
      </c>
      <c r="BW148" s="241" t="str">
        <f t="shared" si="63"/>
        <v>No</v>
      </c>
      <c r="BX148" s="126" t="str" cm="1">
        <f t="array" ref="BX148">_xlfn.IFNA(_xlfn.IFS(AND(BW148=I103,BW149=I102),I102,AND(BW148=I103,BW147=I102),I102),I103)</f>
        <v>No</v>
      </c>
      <c r="BY148" s="126" t="str" cm="1">
        <f t="array" ref="BY148">_xlfn.IFNA(_xlfn.IFS(AND(I24=I102,OR(J24=I148,K24=J148)),L24,AND(M24=I102,OR(O24=I148,P24=J148)),Q24,AND(R24=I102,OR(S24=I148,T24=J148)),V24),"0")</f>
        <v>0</v>
      </c>
      <c r="BZ148" s="127" t="str" cm="1">
        <f t="array" ref="BZ148">_xlfn.IFNA(_xlfn.IFS(AND(I24=I103,OR(J24=I148,K24=J148)),L24,AND(M24=I103,OR(O24=I148,P24=J148)),Q24,AND(R24=I103,OR(S24=I148,T24=J148)),V24),"0")</f>
        <v>0</v>
      </c>
      <c r="CA148" s="242" t="str">
        <f t="shared" si="64"/>
        <v>No</v>
      </c>
      <c r="CB148" s="126" t="str" cm="1">
        <f t="array" ref="CB148">_xlfn.IFNA(_xlfn.IFS(AND(CA148=I103,CA149=I102),I102,AND(CA148=I103,CA147=I102),I102),I103)</f>
        <v>No</v>
      </c>
      <c r="CC148" s="126" t="str" cm="1">
        <f t="array" ref="CC148">_xlfn.IFNA(_xlfn.IFS(AND(I25=I102,OR(J25=I148,K25=J148)),L25,AND(M25=I102,OR(O25=I148,P25=J148)),Q25,AND(R25=I102,OR(S25=I148,T25=J148)),V25),"0")</f>
        <v>0</v>
      </c>
      <c r="CD148" s="127" t="str" cm="1">
        <f t="array" ref="CD148">_xlfn.IFNA(_xlfn.IFS(AND(I25=I103,OR(J25=I148,K25=J148)),L25,AND(M25=I103,OR(O25=I148,P25=J148)),Q25,AND(R25=I103,OR(S25=I148,T25=J148)),V25),"0")</f>
        <v>0</v>
      </c>
      <c r="CE148" s="208" t="str">
        <f t="shared" si="43"/>
        <v>0</v>
      </c>
      <c r="CF148" s="207"/>
      <c r="CG148" s="208">
        <f t="shared" si="44"/>
        <v>0</v>
      </c>
      <c r="CH148" s="207">
        <f t="shared" si="69"/>
        <v>0</v>
      </c>
      <c r="CI148" s="206" t="str">
        <f t="shared" si="70"/>
        <v>0</v>
      </c>
      <c r="CJ148" s="208">
        <f>IF(CH148="0",M148,CH148)</f>
        <v>0</v>
      </c>
      <c r="CK148" s="208" t="str">
        <f t="shared" si="47"/>
        <v>0</v>
      </c>
      <c r="CL148" s="208">
        <f t="shared" si="48"/>
        <v>0</v>
      </c>
      <c r="CM148" s="231" t="str">
        <f t="shared" si="65"/>
        <v>0</v>
      </c>
      <c r="CN148" s="230" t="str">
        <f t="shared" si="49"/>
        <v>T. 4</v>
      </c>
      <c r="CO148" s="230" t="str">
        <f t="shared" si="50"/>
        <v>T. 1</v>
      </c>
      <c r="CP148" s="276">
        <f t="shared" si="8"/>
        <v>0.99999000000000038</v>
      </c>
      <c r="CQ148" s="237">
        <f t="shared" si="9"/>
        <v>0.99997999999999987</v>
      </c>
      <c r="CR148" s="237">
        <f t="shared" si="10"/>
        <v>1.9999700000000002</v>
      </c>
      <c r="CS148" s="237">
        <f t="shared" si="11"/>
        <v>1.9999599999999997</v>
      </c>
      <c r="CT148" s="237">
        <f t="shared" si="12"/>
        <v>-5.0000000000000002E-5</v>
      </c>
      <c r="CU148" s="237">
        <f t="shared" si="13"/>
        <v>-6.0000000000000002E-5</v>
      </c>
      <c r="CV148" s="237">
        <f t="shared" si="14"/>
        <v>0</v>
      </c>
      <c r="CW148" s="237">
        <f t="shared" si="15"/>
        <v>0</v>
      </c>
      <c r="CX148" s="237">
        <f t="shared" si="16"/>
        <v>0</v>
      </c>
      <c r="CY148" s="273">
        <f t="shared" si="17"/>
        <v>0</v>
      </c>
      <c r="CZ148" s="230" t="str">
        <f t="shared" si="18"/>
        <v>T. 3</v>
      </c>
      <c r="DA148" s="231" t="str">
        <f t="shared" si="19"/>
        <v>T. 4</v>
      </c>
      <c r="DB148" s="231" t="str">
        <f t="shared" si="20"/>
        <v>T. 1</v>
      </c>
      <c r="DC148" s="230" t="str">
        <f t="shared" si="51"/>
        <v>T. 2</v>
      </c>
      <c r="DD148" s="232" t="str">
        <f t="shared" si="52"/>
        <v/>
      </c>
      <c r="DE148" s="232">
        <f>IF(OR(K148="7",K148="1"),DE146,DE146-1)</f>
        <v>-5</v>
      </c>
      <c r="DF148" s="232"/>
    </row>
    <row r="149" spans="3:110" x14ac:dyDescent="0.25">
      <c r="C149" s="125">
        <v>2047</v>
      </c>
      <c r="D149" s="126"/>
      <c r="E149" s="126"/>
      <c r="F149" s="126"/>
      <c r="G149" s="127"/>
      <c r="H149" s="126"/>
      <c r="I149" s="86">
        <f t="shared" si="66"/>
        <v>45591</v>
      </c>
      <c r="J149" s="96">
        <f t="shared" si="7"/>
        <v>7</v>
      </c>
      <c r="K149" s="150" t="str" cm="1">
        <f t="array" ref="K149">_xlfn.IFNA(_xlfn.IFS(J149=F102,"1",J149=F103,"2",J149=F104,"3",J149=F105,"4",J149=F106,"5",J149=F107,"6",J149=F108,"7"),K142)</f>
        <v>7</v>
      </c>
      <c r="L149" s="137" t="str" cm="1">
        <f t="array" ref="L149">_xlfn.IFNA(_xlfn.IFS(AR149=I102,AQ115,AV149=I102,AU115,AZ149=I102,AY115,BD149=I102,BC115,BH149=I102,BG115,BL149=I102,BK115,BP149=I102,BO115,BT149=I102,BS115,BX149=I102,BW115,CB149=I102,CA115),"0")</f>
        <v>0</v>
      </c>
      <c r="M149" s="126" t="str" cm="1">
        <f t="array" ref="M149">_xlfn.IFNA(_xlfn.IFS(AS148=J102,AQ115,AW148=J102,AU115,BA148=J102,AY115,BE148=J102,BC115,BI148=J102,BG115,BM148=J102,BK115,BQ148=J102,BO115,BU148=J102,BS115,BY148=J102,BW115,CC148=J102,CA115),"0")</f>
        <v>0</v>
      </c>
      <c r="N149" s="127" t="str" cm="1">
        <f t="array" ref="N149">_xlfn.IFNA(_xlfn.IFS(AS148=J103,AQ115,AW148=J103,AU115,BA148=J103,AY115,BE148=J103,BC115,BI148=J103,BG115,BM148=J103,BK115,BQ148=J103,BO115,BU148=J103,BS115,BY148=J103,BW115,CC148=J103,CA115),"0")</f>
        <v>0</v>
      </c>
      <c r="O149" s="125" t="str" cm="1">
        <f t="array" ref="O149">_xlfn.IFNA(_xlfn.IFS(AT149=J102,AQ115,AX149=J102,AU115,BB149=J102,AY115,BF149=J102,BC115,BJ149=J102,BG115,BN149=J102,BK115,BR149=J102,BO115,BV149=J102,BS115,BZ149=J102,BW115,CD149=J102,CA115),"0")</f>
        <v>0</v>
      </c>
      <c r="P149" s="231" t="str">
        <f t="shared" si="34"/>
        <v>0</v>
      </c>
      <c r="Q149" s="231" t="str" cm="1">
        <f t="array" ref="Q149">_xlfn.IFNA(_xlfn.IFS(AND(OR(L149=AQ115,M149=AQ115),AQ149=I103,O149&lt;&gt;AQ115),AQ115,AND(OR(L149=AU115,M149=AU115),AU149=I103,O149&lt;&gt;AU115),AU115,AND(OR(L149=AY115,M149=AY115),AY149=I103,O149&lt;&gt;AY115),AY115,AND(OR(L149=BC115,M149=BC115),BC149=I103,O149&lt;&gt;BC115),BC115,AND(OR(L149=BG115,M149=BG115),BG149=I103,O149&lt;&gt;BG115),BG115,AND(OR(L149=BK115,M149=BK115),BK149=I103,O149&lt;&gt;BK115),BK115,AND(OR(L149=BO115,M149=BO115),BO149=I103,O149&lt;&gt;BO115),BO115,AND(OR(L149=BS115,M149=BS115),BS149=I103,O149&lt;&gt;BS115),BS115,AND(OR(L149=BW115,M149=BW115),BW149=I103,O149&lt;&gt;BW115),BW115,AND(OR(L149=CA115,M149=CA115),CA149=I103,O149&lt;&gt;CA115),CA115),"0")</f>
        <v>0</v>
      </c>
      <c r="R149" s="102" t="str" cm="1">
        <f t="array" ref="R149">_xlfn.IFNA(_xlfn.IFS(AND(OR(L149=AQ115,N149=AQ115),AQ149=I103,P149&lt;&gt;AQ115),AQ115,AND(OR(L149=AU115,N149=AU115),AU149=I103,P149&lt;&gt;AU115),AU115,AND(OR(L149=AY115,N149=AY115),AY149=I103,P149&lt;&gt;AY115),AY115,AND(OR(L149=BC115,N149=BC115),BC149=I103,P149&lt;&gt;BC115),BC115,AND(OR(L149=BG115,N149=BG115),BG149=I103,P149&lt;&gt;BG115),BG115,AND(OR(L149=BK115,N149=BK115),BK149=I103,P149&lt;&gt;BK115),BK115,AND(OR(L149=BO115,N149=BO115),BO149=I103,P149&lt;&gt;BO115),BO115,AND(OR(L149=BS115,N149=BS115),BS149=I103,P149&lt;&gt;BS115),BS115,AND(OR(L149=BW115,N149=BW115),BW149=I103,P149&lt;&gt;BW115),BW115,AND(OR(L149=CA115,N149=CA115),CA149=I103,P149&lt;&gt;CA115),CA115),"0")</f>
        <v>0</v>
      </c>
      <c r="S149" s="204" t="str">
        <f t="shared" si="35"/>
        <v>T. 3</v>
      </c>
      <c r="T149" s="204" t="str">
        <f t="shared" si="36"/>
        <v/>
      </c>
      <c r="U149" s="50">
        <f t="shared" si="37"/>
        <v>0</v>
      </c>
      <c r="V149" s="50">
        <f t="shared" si="24"/>
        <v>0</v>
      </c>
      <c r="W149" s="282">
        <f t="shared" si="53"/>
        <v>0.99999000000000038</v>
      </c>
      <c r="X149" s="282">
        <f t="shared" si="25"/>
        <v>0</v>
      </c>
      <c r="Y149" s="282">
        <f t="shared" si="53"/>
        <v>0.99997999999999987</v>
      </c>
      <c r="Z149" s="282">
        <f t="shared" si="26"/>
        <v>1</v>
      </c>
      <c r="AA149" s="282">
        <f t="shared" si="53"/>
        <v>0.99997000000000025</v>
      </c>
      <c r="AB149" s="282">
        <f t="shared" si="27"/>
        <v>0</v>
      </c>
      <c r="AC149" s="282">
        <f t="shared" si="53"/>
        <v>1.9999599999999997</v>
      </c>
      <c r="AD149" s="282">
        <f t="shared" si="28"/>
        <v>0</v>
      </c>
      <c r="AE149" s="282">
        <f t="shared" si="53"/>
        <v>-5.0000000000000002E-5</v>
      </c>
      <c r="AF149" s="282">
        <f t="shared" si="29"/>
        <v>0</v>
      </c>
      <c r="AG149" s="282">
        <f t="shared" si="53"/>
        <v>-6.0000000000000002E-5</v>
      </c>
      <c r="AH149" s="199">
        <f t="shared" si="38"/>
        <v>0</v>
      </c>
      <c r="AI149" s="199">
        <f t="shared" si="53"/>
        <v>0</v>
      </c>
      <c r="AJ149" s="199">
        <f t="shared" si="30"/>
        <v>0</v>
      </c>
      <c r="AK149" s="199">
        <f t="shared" si="54"/>
        <v>0</v>
      </c>
      <c r="AL149" s="199">
        <f t="shared" si="31"/>
        <v>0</v>
      </c>
      <c r="AM149" s="199">
        <f t="shared" si="55"/>
        <v>0</v>
      </c>
      <c r="AN149" s="199">
        <f t="shared" si="32"/>
        <v>0</v>
      </c>
      <c r="AO149" s="199">
        <f t="shared" si="56"/>
        <v>0</v>
      </c>
      <c r="AP149" s="268">
        <f t="shared" si="39"/>
        <v>0</v>
      </c>
      <c r="AQ149" s="242" t="str">
        <f t="shared" si="40"/>
        <v>No</v>
      </c>
      <c r="AR149" s="102" t="str" cm="1">
        <f t="array" ref="AR149">_xlfn.IFNA(_xlfn.IFS(AND(AQ149=I103,AQ150=I102),I102,AND(AQ149=I103,AQ148=I102),I102),I103)</f>
        <v>No</v>
      </c>
      <c r="AS149" s="126" t="str" cm="1">
        <f t="array" ref="AS149">_xlfn.IFNA(_xlfn.IFS(AND(I16=I102,OR(J16=I149,K16=J149)),L16,AND(M16=I102,OR(O16=I149,P16=J149)),Q16,AND(R16=I102,OR(S16=I149,T16=J149)),V16),"0")</f>
        <v>0</v>
      </c>
      <c r="AT149" s="231" t="str">
        <f t="shared" si="41"/>
        <v>0</v>
      </c>
      <c r="AU149" s="242" t="str">
        <f t="shared" si="42"/>
        <v>No</v>
      </c>
      <c r="AV149" s="126" t="str" cm="1">
        <f t="array" ref="AV149">_xlfn.IFNA(_xlfn.IFS(AND(AU149=I103,AU150=I102),I102,AND(AU149=I103,AU148=I102),I102),I103)</f>
        <v>No</v>
      </c>
      <c r="AW149" s="126" t="str" cm="1">
        <f t="array" ref="AW149">_xlfn.IFNA(_xlfn.IFS(AND(I17=I102,OR(J17=I149,K17=J149)),L17,AND(M17=I102,OR(O17=I149,P17=J149)),Q17,AND(R17=I102,OR(S17=I149,T17=J149)),V17),"0")</f>
        <v>0</v>
      </c>
      <c r="AX149" s="127" t="str" cm="1">
        <f t="array" ref="AX149">_xlfn.IFNA(_xlfn.IFS(AND(I17=I103,OR(J17=I149,K17=J149)),L17,AND(M17=I103,OR(O17=I149,P17=J149)),Q17,AND(R17=I103,OR(S17=I149,T17=J149)),V17),"0")</f>
        <v>0</v>
      </c>
      <c r="AY149" s="242" t="str">
        <f t="shared" si="57"/>
        <v>No</v>
      </c>
      <c r="AZ149" s="126" t="str" cm="1">
        <f t="array" ref="AZ149">_xlfn.IFNA(_xlfn.IFS(AND(AY149=I103,AY150=I102),I102,AND(AY149=I103,AY148=I102),I102),I103)</f>
        <v>No</v>
      </c>
      <c r="BA149" s="126" t="str" cm="1">
        <f t="array" ref="BA149">_xlfn.IFNA(_xlfn.IFS(AND(I18=I102,OR(J18=I149,K18=J149)),L18,AND(M18=I102,OR(O18=I149,P18=J149)),Q18,AND(R18=I102,OR(S18=I149,T18=J149)),V18),"0")</f>
        <v>0</v>
      </c>
      <c r="BB149" s="127" t="str" cm="1">
        <f t="array" ref="BB149">_xlfn.IFNA(_xlfn.IFS(AND(I18=I103,OR(J18=I149,K18=J149)),L18,AND(M18=I103,OR(O18=I149,P18=J149)),Q18,AND(R18=I103,OR(S18=I149,T18=J149)),V18),"0")</f>
        <v>0</v>
      </c>
      <c r="BC149" s="241" t="str">
        <f t="shared" si="71"/>
        <v>No</v>
      </c>
      <c r="BD149" s="126" t="str" cm="1">
        <f t="array" ref="BD149">_xlfn.IFNA(_xlfn.IFS(AND(BC149=I103,BC150=I102),I102,AND(BC149=I103,BC148=I102),I102),I103)</f>
        <v>No</v>
      </c>
      <c r="BE149" s="126" t="str" cm="1">
        <f t="array" ref="BE149">_xlfn.IFNA(_xlfn.IFS(AND(I19=I102,OR(J19=I149,K19=J149)),L19,AND(M19=I102,OR(O19=I149,P19=J149)),Q19,AND(R19=I102,OR(S19=I149,T19=J149)),V19),"0")</f>
        <v>0</v>
      </c>
      <c r="BF149" s="127" t="str" cm="1">
        <f t="array" ref="BF149">_xlfn.IFNA(_xlfn.IFS(AND(I19=I103,OR(J19=I149,K19=J149)),L19,AND(M19=I103,OR(O19=I149,P19=J149)),Q19,AND(R19=I103,OR(S19=I149,T19=J149)),V19),"0")</f>
        <v>0</v>
      </c>
      <c r="BG149" s="242" t="str">
        <f t="shared" si="59"/>
        <v>No</v>
      </c>
      <c r="BH149" s="126" t="str" cm="1">
        <f t="array" ref="BH149">_xlfn.IFNA(_xlfn.IFS(AND(BG149=I103,BG150=I102),I102,AND(BG149=I103,BG148=I102),I102),I103)</f>
        <v>No</v>
      </c>
      <c r="BI149" s="126" t="str" cm="1">
        <f t="array" ref="BI149">_xlfn.IFNA(_xlfn.IFS(AND(I20=I102,OR(J20=I149,K20=J149)),L20,AND(M20=I102,OR(O20=I149,P20=J149)),Q20,AND(R20=I102,OR(S20=I149,T20=J149)),V20),"0")</f>
        <v>0</v>
      </c>
      <c r="BJ149" s="127" t="str" cm="1">
        <f t="array" ref="BJ149">_xlfn.IFNA(_xlfn.IFS(AND(I20=I103,OR(J20=I149,K20=J149)),L20,AND(M20=I103,OR(O20=I149,P20=J149)),Q20,AND(R20=I103,OR(S20=I149,T20=J149)),V20),"0")</f>
        <v>0</v>
      </c>
      <c r="BK149" s="241" t="str">
        <f t="shared" si="72"/>
        <v>No</v>
      </c>
      <c r="BL149" s="126" t="str" cm="1">
        <f t="array" ref="BL149">_xlfn.IFNA(_xlfn.IFS(AND(BK149=I103,BK150=I102),I102,AND(BK149=I103,BK148=I102),I102),I103)</f>
        <v>No</v>
      </c>
      <c r="BM149" s="126" t="str" cm="1">
        <f t="array" ref="BM149">_xlfn.IFNA(_xlfn.IFS(AND(I21=I102,OR(J21=I149,K21=J149)),L21,AND(M21=I102,OR(O21=I149,P21=J149)),Q21,AND(R21=I102,OR(S21=I149,T21=J149)),V21),"0")</f>
        <v>0</v>
      </c>
      <c r="BN149" s="127" t="str" cm="1">
        <f t="array" ref="BN149">_xlfn.IFNA(_xlfn.IFS(AND(I21=I103,OR(J21=I149,K21=J149)),L21,AND(M21=I103,OR(O21=I149,P21=J149)),Q21,AND(R21=I103,OR(S21=I149,T21=J149)),V21),"0")</f>
        <v>0</v>
      </c>
      <c r="BO149" s="242" t="str">
        <f t="shared" si="61"/>
        <v>No</v>
      </c>
      <c r="BP149" s="126" t="str" cm="1">
        <f t="array" ref="BP149">_xlfn.IFNA(_xlfn.IFS(AND(BO149=I103,BO150=I102),I102,AND(BO149=I103,BO148=I102),I102),I103)</f>
        <v>No</v>
      </c>
      <c r="BQ149" s="126" t="str" cm="1">
        <f t="array" ref="BQ149">_xlfn.IFNA(_xlfn.IFS(AND(I22=I102,OR(J22=I149,K22=J149)),L22,AND(M22=I102,OR(O22=I149,P22=J149)),Q22,AND(R22=I102,OR(S22=I149,T22=J149)),V22),"0")</f>
        <v>0</v>
      </c>
      <c r="BR149" s="127" t="str" cm="1">
        <f t="array" ref="BR149">_xlfn.IFNA(_xlfn.IFS(AND(I22=I103,OR(J22=I149,K22=J149)),L22,AND(M22=I103,OR(O22=I149,P22=J149)),Q22,AND(R22=I103,OR(S22=I149,T22=J149)),V22),"0")</f>
        <v>0</v>
      </c>
      <c r="BS149" s="242" t="str">
        <f t="shared" si="62"/>
        <v>No</v>
      </c>
      <c r="BT149" s="126" t="str" cm="1">
        <f t="array" ref="BT149">_xlfn.IFNA(_xlfn.IFS(AND(BS149=I103,BS150=I102),I102,AND(BS149=I103,BS148=I102),I102),I103)</f>
        <v>No</v>
      </c>
      <c r="BU149" s="126" t="str" cm="1">
        <f t="array" ref="BU149">_xlfn.IFNA(_xlfn.IFS(AND(I23=I102,OR(J23=I149,K23=J149)),L23,AND(M23=I102,OR(O23=I149,P23=J149)),Q23,AND(R23=I102,OR(S23=I149,T23=J149)),V23),"0")</f>
        <v>0</v>
      </c>
      <c r="BV149" s="127" t="str" cm="1">
        <f t="array" ref="BV149">_xlfn.IFNA(_xlfn.IFS(AND(I23=I103,OR(J23=I149,K23=J149)),L23,AND(M23=I103,OR(O23=I149,P23=J149)),Q23,AND(R23=I103,OR(S23=I149,T23=J149)),V23),"0")</f>
        <v>0</v>
      </c>
      <c r="BW149" s="241" t="str">
        <f t="shared" si="63"/>
        <v>No</v>
      </c>
      <c r="BX149" s="126" t="str" cm="1">
        <f t="array" ref="BX149">_xlfn.IFNA(_xlfn.IFS(AND(BW149=I103,BW150=I102),I102,AND(BW149=I103,BW148=I102),I102),I103)</f>
        <v>No</v>
      </c>
      <c r="BY149" s="126" t="str" cm="1">
        <f t="array" ref="BY149">_xlfn.IFNA(_xlfn.IFS(AND(I24=I102,OR(J24=I149,K24=J149)),L24,AND(M24=I102,OR(O24=I149,P24=J149)),Q24,AND(R24=I102,OR(S24=I149,T24=J149)),V24),"0")</f>
        <v>0</v>
      </c>
      <c r="BZ149" s="127" t="str" cm="1">
        <f t="array" ref="BZ149">_xlfn.IFNA(_xlfn.IFS(AND(I24=I103,OR(J24=I149,K24=J149)),L24,AND(M24=I103,OR(O24=I149,P24=J149)),Q24,AND(R24=I103,OR(S24=I149,T24=J149)),V24),"0")</f>
        <v>0</v>
      </c>
      <c r="CA149" s="242" t="str">
        <f t="shared" si="64"/>
        <v>No</v>
      </c>
      <c r="CB149" s="126" t="str" cm="1">
        <f t="array" ref="CB149">_xlfn.IFNA(_xlfn.IFS(AND(CA149=I103,CA150=I102),I102,AND(CA149=I103,CA148=I102),I102),I103)</f>
        <v>No</v>
      </c>
      <c r="CC149" s="126" t="str" cm="1">
        <f t="array" ref="CC149">_xlfn.IFNA(_xlfn.IFS(AND(I25=I102,OR(J25=I149,K25=J149)),L25,AND(M25=I102,OR(O25=I149,P25=J149)),Q25,AND(R25=I102,OR(S25=I149,T25=J149)),V25),"0")</f>
        <v>0</v>
      </c>
      <c r="CD149" s="127" t="str" cm="1">
        <f t="array" ref="CD149">_xlfn.IFNA(_xlfn.IFS(AND(I25=I103,OR(J25=I149,K25=J149)),L25,AND(M25=I103,OR(O25=I149,P25=J149)),Q25,AND(R25=I103,OR(S25=I149,T25=J149)),V25),"0")</f>
        <v>0</v>
      </c>
      <c r="CE149" s="208" t="str">
        <f t="shared" si="43"/>
        <v>0</v>
      </c>
      <c r="CF149" s="207"/>
      <c r="CG149" s="208">
        <f t="shared" si="44"/>
        <v>0</v>
      </c>
      <c r="CH149" s="207">
        <f t="shared" si="69"/>
        <v>0</v>
      </c>
      <c r="CI149" s="206" t="str">
        <f t="shared" si="70"/>
        <v>0</v>
      </c>
      <c r="CJ149" s="208">
        <f>IF(CH149="0",M149,CH149)</f>
        <v>0</v>
      </c>
      <c r="CK149" s="208" t="str">
        <f t="shared" si="47"/>
        <v>0</v>
      </c>
      <c r="CL149" s="208">
        <f t="shared" si="48"/>
        <v>0</v>
      </c>
      <c r="CM149" s="231" t="str">
        <f t="shared" si="65"/>
        <v>0</v>
      </c>
      <c r="CN149" s="230" t="str">
        <f t="shared" si="49"/>
        <v>T. 2</v>
      </c>
      <c r="CO149" s="230" t="str">
        <f t="shared" si="50"/>
        <v/>
      </c>
      <c r="CP149" s="276">
        <f t="shared" si="8"/>
        <v>0.99999000000000038</v>
      </c>
      <c r="CQ149" s="237">
        <f t="shared" si="9"/>
        <v>0.99997999999999987</v>
      </c>
      <c r="CR149" s="237">
        <f t="shared" si="10"/>
        <v>0.99997000000000025</v>
      </c>
      <c r="CS149" s="237">
        <f t="shared" si="11"/>
        <v>1.9999599999999997</v>
      </c>
      <c r="CT149" s="237">
        <f t="shared" si="12"/>
        <v>-5.0000000000000002E-5</v>
      </c>
      <c r="CU149" s="237">
        <f t="shared" si="13"/>
        <v>-6.0000000000000002E-5</v>
      </c>
      <c r="CV149" s="237">
        <f t="shared" si="14"/>
        <v>0</v>
      </c>
      <c r="CW149" s="237">
        <f t="shared" si="15"/>
        <v>0</v>
      </c>
      <c r="CX149" s="237">
        <f t="shared" si="16"/>
        <v>0</v>
      </c>
      <c r="CY149" s="273">
        <f t="shared" si="17"/>
        <v>0</v>
      </c>
      <c r="CZ149" s="230" t="str">
        <f t="shared" si="18"/>
        <v>T. 4</v>
      </c>
      <c r="DA149" s="231" t="str">
        <f t="shared" si="19"/>
        <v>T. 1</v>
      </c>
      <c r="DB149" s="231" t="str">
        <f t="shared" si="20"/>
        <v>T. 2</v>
      </c>
      <c r="DC149" s="230" t="str">
        <f t="shared" si="51"/>
        <v>T. 3</v>
      </c>
      <c r="DD149" s="232" t="str">
        <f t="shared" si="52"/>
        <v/>
      </c>
      <c r="DE149" s="232">
        <f>IF(OR(K149="7",K149="1"),DE141,DE141-1)</f>
        <v>3</v>
      </c>
      <c r="DF149" s="232"/>
    </row>
    <row r="150" spans="3:110" x14ac:dyDescent="0.25">
      <c r="C150" s="125">
        <v>2048</v>
      </c>
      <c r="D150" s="126"/>
      <c r="E150" s="126"/>
      <c r="F150" s="126"/>
      <c r="G150" s="127"/>
      <c r="H150" s="126"/>
      <c r="I150" s="86">
        <f t="shared" si="66"/>
        <v>45592</v>
      </c>
      <c r="J150" s="96">
        <f t="shared" si="7"/>
        <v>1</v>
      </c>
      <c r="K150" s="150" t="str" cm="1">
        <f t="array" ref="K150">_xlfn.IFNA(_xlfn.IFS(J150=F102,"1",J150=F103,"2",J150=F104,"3",J150=F105,"4",J150=F106,"5",J150=F107,"6",J150=F108,"7"),K143)</f>
        <v>1</v>
      </c>
      <c r="L150" s="137" t="str" cm="1">
        <f t="array" ref="L150">_xlfn.IFNA(_xlfn.IFS(AR150=I102,AQ115,AV150=I102,AU115,AZ150=I102,AY115,BD150=I102,BC115,BH150=I102,BG115,BL150=I102,BK115,BP150=I102,BO115,BT150=I102,BS115,BX150=I102,BW115,CB150=I102,CA115),"0")</f>
        <v>0</v>
      </c>
      <c r="M150" s="126" t="str" cm="1">
        <f t="array" ref="M150">_xlfn.IFNA(_xlfn.IFS(AS149=J102,AQ115,AW149=J102,AU115,BA149=J102,AY115,BE149=J102,BC115,BI149=J102,BG115,BM149=J102,BK115,BQ149=J102,BO115,BU149=J102,BS115,BY149=J102,BW115,CC149=J102,CA115),"0")</f>
        <v>0</v>
      </c>
      <c r="N150" s="127" t="str" cm="1">
        <f t="array" ref="N150">_xlfn.IFNA(_xlfn.IFS(AS149=J103,AQ115,AW149=J103,AU115,BA149=J103,AY115,BE149=J103,BC115,BI149=J103,BG115,BM149=J103,BK115,BQ149=J103,BO115,BU149=J103,BS115,BY149=J103,BW115,CC149=J103,CA115),"0")</f>
        <v>0</v>
      </c>
      <c r="O150" s="125" t="str" cm="1">
        <f t="array" ref="O150">_xlfn.IFNA(_xlfn.IFS(AT150=J102,AQ115,AX150=J102,AU115,BB150=J102,AY115,BF150=J102,BC115,BJ150=J102,BG115,BN150=J102,BK115,BR150=J102,BO115,BV150=J102,BS115,BZ150=J102,BW115,CD150=J102,CA115),"0")</f>
        <v>0</v>
      </c>
      <c r="P150" s="231" t="str">
        <f t="shared" si="34"/>
        <v>0</v>
      </c>
      <c r="Q150" s="231" t="str" cm="1">
        <f t="array" ref="Q150">_xlfn.IFNA(_xlfn.IFS(AND(OR(L150=AQ115,M150=AQ115),AQ150=I103,O150&lt;&gt;AQ115),AQ115,AND(OR(L150=AU115,M150=AU115),AU150=I103,O150&lt;&gt;AU115),AU115,AND(OR(L150=AY115,M150=AY115),AY150=I103,O150&lt;&gt;AY115),AY115,AND(OR(L150=BC115,M150=BC115),BC150=I103,O150&lt;&gt;BC115),BC115,AND(OR(L150=BG115,M150=BG115),BG150=I103,O150&lt;&gt;BG115),BG115,AND(OR(L150=BK115,M150=BK115),BK150=I103,O150&lt;&gt;BK115),BK115,AND(OR(L150=BO115,M150=BO115),BO150=I103,O150&lt;&gt;BO115),BO115,AND(OR(L150=BS115,M150=BS115),BS150=I103,O150&lt;&gt;BS115),BS115,AND(OR(L150=BW115,M150=BW115),BW150=I103,O150&lt;&gt;BW115),BW115,AND(OR(L150=CA115,M150=CA115),CA150=I103,O150&lt;&gt;CA115),CA115),"0")</f>
        <v>0</v>
      </c>
      <c r="R150" s="102" t="str" cm="1">
        <f t="array" ref="R150">_xlfn.IFNA(_xlfn.IFS(AND(OR(L150=AQ115,N150=AQ115),AQ150=I103,P150&lt;&gt;AQ115),AQ115,AND(OR(L150=AU115,N150=AU115),AU150=I103,P150&lt;&gt;AU115),AU115,AND(OR(L150=AY115,N150=AY115),AY150=I103,P150&lt;&gt;AY115),AY115,AND(OR(L150=BC115,N150=BC115),BC150=I103,P150&lt;&gt;BC115),BC115,AND(OR(L150=BG115,N150=BG115),BG150=I103,P150&lt;&gt;BG115),BG115,AND(OR(L150=BK115,N150=BK115),BK150=I103,P150&lt;&gt;BK115),BK115,AND(OR(L150=BO115,N150=BO115),BO150=I103,P150&lt;&gt;BO115),BO115,AND(OR(L150=BS115,N150=BS115),BS150=I103,P150&lt;&gt;BS115),BS115,AND(OR(L150=BW115,N150=BW115),BW150=I103,P150&lt;&gt;BW115),BW115,AND(OR(L150=CA115,N150=CA115),CA150=I103,P150&lt;&gt;CA115),CA115),"0")</f>
        <v>0</v>
      </c>
      <c r="S150" s="204" t="str">
        <f t="shared" si="35"/>
        <v>T. 4</v>
      </c>
      <c r="T150" s="204" t="str">
        <f t="shared" si="36"/>
        <v/>
      </c>
      <c r="U150" s="50">
        <f t="shared" si="37"/>
        <v>0</v>
      </c>
      <c r="V150" s="50">
        <f t="shared" si="24"/>
        <v>0</v>
      </c>
      <c r="W150" s="282">
        <f t="shared" si="53"/>
        <v>0.99999000000000038</v>
      </c>
      <c r="X150" s="282">
        <f t="shared" si="25"/>
        <v>0</v>
      </c>
      <c r="Y150" s="282">
        <f t="shared" si="53"/>
        <v>0.99997999999999987</v>
      </c>
      <c r="Z150" s="282">
        <f t="shared" si="26"/>
        <v>0</v>
      </c>
      <c r="AA150" s="282">
        <f t="shared" si="53"/>
        <v>0.99997000000000025</v>
      </c>
      <c r="AB150" s="282">
        <f t="shared" si="27"/>
        <v>1</v>
      </c>
      <c r="AC150" s="282">
        <f t="shared" si="53"/>
        <v>0.99995999999999974</v>
      </c>
      <c r="AD150" s="282">
        <f t="shared" si="28"/>
        <v>0</v>
      </c>
      <c r="AE150" s="282">
        <f t="shared" si="53"/>
        <v>-5.0000000000000002E-5</v>
      </c>
      <c r="AF150" s="282">
        <f t="shared" si="29"/>
        <v>0</v>
      </c>
      <c r="AG150" s="282">
        <f t="shared" si="53"/>
        <v>-6.0000000000000002E-5</v>
      </c>
      <c r="AH150" s="199">
        <f t="shared" si="38"/>
        <v>0</v>
      </c>
      <c r="AI150" s="199">
        <f t="shared" si="53"/>
        <v>0</v>
      </c>
      <c r="AJ150" s="199">
        <f t="shared" si="30"/>
        <v>0</v>
      </c>
      <c r="AK150" s="199">
        <f t="shared" si="54"/>
        <v>0</v>
      </c>
      <c r="AL150" s="199">
        <f t="shared" si="31"/>
        <v>0</v>
      </c>
      <c r="AM150" s="199">
        <f t="shared" si="55"/>
        <v>0</v>
      </c>
      <c r="AN150" s="199">
        <f t="shared" si="32"/>
        <v>0</v>
      </c>
      <c r="AO150" s="199">
        <f t="shared" si="56"/>
        <v>0</v>
      </c>
      <c r="AP150" s="268">
        <f t="shared" si="39"/>
        <v>0</v>
      </c>
      <c r="AQ150" s="242" t="str">
        <f t="shared" si="40"/>
        <v>No</v>
      </c>
      <c r="AR150" s="102" t="str" cm="1">
        <f t="array" ref="AR150">_xlfn.IFNA(_xlfn.IFS(AND(AQ150=I103,AQ151=I102),I102,AND(AQ150=I103,AQ149=I102),I102),I103)</f>
        <v>No</v>
      </c>
      <c r="AS150" s="126" t="str" cm="1">
        <f t="array" ref="AS150">_xlfn.IFNA(_xlfn.IFS(AND(I16=I102,OR(J16=I150,K16=J150)),L16,AND(M16=I102,OR(O16=I150,P16=J150)),Q16,AND(R16=I102,OR(S16=I150,T16=J150)),V16),"0")</f>
        <v>0</v>
      </c>
      <c r="AT150" s="231" t="str">
        <f t="shared" si="41"/>
        <v>0</v>
      </c>
      <c r="AU150" s="242" t="str">
        <f t="shared" si="42"/>
        <v>No</v>
      </c>
      <c r="AV150" s="126" t="str" cm="1">
        <f t="array" ref="AV150">_xlfn.IFNA(_xlfn.IFS(AND(AU150=I103,AU151=I102),I102,AND(AU150=I103,AU149=I102),I102),I103)</f>
        <v>No</v>
      </c>
      <c r="AW150" s="126" t="str" cm="1">
        <f t="array" ref="AW150">_xlfn.IFNA(_xlfn.IFS(AND(I17=I102,OR(J17=I150,K17=J150)),L17,AND(M17=I102,OR(O17=I150,P17=J150)),Q17,AND(R17=I102,OR(S17=I150,T17=J150)),V17),"0")</f>
        <v>0</v>
      </c>
      <c r="AX150" s="127" t="str" cm="1">
        <f t="array" ref="AX150">_xlfn.IFNA(_xlfn.IFS(AND(I17=I103,OR(J17=I150,K17=J150)),L17,AND(M17=I103,OR(O17=I150,P17=J150)),Q17,AND(R17=I103,OR(S17=I150,T17=J150)),V17),"0")</f>
        <v>0</v>
      </c>
      <c r="AY150" s="242" t="str">
        <f t="shared" si="57"/>
        <v>No</v>
      </c>
      <c r="AZ150" s="126" t="str" cm="1">
        <f t="array" ref="AZ150">_xlfn.IFNA(_xlfn.IFS(AND(AY150=I103,AY151=I102),I102,AND(AY150=I103,AY149=I102),I102),I103)</f>
        <v>No</v>
      </c>
      <c r="BA150" s="126" t="str" cm="1">
        <f t="array" ref="BA150">_xlfn.IFNA(_xlfn.IFS(AND(I18=I102,OR(J18=I150,K18=J150)),L18,AND(M18=I102,OR(O18=I150,P18=J150)),Q18,AND(R18=I102,OR(S18=I150,T18=J150)),V18),"0")</f>
        <v>0</v>
      </c>
      <c r="BB150" s="127" t="str" cm="1">
        <f t="array" ref="BB150">_xlfn.IFNA(_xlfn.IFS(AND(I18=I103,OR(J18=I150,K18=J150)),L18,AND(M18=I103,OR(O18=I150,P18=J150)),Q18,AND(R18=I103,OR(S18=I150,T18=J150)),V18),"0")</f>
        <v>0</v>
      </c>
      <c r="BC150" s="241" t="str">
        <f t="shared" si="71"/>
        <v>No</v>
      </c>
      <c r="BD150" s="126" t="str" cm="1">
        <f t="array" ref="BD150">_xlfn.IFNA(_xlfn.IFS(AND(BC150=I103,BC151=I102),I102,AND(BC150=I103,BC149=I102),I102),I103)</f>
        <v>No</v>
      </c>
      <c r="BE150" s="126" t="str" cm="1">
        <f t="array" ref="BE150">_xlfn.IFNA(_xlfn.IFS(AND(I19=I102,OR(J19=I150,K19=J150)),L19,AND(M19=I102,OR(O19=I150,P19=J150)),Q19,AND(R19=I102,OR(S19=I150,T19=J150)),V19),"0")</f>
        <v>0</v>
      </c>
      <c r="BF150" s="127" t="str" cm="1">
        <f t="array" ref="BF150">_xlfn.IFNA(_xlfn.IFS(AND(I19=I103,OR(J19=I150,K19=J150)),L19,AND(M19=I103,OR(O19=I150,P19=J150)),Q19,AND(R19=I103,OR(S19=I150,T19=J150)),V19),"0")</f>
        <v>0</v>
      </c>
      <c r="BG150" s="242" t="str">
        <f t="shared" si="59"/>
        <v>No</v>
      </c>
      <c r="BH150" s="126" t="str" cm="1">
        <f t="array" ref="BH150">_xlfn.IFNA(_xlfn.IFS(AND(BG150=I103,BG151=I102),I102,AND(BG150=I103,BG149=I102),I102),I103)</f>
        <v>No</v>
      </c>
      <c r="BI150" s="126" t="str" cm="1">
        <f t="array" ref="BI150">_xlfn.IFNA(_xlfn.IFS(AND(I20=I102,OR(J20=I150,K20=J150)),L20,AND(M20=I102,OR(O20=I150,P20=J150)),Q20,AND(R20=I102,OR(S20=I150,T20=J150)),V20),"0")</f>
        <v>0</v>
      </c>
      <c r="BJ150" s="127" t="str" cm="1">
        <f t="array" ref="BJ150">_xlfn.IFNA(_xlfn.IFS(AND(I20=I103,OR(J20=I150,K20=J150)),L20,AND(M20=I103,OR(O20=I150,P20=J150)),Q20,AND(R20=I103,OR(S20=I150,T20=J150)),V20),"0")</f>
        <v>0</v>
      </c>
      <c r="BK150" s="241" t="str">
        <f t="shared" si="72"/>
        <v>No</v>
      </c>
      <c r="BL150" s="126" t="str" cm="1">
        <f t="array" ref="BL150">_xlfn.IFNA(_xlfn.IFS(AND(BK150=I103,BK151=I102),I102,AND(BK150=I103,BK149=I102),I102),I103)</f>
        <v>No</v>
      </c>
      <c r="BM150" s="126" t="str" cm="1">
        <f t="array" ref="BM150">_xlfn.IFNA(_xlfn.IFS(AND(I21=I102,OR(J21=I150,K21=J150)),L21,AND(M21=I102,OR(O21=I150,P21=J150)),Q21,AND(R21=I102,OR(S21=I150,T21=J150)),V21),"0")</f>
        <v>0</v>
      </c>
      <c r="BN150" s="127" t="str" cm="1">
        <f t="array" ref="BN150">_xlfn.IFNA(_xlfn.IFS(AND(I21=I103,OR(J21=I150,K21=J150)),L21,AND(M21=I103,OR(O21=I150,P21=J150)),Q21,AND(R21=I103,OR(S21=I150,T21=J150)),V21),"0")</f>
        <v>0</v>
      </c>
      <c r="BO150" s="242" t="str">
        <f t="shared" si="61"/>
        <v>No</v>
      </c>
      <c r="BP150" s="126" t="str" cm="1">
        <f t="array" ref="BP150">_xlfn.IFNA(_xlfn.IFS(AND(BO150=I103,BO151=I102),I102,AND(BO150=I103,BO149=I102),I102),I103)</f>
        <v>No</v>
      </c>
      <c r="BQ150" s="126" t="str" cm="1">
        <f t="array" ref="BQ150">_xlfn.IFNA(_xlfn.IFS(AND(I22=I102,OR(J22=I150,K22=J150)),L22,AND(M22=I102,OR(O22=I150,P22=J150)),Q22,AND(R22=I102,OR(S22=I150,T22=J150)),V22),"0")</f>
        <v>0</v>
      </c>
      <c r="BR150" s="127" t="str" cm="1">
        <f t="array" ref="BR150">_xlfn.IFNA(_xlfn.IFS(AND(I22=I103,OR(J22=I150,K22=J150)),L22,AND(M22=I103,OR(O22=I150,P22=J150)),Q22,AND(R22=I103,OR(S22=I150,T22=J150)),V22),"0")</f>
        <v>0</v>
      </c>
      <c r="BS150" s="242" t="str">
        <f t="shared" si="62"/>
        <v>No</v>
      </c>
      <c r="BT150" s="126" t="str" cm="1">
        <f t="array" ref="BT150">_xlfn.IFNA(_xlfn.IFS(AND(BS150=I103,BS151=I102),I102,AND(BS150=I103,BS149=I102),I102),I103)</f>
        <v>No</v>
      </c>
      <c r="BU150" s="126" t="str" cm="1">
        <f t="array" ref="BU150">_xlfn.IFNA(_xlfn.IFS(AND(I23=I102,OR(J23=I150,K23=J150)),L23,AND(M23=I102,OR(O23=I150,P23=J150)),Q23,AND(R23=I102,OR(S23=I150,T23=J150)),V23),"0")</f>
        <v>0</v>
      </c>
      <c r="BV150" s="127" t="str" cm="1">
        <f t="array" ref="BV150">_xlfn.IFNA(_xlfn.IFS(AND(I23=I103,OR(J23=I150,K23=J150)),L23,AND(M23=I103,OR(O23=I150,P23=J150)),Q23,AND(R23=I103,OR(S23=I150,T23=J150)),V23),"0")</f>
        <v>0</v>
      </c>
      <c r="BW150" s="241" t="str">
        <f t="shared" si="63"/>
        <v>No</v>
      </c>
      <c r="BX150" s="126" t="str" cm="1">
        <f t="array" ref="BX150">_xlfn.IFNA(_xlfn.IFS(AND(BW150=I103,BW151=I102),I102,AND(BW150=I103,BW149=I102),I102),I103)</f>
        <v>No</v>
      </c>
      <c r="BY150" s="126" t="str" cm="1">
        <f t="array" ref="BY150">_xlfn.IFNA(_xlfn.IFS(AND(I24=I102,OR(J24=I150,K24=J150)),L24,AND(M24=I102,OR(O24=I150,P24=J150)),Q24,AND(R24=I102,OR(S24=I150,T24=J150)),V24),"0")</f>
        <v>0</v>
      </c>
      <c r="BZ150" s="127" t="str" cm="1">
        <f t="array" ref="BZ150">_xlfn.IFNA(_xlfn.IFS(AND(I24=I103,OR(J24=I150,K24=J150)),L24,AND(M24=I103,OR(O24=I150,P24=J150)),Q24,AND(R24=I103,OR(S24=I150,T24=J150)),V24),"0")</f>
        <v>0</v>
      </c>
      <c r="CA150" s="242" t="str">
        <f t="shared" si="64"/>
        <v>No</v>
      </c>
      <c r="CB150" s="126" t="str" cm="1">
        <f t="array" ref="CB150">_xlfn.IFNA(_xlfn.IFS(AND(CA150=I103,CA151=I102),I102,AND(CA150=I103,CA149=I102),I102),I103)</f>
        <v>No</v>
      </c>
      <c r="CC150" s="126" t="str" cm="1">
        <f t="array" ref="CC150">_xlfn.IFNA(_xlfn.IFS(AND(I25=I102,OR(J25=I150,K25=J150)),L25,AND(M25=I102,OR(O25=I150,P25=J150)),Q25,AND(R25=I102,OR(S25=I150,T25=J150)),V25),"0")</f>
        <v>0</v>
      </c>
      <c r="CD150" s="127" t="str" cm="1">
        <f t="array" ref="CD150">_xlfn.IFNA(_xlfn.IFS(AND(I25=I103,OR(J25=I150,K25=J150)),L25,AND(M25=I103,OR(O25=I150,P25=J150)),Q25,AND(R25=I103,OR(S25=I150,T25=J150)),V25),"0")</f>
        <v>0</v>
      </c>
      <c r="CE150" s="208" t="str">
        <f t="shared" si="43"/>
        <v>0</v>
      </c>
      <c r="CF150" s="207"/>
      <c r="CG150" s="208">
        <f t="shared" si="44"/>
        <v>0</v>
      </c>
      <c r="CH150" s="207">
        <f t="shared" si="69"/>
        <v>0</v>
      </c>
      <c r="CI150" s="206" t="str">
        <f t="shared" si="70"/>
        <v>0</v>
      </c>
      <c r="CJ150" s="208">
        <f>IF(CH150="0",M150,CH150)</f>
        <v>0</v>
      </c>
      <c r="CK150" s="208" t="str">
        <f t="shared" si="47"/>
        <v>0</v>
      </c>
      <c r="CL150" s="208">
        <f t="shared" si="48"/>
        <v>0</v>
      </c>
      <c r="CM150" s="231" t="str">
        <f t="shared" si="65"/>
        <v>0</v>
      </c>
      <c r="CN150" s="230" t="str">
        <f t="shared" si="49"/>
        <v>T. 3</v>
      </c>
      <c r="CO150" s="230" t="str">
        <f t="shared" si="50"/>
        <v/>
      </c>
      <c r="CP150" s="276">
        <f t="shared" si="8"/>
        <v>0.99999000000000038</v>
      </c>
      <c r="CQ150" s="237">
        <f t="shared" si="9"/>
        <v>0.99997999999999987</v>
      </c>
      <c r="CR150" s="237">
        <f t="shared" si="10"/>
        <v>0.99997000000000025</v>
      </c>
      <c r="CS150" s="237">
        <f t="shared" si="11"/>
        <v>0.99995999999999974</v>
      </c>
      <c r="CT150" s="237">
        <f t="shared" si="12"/>
        <v>-5.0000000000000002E-5</v>
      </c>
      <c r="CU150" s="237">
        <f t="shared" si="13"/>
        <v>-6.0000000000000002E-5</v>
      </c>
      <c r="CV150" s="237">
        <f t="shared" si="14"/>
        <v>0</v>
      </c>
      <c r="CW150" s="237">
        <f t="shared" si="15"/>
        <v>0</v>
      </c>
      <c r="CX150" s="237">
        <f t="shared" si="16"/>
        <v>0</v>
      </c>
      <c r="CY150" s="273">
        <f t="shared" si="17"/>
        <v>0</v>
      </c>
      <c r="CZ150" s="230" t="str">
        <f t="shared" si="18"/>
        <v>T. 1</v>
      </c>
      <c r="DA150" s="231" t="str">
        <f t="shared" si="19"/>
        <v>T. 2</v>
      </c>
      <c r="DB150" s="231" t="str">
        <f t="shared" si="20"/>
        <v>T. 3</v>
      </c>
      <c r="DC150" s="230" t="str">
        <f t="shared" si="51"/>
        <v>T. 4</v>
      </c>
      <c r="DD150" s="232" t="str">
        <f t="shared" si="52"/>
        <v/>
      </c>
      <c r="DE150" s="232">
        <f>IF(OR(K150="7",K150="1"),DE148,DE148-1)</f>
        <v>-5</v>
      </c>
      <c r="DF150" s="232"/>
    </row>
    <row r="151" spans="3:110" x14ac:dyDescent="0.25">
      <c r="C151" s="125">
        <v>2049</v>
      </c>
      <c r="D151" s="126"/>
      <c r="E151" s="126"/>
      <c r="F151" s="126"/>
      <c r="G151" s="127"/>
      <c r="H151" s="126"/>
      <c r="I151" s="86">
        <f t="shared" si="66"/>
        <v>45593</v>
      </c>
      <c r="J151" s="96">
        <f t="shared" si="7"/>
        <v>2</v>
      </c>
      <c r="K151" s="150" t="str" cm="1">
        <f t="array" ref="K151">_xlfn.IFNA(_xlfn.IFS(J151=F102,"1",J151=F103,"2",J151=F104,"3",J151=F105,"4",J151=F106,"5",J151=F107,"6",J151=F108,"7"),K144)</f>
        <v>2</v>
      </c>
      <c r="L151" s="137" t="str" cm="1">
        <f t="array" ref="L151">_xlfn.IFNA(_xlfn.IFS(AR151=I102,AQ115,AV151=I102,AU115,AZ151=I102,AY115,BD151=I102,BC115,BH151=I102,BG115,BL151=I102,BK115,BP151=I102,BO115,BT151=I102,BS115,BX151=I102,BW115,CB151=I102,CA115),"0")</f>
        <v>0</v>
      </c>
      <c r="M151" s="126" t="str" cm="1">
        <f t="array" ref="M151">_xlfn.IFNA(_xlfn.IFS(AS150=J102,AQ115,AW150=J102,AU115,BA150=J102,AY115,BE150=J102,BC115,BI150=J102,BG115,BM150=J102,BK115,BQ150=J102,BO115,BU150=J102,BS115,BY150=J102,BW115,CC150=J102,CA115),"0")</f>
        <v>0</v>
      </c>
      <c r="N151" s="127" t="str" cm="1">
        <f t="array" ref="N151">_xlfn.IFNA(_xlfn.IFS(AS150=J103,AQ115,AW150=J103,AU115,BA150=J103,AY115,BE150=J103,BC115,BI150=J103,BG115,BM150=J103,BK115,BQ150=J103,BO115,BU150=J103,BS115,BY150=J103,BW115,CC150=J103,CA115),"0")</f>
        <v>0</v>
      </c>
      <c r="O151" s="125" t="str" cm="1">
        <f t="array" ref="O151">_xlfn.IFNA(_xlfn.IFS(AT151=J102,AQ115,AX151=J102,AU115,BB151=J102,AY115,BF151=J102,BC115,BJ151=J102,BG115,BN151=J102,BK115,BR151=J102,BO115,BV151=J102,BS115,BZ151=J102,BW115,CD151=J102,CA115),"0")</f>
        <v>0</v>
      </c>
      <c r="P151" s="231" t="str">
        <f t="shared" si="34"/>
        <v>0</v>
      </c>
      <c r="Q151" s="231" t="str" cm="1">
        <f t="array" ref="Q151">_xlfn.IFNA(_xlfn.IFS(AND(OR(L151=AQ115,M151=AQ115),AQ151=I103,O151&lt;&gt;AQ115),AQ115,AND(OR(L151=AU115,M151=AU115),AU151=I103,O151&lt;&gt;AU115),AU115,AND(OR(L151=AY115,M151=AY115),AY151=I103,O151&lt;&gt;AY115),AY115,AND(OR(L151=BC115,M151=BC115),BC151=I103,O151&lt;&gt;BC115),BC115,AND(OR(L151=BG115,M151=BG115),BG151=I103,O151&lt;&gt;BG115),BG115,AND(OR(L151=BK115,M151=BK115),BK151=I103,O151&lt;&gt;BK115),BK115,AND(OR(L151=BO115,M151=BO115),BO151=I103,O151&lt;&gt;BO115),BO115,AND(OR(L151=BS115,M151=BS115),BS151=I103,O151&lt;&gt;BS115),BS115,AND(OR(L151=BW115,M151=BW115),BW151=I103,O151&lt;&gt;BW115),BW115,AND(OR(L151=CA115,M151=CA115),CA151=I103,O151&lt;&gt;CA115),CA115),"0")</f>
        <v>0</v>
      </c>
      <c r="R151" s="102" t="str" cm="1">
        <f t="array" ref="R151">_xlfn.IFNA(_xlfn.IFS(AND(OR(L151=AQ115,N151=AQ115),AQ151=I103,P151&lt;&gt;AQ115),AQ115,AND(OR(L151=AU115,N151=AU115),AU151=I103,P151&lt;&gt;AU115),AU115,AND(OR(L151=AY115,N151=AY115),AY151=I103,P151&lt;&gt;AY115),AY115,AND(OR(L151=BC115,N151=BC115),BC151=I103,P151&lt;&gt;BC115),BC115,AND(OR(L151=BG115,N151=BG115),BG151=I103,P151&lt;&gt;BG115),BG115,AND(OR(L151=BK115,N151=BK115),BK151=I103,P151&lt;&gt;BK115),BK115,AND(OR(L151=BO115,N151=BO115),BO151=I103,P151&lt;&gt;BO115),BO115,AND(OR(L151=BS115,N151=BS115),BS151=I103,P151&lt;&gt;BS115),BS115,AND(OR(L151=BW115,N151=BW115),BW151=I103,P151&lt;&gt;BW115),BW115,AND(OR(L151=CA115,N151=CA115),CA151=I103,P151&lt;&gt;CA115),CA115),"0")</f>
        <v>0</v>
      </c>
      <c r="S151" s="204" t="str">
        <f t="shared" si="35"/>
        <v>T. 1</v>
      </c>
      <c r="T151" s="204" t="str">
        <f t="shared" si="36"/>
        <v/>
      </c>
      <c r="U151" s="50">
        <f t="shared" si="37"/>
        <v>0</v>
      </c>
      <c r="V151" s="50">
        <f t="shared" si="24"/>
        <v>1</v>
      </c>
      <c r="W151" s="282">
        <f t="shared" si="53"/>
        <v>-9.9999999996214228E-6</v>
      </c>
      <c r="X151" s="282">
        <f t="shared" si="25"/>
        <v>0</v>
      </c>
      <c r="Y151" s="282">
        <f t="shared" si="53"/>
        <v>0.99997999999999987</v>
      </c>
      <c r="Z151" s="282">
        <f t="shared" si="26"/>
        <v>0</v>
      </c>
      <c r="AA151" s="282">
        <f t="shared" si="53"/>
        <v>0.99997000000000025</v>
      </c>
      <c r="AB151" s="282">
        <f t="shared" si="27"/>
        <v>0</v>
      </c>
      <c r="AC151" s="282">
        <f t="shared" si="53"/>
        <v>0.99995999999999974</v>
      </c>
      <c r="AD151" s="282">
        <f t="shared" si="28"/>
        <v>0</v>
      </c>
      <c r="AE151" s="282">
        <f t="shared" si="53"/>
        <v>-5.0000000000000002E-5</v>
      </c>
      <c r="AF151" s="282">
        <f t="shared" si="29"/>
        <v>0</v>
      </c>
      <c r="AG151" s="282">
        <f t="shared" si="53"/>
        <v>-6.0000000000000002E-5</v>
      </c>
      <c r="AH151" s="199">
        <f t="shared" si="38"/>
        <v>0</v>
      </c>
      <c r="AI151" s="199">
        <f t="shared" si="53"/>
        <v>0</v>
      </c>
      <c r="AJ151" s="199">
        <f t="shared" si="30"/>
        <v>0</v>
      </c>
      <c r="AK151" s="199">
        <f t="shared" si="54"/>
        <v>0</v>
      </c>
      <c r="AL151" s="199">
        <f t="shared" si="31"/>
        <v>0</v>
      </c>
      <c r="AM151" s="199">
        <f t="shared" si="55"/>
        <v>0</v>
      </c>
      <c r="AN151" s="199">
        <f t="shared" si="32"/>
        <v>0</v>
      </c>
      <c r="AO151" s="199">
        <f t="shared" si="56"/>
        <v>0</v>
      </c>
      <c r="AP151" s="268">
        <f t="shared" si="39"/>
        <v>0</v>
      </c>
      <c r="AQ151" s="242" t="str">
        <f t="shared" si="40"/>
        <v>No</v>
      </c>
      <c r="AR151" s="102" t="str" cm="1">
        <f t="array" ref="AR151">_xlfn.IFNA(_xlfn.IFS(AND(AQ151=I103,AQ152=I102),I102,AND(AQ151=I103,AQ150=I102),I102),I103)</f>
        <v>No</v>
      </c>
      <c r="AS151" s="126" t="str" cm="1">
        <f t="array" ref="AS151">_xlfn.IFNA(_xlfn.IFS(AND(I16=I102,OR(J16=I151,K16=J151)),L16,AND(M16=I102,OR(O16=I151,P16=J151)),Q16,AND(R16=I102,OR(S16=I151,T16=J151)),V16),"0")</f>
        <v>0</v>
      </c>
      <c r="AT151" s="231" t="str">
        <f t="shared" si="41"/>
        <v>0</v>
      </c>
      <c r="AU151" s="242" t="str">
        <f t="shared" si="42"/>
        <v>No</v>
      </c>
      <c r="AV151" s="126" t="str" cm="1">
        <f t="array" ref="AV151">_xlfn.IFNA(_xlfn.IFS(AND(AU151=I103,AU152=I102),I102,AND(AU151=I103,AU150=I102),I102),I103)</f>
        <v>No</v>
      </c>
      <c r="AW151" s="126" t="str" cm="1">
        <f t="array" ref="AW151">_xlfn.IFNA(_xlfn.IFS(AND(I17=I102,OR(J17=I151,K17=J151)),L17,AND(M17=I102,OR(O17=I151,P17=J151)),Q17,AND(R17=I102,OR(S17=I151,T17=J151)),V17),"0")</f>
        <v>0</v>
      </c>
      <c r="AX151" s="127" t="str" cm="1">
        <f t="array" ref="AX151">_xlfn.IFNA(_xlfn.IFS(AND(I17=I103,OR(J17=I151,K17=J151)),L17,AND(M17=I103,OR(O17=I151,P17=J151)),Q17,AND(R17=I103,OR(S17=I151,T17=J151)),V17),"0")</f>
        <v>0</v>
      </c>
      <c r="AY151" s="242" t="str">
        <f t="shared" si="57"/>
        <v>No</v>
      </c>
      <c r="AZ151" s="126" t="str" cm="1">
        <f t="array" ref="AZ151">_xlfn.IFNA(_xlfn.IFS(AND(AY151=I103,AY152=I102),I102,AND(AY151=I103,AY150=I102),I102),I103)</f>
        <v>No</v>
      </c>
      <c r="BA151" s="126" t="str" cm="1">
        <f t="array" ref="BA151">_xlfn.IFNA(_xlfn.IFS(AND(I18=I102,OR(J18=I151,K18=J151)),L18,AND(M18=I102,OR(O18=I151,P18=J151)),Q18,AND(R18=I102,OR(S18=I151,T18=J151)),V18),"0")</f>
        <v>0</v>
      </c>
      <c r="BB151" s="127" t="str" cm="1">
        <f t="array" ref="BB151">_xlfn.IFNA(_xlfn.IFS(AND(I18=I103,OR(J18=I151,K18=J151)),L18,AND(M18=I103,OR(O18=I151,P18=J151)),Q18,AND(R18=I103,OR(S18=I151,T18=J151)),V18),"0")</f>
        <v>0</v>
      </c>
      <c r="BC151" s="241" t="str">
        <f t="shared" si="71"/>
        <v>No</v>
      </c>
      <c r="BD151" s="126" t="str" cm="1">
        <f t="array" ref="BD151">_xlfn.IFNA(_xlfn.IFS(AND(BC151=I103,BC152=I102),I102,AND(BC151=I103,BC150=I102),I102),I103)</f>
        <v>No</v>
      </c>
      <c r="BE151" s="126" t="str" cm="1">
        <f t="array" ref="BE151">_xlfn.IFNA(_xlfn.IFS(AND(I19=I102,OR(J19=I151,K19=J151)),L19,AND(M19=I102,OR(O19=I151,P19=J151)),Q19,AND(R19=I102,OR(S19=I151,T19=J151)),V19),"0")</f>
        <v>0</v>
      </c>
      <c r="BF151" s="127" t="str" cm="1">
        <f t="array" ref="BF151">_xlfn.IFNA(_xlfn.IFS(AND(I19=I103,OR(J19=I151,K19=J151)),L19,AND(M19=I103,OR(O19=I151,P19=J151)),Q19,AND(R19=I103,OR(S19=I151,T19=J151)),V19),"0")</f>
        <v>0</v>
      </c>
      <c r="BG151" s="242" t="str">
        <f t="shared" si="59"/>
        <v>No</v>
      </c>
      <c r="BH151" s="126" t="str" cm="1">
        <f t="array" ref="BH151">_xlfn.IFNA(_xlfn.IFS(AND(BG151=I103,BG152=I102),I102,AND(BG151=I103,BG150=I102),I102),I103)</f>
        <v>No</v>
      </c>
      <c r="BI151" s="126" t="str" cm="1">
        <f t="array" ref="BI151">_xlfn.IFNA(_xlfn.IFS(AND(I20=I102,OR(J20=I151,K20=J151)),L20,AND(M20=I102,OR(O20=I151,P20=J151)),Q20,AND(R20=I102,OR(S20=I151,T20=J151)),V20),"0")</f>
        <v>0</v>
      </c>
      <c r="BJ151" s="127" t="str" cm="1">
        <f t="array" ref="BJ151">_xlfn.IFNA(_xlfn.IFS(AND(I20=I103,OR(J20=I151,K20=J151)),L20,AND(M20=I103,OR(O20=I151,P20=J151)),Q20,AND(R20=I103,OR(S20=I151,T20=J151)),V20),"0")</f>
        <v>0</v>
      </c>
      <c r="BK151" s="241" t="str">
        <f t="shared" si="72"/>
        <v>No</v>
      </c>
      <c r="BL151" s="126" t="str" cm="1">
        <f t="array" ref="BL151">_xlfn.IFNA(_xlfn.IFS(AND(BK151=I103,BK152=I102),I102,AND(BK151=I103,BK150=I102),I102),I103)</f>
        <v>No</v>
      </c>
      <c r="BM151" s="126" t="str" cm="1">
        <f t="array" ref="BM151">_xlfn.IFNA(_xlfn.IFS(AND(I21=I102,OR(J21=I151,K21=J151)),L21,AND(M21=I102,OR(O21=I151,P21=J151)),Q21,AND(R21=I102,OR(S21=I151,T21=J151)),V21),"0")</f>
        <v>0</v>
      </c>
      <c r="BN151" s="127" t="str" cm="1">
        <f t="array" ref="BN151">_xlfn.IFNA(_xlfn.IFS(AND(I21=I103,OR(J21=I151,K21=J151)),L21,AND(M21=I103,OR(O21=I151,P21=J151)),Q21,AND(R21=I103,OR(S21=I151,T21=J151)),V21),"0")</f>
        <v>0</v>
      </c>
      <c r="BO151" s="242" t="str">
        <f t="shared" si="61"/>
        <v>No</v>
      </c>
      <c r="BP151" s="126" t="str" cm="1">
        <f t="array" ref="BP151">_xlfn.IFNA(_xlfn.IFS(AND(BO151=I103,BO152=I102),I102,AND(BO151=I103,BO150=I102),I102),I103)</f>
        <v>No</v>
      </c>
      <c r="BQ151" s="126" t="str" cm="1">
        <f t="array" ref="BQ151">_xlfn.IFNA(_xlfn.IFS(AND(I22=I102,OR(J22=I151,K22=J151)),L22,AND(M22=I102,OR(O22=I151,P22=J151)),Q22,AND(R22=I102,OR(S22=I151,T22=J151)),V22),"0")</f>
        <v>0</v>
      </c>
      <c r="BR151" s="127" t="str" cm="1">
        <f t="array" ref="BR151">_xlfn.IFNA(_xlfn.IFS(AND(I22=I103,OR(J22=I151,K22=J151)),L22,AND(M22=I103,OR(O22=I151,P22=J151)),Q22,AND(R22=I103,OR(S22=I151,T22=J151)),V22),"0")</f>
        <v>0</v>
      </c>
      <c r="BS151" s="242" t="str">
        <f t="shared" si="62"/>
        <v>No</v>
      </c>
      <c r="BT151" s="126" t="str" cm="1">
        <f t="array" ref="BT151">_xlfn.IFNA(_xlfn.IFS(AND(BS151=I103,BS152=I102),I102,AND(BS151=I103,BS150=I102),I102),I103)</f>
        <v>No</v>
      </c>
      <c r="BU151" s="126" t="str" cm="1">
        <f t="array" ref="BU151">_xlfn.IFNA(_xlfn.IFS(AND(I23=I102,OR(J23=I151,K23=J151)),L23,AND(M23=I102,OR(O23=I151,P23=J151)),Q23,AND(R23=I102,OR(S23=I151,T23=J151)),V23),"0")</f>
        <v>0</v>
      </c>
      <c r="BV151" s="127" t="str" cm="1">
        <f t="array" ref="BV151">_xlfn.IFNA(_xlfn.IFS(AND(I23=I103,OR(J23=I151,K23=J151)),L23,AND(M23=I103,OR(O23=I151,P23=J151)),Q23,AND(R23=I103,OR(S23=I151,T23=J151)),V23),"0")</f>
        <v>0</v>
      </c>
      <c r="BW151" s="241" t="str">
        <f t="shared" si="63"/>
        <v>No</v>
      </c>
      <c r="BX151" s="126" t="str" cm="1">
        <f t="array" ref="BX151">_xlfn.IFNA(_xlfn.IFS(AND(BW151=I103,BW152=I102),I102,AND(BW151=I103,BW150=I102),I102),I103)</f>
        <v>No</v>
      </c>
      <c r="BY151" s="126" t="str" cm="1">
        <f t="array" ref="BY151">_xlfn.IFNA(_xlfn.IFS(AND(I24=I102,OR(J24=I151,K24=J151)),L24,AND(M24=I102,OR(O24=I151,P24=J151)),Q24,AND(R24=I102,OR(S24=I151,T24=J151)),V24),"0")</f>
        <v>0</v>
      </c>
      <c r="BZ151" s="127" t="str" cm="1">
        <f t="array" ref="BZ151">_xlfn.IFNA(_xlfn.IFS(AND(I24=I103,OR(J24=I151,K24=J151)),L24,AND(M24=I103,OR(O24=I151,P24=J151)),Q24,AND(R24=I103,OR(S24=I151,T24=J151)),V24),"0")</f>
        <v>0</v>
      </c>
      <c r="CA151" s="242" t="str">
        <f t="shared" si="64"/>
        <v>No</v>
      </c>
      <c r="CB151" s="126" t="str" cm="1">
        <f t="array" ref="CB151">_xlfn.IFNA(_xlfn.IFS(AND(CA151=I103,CA152=I102),I102,AND(CA151=I103,CA150=I102),I102),I103)</f>
        <v>No</v>
      </c>
      <c r="CC151" s="126" t="str" cm="1">
        <f t="array" ref="CC151">_xlfn.IFNA(_xlfn.IFS(AND(I25=I102,OR(J25=I151,K25=J151)),L25,AND(M25=I102,OR(O25=I151,P25=J151)),Q25,AND(R25=I102,OR(S25=I151,T25=J151)),V25),"0")</f>
        <v>0</v>
      </c>
      <c r="CD151" s="127" t="str" cm="1">
        <f t="array" ref="CD151">_xlfn.IFNA(_xlfn.IFS(AND(I25=I103,OR(J25=I151,K25=J151)),L25,AND(M25=I103,OR(O25=I151,P25=J151)),Q25,AND(R25=I103,OR(S25=I151,T25=J151)),V25),"0")</f>
        <v>0</v>
      </c>
      <c r="CE151" s="208" t="str">
        <f t="shared" si="43"/>
        <v>0</v>
      </c>
      <c r="CF151" s="207"/>
      <c r="CG151" s="208" t="str">
        <f t="shared" si="44"/>
        <v>T. 1</v>
      </c>
      <c r="CH151" s="207" t="str">
        <f t="shared" si="69"/>
        <v>T. 1</v>
      </c>
      <c r="CI151" s="206" t="str">
        <f t="shared" si="70"/>
        <v>0</v>
      </c>
      <c r="CJ151" s="208" t="str">
        <f>IF(CH151="0",M151,CH151)</f>
        <v>T. 1</v>
      </c>
      <c r="CK151" s="208" t="str">
        <f t="shared" si="47"/>
        <v>0</v>
      </c>
      <c r="CL151" s="208" t="str">
        <f t="shared" si="48"/>
        <v>T. 1</v>
      </c>
      <c r="CM151" s="231" t="str">
        <f t="shared" si="65"/>
        <v>0</v>
      </c>
      <c r="CN151" s="230" t="str">
        <f t="shared" si="49"/>
        <v>T. 4</v>
      </c>
      <c r="CO151" s="230" t="str">
        <f t="shared" si="50"/>
        <v/>
      </c>
      <c r="CP151" s="276">
        <f t="shared" si="8"/>
        <v>-9.9999999996214228E-6</v>
      </c>
      <c r="CQ151" s="237">
        <f t="shared" si="9"/>
        <v>0.99997999999999987</v>
      </c>
      <c r="CR151" s="237">
        <f t="shared" si="10"/>
        <v>0.99997000000000025</v>
      </c>
      <c r="CS151" s="237">
        <f t="shared" si="11"/>
        <v>0.99995999999999974</v>
      </c>
      <c r="CT151" s="237">
        <f t="shared" si="12"/>
        <v>-5.0000000000000002E-5</v>
      </c>
      <c r="CU151" s="237">
        <f t="shared" si="13"/>
        <v>-6.0000000000000002E-5</v>
      </c>
      <c r="CV151" s="237">
        <f t="shared" si="14"/>
        <v>0</v>
      </c>
      <c r="CW151" s="237">
        <f t="shared" si="15"/>
        <v>0</v>
      </c>
      <c r="CX151" s="237">
        <f t="shared" si="16"/>
        <v>0</v>
      </c>
      <c r="CY151" s="273">
        <f t="shared" si="17"/>
        <v>0</v>
      </c>
      <c r="CZ151" s="230" t="str">
        <f t="shared" si="18"/>
        <v>T. 2</v>
      </c>
      <c r="DA151" s="231" t="str">
        <f t="shared" si="19"/>
        <v>T. 3</v>
      </c>
      <c r="DB151" s="231" t="str">
        <f t="shared" si="20"/>
        <v>T. 4</v>
      </c>
      <c r="DC151" s="230" t="str">
        <f t="shared" si="51"/>
        <v>T. 1</v>
      </c>
      <c r="DD151" s="232" t="str">
        <f t="shared" si="52"/>
        <v/>
      </c>
      <c r="DE151" s="232">
        <f>IF(OR(K151="7",K151="1"),DE147,DE147-1)</f>
        <v>0</v>
      </c>
      <c r="DF151" s="232"/>
    </row>
    <row r="152" spans="3:110" x14ac:dyDescent="0.25">
      <c r="C152" s="130">
        <v>2050</v>
      </c>
      <c r="D152" s="124"/>
      <c r="E152" s="124"/>
      <c r="F152" s="124"/>
      <c r="G152" s="131"/>
      <c r="H152" s="126"/>
      <c r="I152" s="86">
        <f t="shared" si="66"/>
        <v>45594</v>
      </c>
      <c r="J152" s="96">
        <f t="shared" si="7"/>
        <v>3</v>
      </c>
      <c r="K152" s="150" t="str" cm="1">
        <f t="array" ref="K152">_xlfn.IFNA(_xlfn.IFS(J152=F102,"1",J152=F103,"2",J152=F104,"3",J152=F105,"4",J152=F106,"5",J152=F107,"6",J152=F108,"7"),K145)</f>
        <v>3</v>
      </c>
      <c r="L152" s="137" t="str" cm="1">
        <f t="array" ref="L152">_xlfn.IFNA(_xlfn.IFS(AR152=I102,AQ115,AV152=I102,AU115,AZ152=I102,AY115,BD152=I102,BC115,BH152=I102,BG115,BL152=I102,BK115,BP152=I102,BO115,BT152=I102,BS115,BX152=I102,BW115,CB152=I102,CA115),"0")</f>
        <v>0</v>
      </c>
      <c r="M152" s="126" t="str" cm="1">
        <f t="array" ref="M152">_xlfn.IFNA(_xlfn.IFS(AS151=J102,AQ115,AW151=J102,AU115,BA151=J102,AY115,BE151=J102,BC115,BI151=J102,BG115,BM151=J102,BK115,BQ151=J102,BO115,BU151=J102,BS115,BY151=J102,BW115,CC151=J102,CA115),"0")</f>
        <v>0</v>
      </c>
      <c r="N152" s="127" t="str" cm="1">
        <f t="array" ref="N152">_xlfn.IFNA(_xlfn.IFS(AS151=J103,AQ115,AW151=J103,AU115,BA151=J103,AY115,BE151=J103,BC115,BI151=J103,BG115,BM151=J103,BK115,BQ151=J103,BO115,BU151=J103,BS115,BY151=J103,BW115,CC151=J103,CA115),"0")</f>
        <v>0</v>
      </c>
      <c r="O152" s="125" t="str" cm="1">
        <f t="array" ref="O152">_xlfn.IFNA(_xlfn.IFS(AT152=J102,AQ115,AX152=J102,AU115,BB152=J102,AY115,BF152=J102,BC115,BJ152=J102,BG115,BN152=J102,BK115,BR152=J102,BO115,BV152=J102,BS115,BZ152=J102,BW115,CD152=J102,CA115),"0")</f>
        <v>0</v>
      </c>
      <c r="P152" s="231" t="str">
        <f t="shared" si="34"/>
        <v>0</v>
      </c>
      <c r="Q152" s="231" t="str" cm="1">
        <f t="array" ref="Q152">_xlfn.IFNA(_xlfn.IFS(AND(OR(L152=AQ115,M152=AQ115),AQ152=I103,O152&lt;&gt;AQ115),AQ115,AND(OR(L152=AU115,M152=AU115),AU152=I103,O152&lt;&gt;AU115),AU115,AND(OR(L152=AY115,M152=AY115),AY152=I103,O152&lt;&gt;AY115),AY115,AND(OR(L152=BC115,M152=BC115),BC152=I103,O152&lt;&gt;BC115),BC115,AND(OR(L152=BG115,M152=BG115),BG152=I103,O152&lt;&gt;BG115),BG115,AND(OR(L152=BK115,M152=BK115),BK152=I103,O152&lt;&gt;BK115),BK115,AND(OR(L152=BO115,M152=BO115),BO152=I103,O152&lt;&gt;BO115),BO115,AND(OR(L152=BS115,M152=BS115),BS152=I103,O152&lt;&gt;BS115),BS115,AND(OR(L152=BW115,M152=BW115),BW152=I103,O152&lt;&gt;BW115),BW115,AND(OR(L152=CA115,M152=CA115),CA152=I103,O152&lt;&gt;CA115),CA115),"0")</f>
        <v>0</v>
      </c>
      <c r="R152" s="102" t="str" cm="1">
        <f t="array" ref="R152">_xlfn.IFNA(_xlfn.IFS(AND(OR(L152=AQ115,N152=AQ115),AQ152=I103,P152&lt;&gt;AQ115),AQ115,AND(OR(L152=AU115,N152=AU115),AU152=I103,P152&lt;&gt;AU115),AU115,AND(OR(L152=AY115,N152=AY115),AY152=I103,P152&lt;&gt;AY115),AY115,AND(OR(L152=BC115,N152=BC115),BC152=I103,P152&lt;&gt;BC115),BC115,AND(OR(L152=BG115,N152=BG115),BG152=I103,P152&lt;&gt;BG115),BG115,AND(OR(L152=BK115,N152=BK115),BK152=I103,P152&lt;&gt;BK115),BK115,AND(OR(L152=BO115,N152=BO115),BO152=I103,P152&lt;&gt;BO115),BO115,AND(OR(L152=BS115,N152=BS115),BS152=I103,P152&lt;&gt;BS115),BS115,AND(OR(L152=BW115,N152=BW115),BW152=I103,P152&lt;&gt;BW115),BW115,AND(OR(L152=CA115,N152=CA115),CA152=I103,P152&lt;&gt;CA115),CA115),"0")</f>
        <v>0</v>
      </c>
      <c r="S152" s="204" t="str">
        <f t="shared" si="35"/>
        <v>T. 2</v>
      </c>
      <c r="T152" s="204">
        <f t="shared" si="36"/>
        <v>0</v>
      </c>
      <c r="U152" s="50">
        <f t="shared" si="37"/>
        <v>0</v>
      </c>
      <c r="V152" s="50">
        <f t="shared" si="24"/>
        <v>0</v>
      </c>
      <c r="W152" s="282">
        <f t="shared" si="53"/>
        <v>-9.9999999996214228E-6</v>
      </c>
      <c r="X152" s="282">
        <f t="shared" si="25"/>
        <v>1</v>
      </c>
      <c r="Y152" s="282">
        <f t="shared" si="53"/>
        <v>-2.0000000000131024E-5</v>
      </c>
      <c r="Z152" s="282">
        <f t="shared" si="26"/>
        <v>0</v>
      </c>
      <c r="AA152" s="282">
        <f t="shared" si="53"/>
        <v>0.99997000000000025</v>
      </c>
      <c r="AB152" s="282">
        <f t="shared" si="27"/>
        <v>0</v>
      </c>
      <c r="AC152" s="282">
        <f t="shared" si="53"/>
        <v>0.99995999999999974</v>
      </c>
      <c r="AD152" s="282">
        <f t="shared" si="28"/>
        <v>0</v>
      </c>
      <c r="AE152" s="282">
        <f t="shared" si="53"/>
        <v>-5.0000000000000002E-5</v>
      </c>
      <c r="AF152" s="282">
        <f t="shared" si="29"/>
        <v>0</v>
      </c>
      <c r="AG152" s="282">
        <f t="shared" si="53"/>
        <v>-6.0000000000000002E-5</v>
      </c>
      <c r="AH152" s="199">
        <f t="shared" si="38"/>
        <v>0</v>
      </c>
      <c r="AI152" s="199">
        <f t="shared" si="53"/>
        <v>0</v>
      </c>
      <c r="AJ152" s="199">
        <f t="shared" si="30"/>
        <v>0</v>
      </c>
      <c r="AK152" s="199">
        <f t="shared" si="54"/>
        <v>0</v>
      </c>
      <c r="AL152" s="199">
        <f t="shared" si="31"/>
        <v>0</v>
      </c>
      <c r="AM152" s="199">
        <f t="shared" si="55"/>
        <v>0</v>
      </c>
      <c r="AN152" s="199">
        <f t="shared" si="32"/>
        <v>0</v>
      </c>
      <c r="AO152" s="199">
        <f t="shared" si="56"/>
        <v>0</v>
      </c>
      <c r="AP152" s="268">
        <f t="shared" si="39"/>
        <v>0</v>
      </c>
      <c r="AQ152" s="242" t="str">
        <f t="shared" si="40"/>
        <v>No</v>
      </c>
      <c r="AR152" s="102" t="str" cm="1">
        <f t="array" ref="AR152">_xlfn.IFNA(_xlfn.IFS(AND(AQ152=I103,AQ153=I102),I102,AND(AQ152=I103,AQ151=I102),I102),I103)</f>
        <v>No</v>
      </c>
      <c r="AS152" s="126" t="str" cm="1">
        <f t="array" ref="AS152">_xlfn.IFNA(_xlfn.IFS(AND(I16=I102,OR(J16=I152,K16=J152)),L16,AND(M16=I102,OR(O16=I152,P16=J152)),Q16,AND(R16=I102,OR(S16=I152,T16=J152)),V16),"0")</f>
        <v>0</v>
      </c>
      <c r="AT152" s="231" t="str">
        <f t="shared" si="41"/>
        <v>0</v>
      </c>
      <c r="AU152" s="242" t="str">
        <f t="shared" si="42"/>
        <v>No</v>
      </c>
      <c r="AV152" s="126" t="str" cm="1">
        <f t="array" ref="AV152">_xlfn.IFNA(_xlfn.IFS(AND(AU152=I103,AU153=I102),I102,AND(AU152=I103,AU151=I102),I102),I103)</f>
        <v>No</v>
      </c>
      <c r="AW152" s="126" t="str" cm="1">
        <f t="array" ref="AW152">_xlfn.IFNA(_xlfn.IFS(AND(I17=I102,OR(J17=I152,K17=J152)),L17,AND(M17=I102,OR(O17=I152,P17=J152)),Q17,AND(R17=I102,OR(S17=I152,T17=J152)),V17),"0")</f>
        <v>0</v>
      </c>
      <c r="AX152" s="127" t="str" cm="1">
        <f t="array" ref="AX152">_xlfn.IFNA(_xlfn.IFS(AND(I17=I103,OR(J17=I152,K17=J152)),L17,AND(M17=I103,OR(O17=I152,P17=J152)),Q17,AND(R17=I103,OR(S17=I152,T17=J152)),V17),"0")</f>
        <v>0</v>
      </c>
      <c r="AY152" s="242" t="str">
        <f t="shared" si="57"/>
        <v>No</v>
      </c>
      <c r="AZ152" s="126" t="str" cm="1">
        <f t="array" ref="AZ152">_xlfn.IFNA(_xlfn.IFS(AND(AY152=I103,AY153=I102),I102,AND(AY152=I103,AY151=I102),I102),I103)</f>
        <v>No</v>
      </c>
      <c r="BA152" s="126" t="str" cm="1">
        <f t="array" ref="BA152">_xlfn.IFNA(_xlfn.IFS(AND(I18=I102,OR(J18=I152,K18=J152)),L18,AND(M18=I102,OR(O18=I152,P18=J152)),Q18,AND(R18=I102,OR(S18=I152,T18=J152)),V18),"0")</f>
        <v>0</v>
      </c>
      <c r="BB152" s="127" t="str" cm="1">
        <f t="array" ref="BB152">_xlfn.IFNA(_xlfn.IFS(AND(I18=I103,OR(J18=I152,K18=J152)),L18,AND(M18=I103,OR(O18=I152,P18=J152)),Q18,AND(R18=I103,OR(S18=I152,T18=J152)),V18),"0")</f>
        <v>0</v>
      </c>
      <c r="BC152" s="241" t="str">
        <f t="shared" si="71"/>
        <v>No</v>
      </c>
      <c r="BD152" s="126" t="str" cm="1">
        <f t="array" ref="BD152">_xlfn.IFNA(_xlfn.IFS(AND(BC152=I103,BC153=I102),I102,AND(BC152=I103,BC151=I102),I102),I103)</f>
        <v>No</v>
      </c>
      <c r="BE152" s="126" t="str" cm="1">
        <f t="array" ref="BE152">_xlfn.IFNA(_xlfn.IFS(AND(I19=I102,OR(J19=I152,K19=J152)),L19,AND(M19=I102,OR(O19=I152,P19=J152)),Q19,AND(R19=I102,OR(S19=I152,T19=J152)),V19),"0")</f>
        <v>0</v>
      </c>
      <c r="BF152" s="127" t="str" cm="1">
        <f t="array" ref="BF152">_xlfn.IFNA(_xlfn.IFS(AND(I19=I103,OR(J19=I152,K19=J152)),L19,AND(M19=I103,OR(O19=I152,P19=J152)),Q19,AND(R19=I103,OR(S19=I152,T19=J152)),V19),"0")</f>
        <v>0</v>
      </c>
      <c r="BG152" s="242" t="str">
        <f t="shared" si="59"/>
        <v>No</v>
      </c>
      <c r="BH152" s="126" t="str" cm="1">
        <f t="array" ref="BH152">_xlfn.IFNA(_xlfn.IFS(AND(BG152=I103,BG153=I102),I102,AND(BG152=I103,BG151=I102),I102),I103)</f>
        <v>No</v>
      </c>
      <c r="BI152" s="126" t="str" cm="1">
        <f t="array" ref="BI152">_xlfn.IFNA(_xlfn.IFS(AND(I20=I102,OR(J20=I152,K20=J152)),L20,AND(M20=I102,OR(O20=I152,P20=J152)),Q20,AND(R20=I102,OR(S20=I152,T20=J152)),V20),"0")</f>
        <v>0</v>
      </c>
      <c r="BJ152" s="127" t="str" cm="1">
        <f t="array" ref="BJ152">_xlfn.IFNA(_xlfn.IFS(AND(I20=I103,OR(J20=I152,K20=J152)),L20,AND(M20=I103,OR(O20=I152,P20=J152)),Q20,AND(R20=I103,OR(S20=I152,T20=J152)),V20),"0")</f>
        <v>0</v>
      </c>
      <c r="BK152" s="241" t="str">
        <f t="shared" si="72"/>
        <v>No</v>
      </c>
      <c r="BL152" s="126" t="str" cm="1">
        <f t="array" ref="BL152">_xlfn.IFNA(_xlfn.IFS(AND(BK152=I103,BK153=I102),I102,AND(BK152=I103,BK151=I102),I102),I103)</f>
        <v>No</v>
      </c>
      <c r="BM152" s="126" t="str" cm="1">
        <f t="array" ref="BM152">_xlfn.IFNA(_xlfn.IFS(AND(I21=I102,OR(J21=I152,K21=J152)),L21,AND(M21=I102,OR(O21=I152,P21=J152)),Q21,AND(R21=I102,OR(S21=I152,T21=J152)),V21),"0")</f>
        <v>0</v>
      </c>
      <c r="BN152" s="127" t="str" cm="1">
        <f t="array" ref="BN152">_xlfn.IFNA(_xlfn.IFS(AND(I21=I103,OR(J21=I152,K21=J152)),L21,AND(M21=I103,OR(O21=I152,P21=J152)),Q21,AND(R21=I103,OR(S21=I152,T21=J152)),V21),"0")</f>
        <v>0</v>
      </c>
      <c r="BO152" s="242" t="str">
        <f t="shared" si="61"/>
        <v>No</v>
      </c>
      <c r="BP152" s="126" t="str" cm="1">
        <f t="array" ref="BP152">_xlfn.IFNA(_xlfn.IFS(AND(BO152=I103,BO153=I102),I102,AND(BO152=I103,BO151=I102),I102),I103)</f>
        <v>No</v>
      </c>
      <c r="BQ152" s="126" t="str" cm="1">
        <f t="array" ref="BQ152">_xlfn.IFNA(_xlfn.IFS(AND(I22=I102,OR(J22=I152,K22=J152)),L22,AND(M22=I102,OR(O22=I152,P22=J152)),Q22,AND(R22=I102,OR(S22=I152,T22=J152)),V22),"0")</f>
        <v>0</v>
      </c>
      <c r="BR152" s="127" t="str" cm="1">
        <f t="array" ref="BR152">_xlfn.IFNA(_xlfn.IFS(AND(I22=I103,OR(J22=I152,K22=J152)),L22,AND(M22=I103,OR(O22=I152,P22=J152)),Q22,AND(R22=I103,OR(S22=I152,T22=J152)),V22),"0")</f>
        <v>0</v>
      </c>
      <c r="BS152" s="242" t="str">
        <f t="shared" si="62"/>
        <v>No</v>
      </c>
      <c r="BT152" s="126" t="str" cm="1">
        <f t="array" ref="BT152">_xlfn.IFNA(_xlfn.IFS(AND(BS152=I103,BS153=I102),I102,AND(BS152=I103,BS151=I102),I102),I103)</f>
        <v>No</v>
      </c>
      <c r="BU152" s="126" t="str" cm="1">
        <f t="array" ref="BU152">_xlfn.IFNA(_xlfn.IFS(AND(I23=I102,OR(J23=I152,K23=J152)),L23,AND(M23=I102,OR(O23=I152,P23=J152)),Q23,AND(R23=I102,OR(S23=I152,T23=J152)),V23),"0")</f>
        <v>0</v>
      </c>
      <c r="BV152" s="127" t="str" cm="1">
        <f t="array" ref="BV152">_xlfn.IFNA(_xlfn.IFS(AND(I23=I103,OR(J23=I152,K23=J152)),L23,AND(M23=I103,OR(O23=I152,P23=J152)),Q23,AND(R23=I103,OR(S23=I152,T23=J152)),V23),"0")</f>
        <v>0</v>
      </c>
      <c r="BW152" s="241" t="str">
        <f t="shared" si="63"/>
        <v>No</v>
      </c>
      <c r="BX152" s="126" t="str" cm="1">
        <f t="array" ref="BX152">_xlfn.IFNA(_xlfn.IFS(AND(BW152=I103,BW153=I102),I102,AND(BW152=I103,BW151=I102),I102),I103)</f>
        <v>No</v>
      </c>
      <c r="BY152" s="126" t="str" cm="1">
        <f t="array" ref="BY152">_xlfn.IFNA(_xlfn.IFS(AND(I24=I102,OR(J24=I152,K24=J152)),L24,AND(M24=I102,OR(O24=I152,P24=J152)),Q24,AND(R24=I102,OR(S24=I152,T24=J152)),V24),"0")</f>
        <v>0</v>
      </c>
      <c r="BZ152" s="127" t="str" cm="1">
        <f t="array" ref="BZ152">_xlfn.IFNA(_xlfn.IFS(AND(I24=I103,OR(J24=I152,K24=J152)),L24,AND(M24=I103,OR(O24=I152,P24=J152)),Q24,AND(R24=I103,OR(S24=I152,T24=J152)),V24),"0")</f>
        <v>0</v>
      </c>
      <c r="CA152" s="242" t="str">
        <f t="shared" si="64"/>
        <v>No</v>
      </c>
      <c r="CB152" s="126" t="str" cm="1">
        <f t="array" ref="CB152">_xlfn.IFNA(_xlfn.IFS(AND(CA152=I103,CA153=I102),I102,AND(CA152=I103,CA151=I102),I102),I103)</f>
        <v>No</v>
      </c>
      <c r="CC152" s="126" t="str" cm="1">
        <f t="array" ref="CC152">_xlfn.IFNA(_xlfn.IFS(AND(I25=I102,OR(J25=I152,K25=J152)),L25,AND(M25=I102,OR(O25=I152,P25=J152)),Q25,AND(R25=I102,OR(S25=I152,T25=J152)),V25),"0")</f>
        <v>0</v>
      </c>
      <c r="CD152" s="127" t="str" cm="1">
        <f t="array" ref="CD152">_xlfn.IFNA(_xlfn.IFS(AND(I25=I103,OR(J25=I152,K25=J152)),L25,AND(M25=I103,OR(O25=I152,P25=J152)),Q25,AND(R25=I103,OR(S25=I152,T25=J152)),V25),"0")</f>
        <v>0</v>
      </c>
      <c r="CE152" s="208" t="str">
        <f t="shared" si="43"/>
        <v>0</v>
      </c>
      <c r="CF152" s="207"/>
      <c r="CG152" s="208" t="str">
        <f t="shared" si="44"/>
        <v>T. 2</v>
      </c>
      <c r="CH152" s="207" t="str">
        <f t="shared" si="69"/>
        <v>T. 2</v>
      </c>
      <c r="CI152" s="206" t="str">
        <f t="shared" si="70"/>
        <v>0</v>
      </c>
      <c r="CJ152" s="208" t="str">
        <f>IF(CH152="0",M152,CH152)</f>
        <v>T. 2</v>
      </c>
      <c r="CK152" s="208" t="str">
        <f t="shared" si="47"/>
        <v>0</v>
      </c>
      <c r="CL152" s="208" t="str">
        <f t="shared" si="48"/>
        <v>T. 2</v>
      </c>
      <c r="CM152" s="231" t="str">
        <f t="shared" si="65"/>
        <v>0</v>
      </c>
      <c r="CN152" s="230" t="str">
        <f t="shared" si="49"/>
        <v>T. 1</v>
      </c>
      <c r="CO152" s="230" t="str">
        <f t="shared" si="50"/>
        <v/>
      </c>
      <c r="CP152" s="276">
        <f t="shared" si="8"/>
        <v>-9.9999999996214228E-6</v>
      </c>
      <c r="CQ152" s="237">
        <f t="shared" si="9"/>
        <v>-2.0000000000131024E-5</v>
      </c>
      <c r="CR152" s="237">
        <f t="shared" si="10"/>
        <v>0.99997000000000025</v>
      </c>
      <c r="CS152" s="237">
        <f t="shared" si="11"/>
        <v>0.99995999999999974</v>
      </c>
      <c r="CT152" s="237">
        <f t="shared" si="12"/>
        <v>-5.0000000000000002E-5</v>
      </c>
      <c r="CU152" s="237">
        <f t="shared" si="13"/>
        <v>-6.0000000000000002E-5</v>
      </c>
      <c r="CV152" s="237">
        <f t="shared" si="14"/>
        <v>0</v>
      </c>
      <c r="CW152" s="237">
        <f t="shared" si="15"/>
        <v>0</v>
      </c>
      <c r="CX152" s="237">
        <f t="shared" si="16"/>
        <v>0</v>
      </c>
      <c r="CY152" s="273">
        <f t="shared" si="17"/>
        <v>0</v>
      </c>
      <c r="CZ152" s="230" t="str">
        <f t="shared" si="18"/>
        <v>T. 3</v>
      </c>
      <c r="DA152" s="231" t="str">
        <f t="shared" si="19"/>
        <v>T. 4</v>
      </c>
      <c r="DB152" s="231">
        <f t="shared" si="20"/>
        <v>0</v>
      </c>
      <c r="DC152" s="230" t="str">
        <f t="shared" si="51"/>
        <v>T. 2</v>
      </c>
      <c r="DD152" s="232"/>
      <c r="DE152" s="232" t="s">
        <v>153</v>
      </c>
      <c r="DF152" s="232" t="str">
        <f>_xlfn.IFNA(_xlfn.IFS(AND(DF137&lt;&gt;C16,COUNTIF(DC124:DD154,C16)&lt;E16),C16,AND(DF137&lt;&gt;C17,COUNTIF(DC124:DD154,C17)&lt;E17),C17,AND(DF137&lt;&gt;C18,COUNTIF(DC124:DD154,C18)&lt;E18),C18,AND(DF137&lt;&gt;C19,COUNTIF(DC124:DD154,C19)&lt;E19),C19,AND(DF137&lt;&gt;C20,COUNTIF(DC124:DD154,C20)&lt;E20),C20,AND(DF137&lt;&gt;C21,COUNTIF(DC124:DD154,C21)&lt;E21),C21,AND(DF137&lt;&gt;C22,COUNTIF(DC124:DD154,C22)&lt;E22),C22),"")</f>
        <v/>
      </c>
    </row>
    <row r="153" spans="3:110" x14ac:dyDescent="0.25">
      <c r="C153" s="126"/>
      <c r="D153" s="126"/>
      <c r="E153" s="126"/>
      <c r="F153" s="126"/>
      <c r="G153" s="126"/>
      <c r="H153" s="126"/>
      <c r="I153" s="86">
        <f t="shared" si="66"/>
        <v>45595</v>
      </c>
      <c r="J153" s="96">
        <f t="shared" si="7"/>
        <v>4</v>
      </c>
      <c r="K153" s="150" t="str" cm="1">
        <f t="array" ref="K153">_xlfn.IFNA(_xlfn.IFS(J153=F102,"1",J153=F103,"2",J153=F104,"3",J153=F105,"4",J153=F106,"5",J153=F107,"6",J153=F108,"7"),K146)</f>
        <v>4</v>
      </c>
      <c r="L153" s="137" t="str" cm="1">
        <f t="array" ref="L153">_xlfn.IFNA(_xlfn.IFS(AR153=I102,AQ115,AV153=I102,AU115,AZ153=I102,AY115,BD153=I102,BC115,BH153=I102,BG115,BL153=I102,BK115,BP153=I102,BO115,BT153=I102,BS115,BX153=I102,BW115,CB153=I102,CA115),"0")</f>
        <v>0</v>
      </c>
      <c r="M153" s="126" t="str" cm="1">
        <f t="array" ref="M153">_xlfn.IFNA(_xlfn.IFS(AS152=J102,AQ115,AW152=J102,AU115,BA152=J102,AY115,BE152=J102,BC115,BI152=J102,BG115,BM152=J102,BK115,BQ152=J102,BO115,BU152=J102,BS115,BY152=J102,BW115,CC152=J102,CA115),"0")</f>
        <v>0</v>
      </c>
      <c r="N153" s="127" t="str" cm="1">
        <f t="array" ref="N153">_xlfn.IFNA(_xlfn.IFS(AS152=J103,AQ115,AW152=J103,AU115,BA152=J103,AY115,BE152=J103,BC115,BI152=J103,BG115,BM152=J103,BK115,BQ152=J103,BO115,BU152=J103,BS115,BY152=J103,BW115,CC152=J103,CA115),"0")</f>
        <v>0</v>
      </c>
      <c r="O153" s="125" t="str" cm="1">
        <f t="array" ref="O153">_xlfn.IFNA(_xlfn.IFS(AT153=J102,AQ115,AX153=J102,AU115,BB153=J102,AY115,BF153=J102,BC115,BJ153=J102,BG115,BN153=J102,BK115,BR153=J102,BO115,BV153=J102,BS115,BZ153=J102,BW115,CD153=J102,CA115),"0")</f>
        <v>0</v>
      </c>
      <c r="P153" s="231" t="str">
        <f t="shared" si="34"/>
        <v>0</v>
      </c>
      <c r="Q153" s="231" t="str" cm="1">
        <f t="array" ref="Q153">_xlfn.IFNA(_xlfn.IFS(AND(OR(L153=AQ115,M153=AQ115),AQ153=I103,O153&lt;&gt;AQ115),AQ115,AND(OR(L153=AU115,M153=AU115),AU153=I103,O153&lt;&gt;AU115),AU115,AND(OR(L153=AY115,M153=AY115),AY153=I103,O153&lt;&gt;AY115),AY115,AND(OR(L153=BC115,M153=BC115),BC153=I103,O153&lt;&gt;BC115),BC115,AND(OR(L153=BG115,M153=BG115),BG153=I103,O153&lt;&gt;BG115),BG115,AND(OR(L153=BK115,M153=BK115),BK153=I103,O153&lt;&gt;BK115),BK115,AND(OR(L153=BO115,M153=BO115),BO153=I103,O153&lt;&gt;BO115),BO115,AND(OR(L153=BS115,M153=BS115),BS153=I103,O153&lt;&gt;BS115),BS115,AND(OR(L153=BW115,M153=BW115),BW153=I103,O153&lt;&gt;BW115),BW115,AND(OR(L153=CA115,M153=CA115),CA153=I103,O153&lt;&gt;CA115),CA115),"0")</f>
        <v>0</v>
      </c>
      <c r="R153" s="102" t="str" cm="1">
        <f t="array" ref="R153">_xlfn.IFNA(_xlfn.IFS(AND(OR(L153=AQ115,N153=AQ115),AQ153=I103,P153&lt;&gt;AQ115),AQ115,AND(OR(L153=AU115,N153=AU115),AU153=I103,P153&lt;&gt;AU115),AU115,AND(OR(L153=AY115,N153=AY115),AY153=I103,P153&lt;&gt;AY115),AY115,AND(OR(L153=BC115,N153=BC115),BC153=I103,P153&lt;&gt;BC115),BC115,AND(OR(L153=BG115,N153=BG115),BG153=I103,P153&lt;&gt;BG115),BG115,AND(OR(L153=BK115,N153=BK115),BK153=I103,P153&lt;&gt;BK115),BK115,AND(OR(L153=BO115,N153=BO115),BO153=I103,P153&lt;&gt;BO115),BO115,AND(OR(L153=BS115,N153=BS115),BS153=I103,P153&lt;&gt;BS115),BS115,AND(OR(L153=BW115,N153=BW115),BW153=I103,P153&lt;&gt;BW115),BW115,AND(OR(L153=CA115,N153=CA115),CA153=I103,P153&lt;&gt;CA115),CA115),"0")</f>
        <v>0</v>
      </c>
      <c r="S153" s="204" t="str">
        <f t="shared" si="35"/>
        <v>T. 3</v>
      </c>
      <c r="T153" s="204" t="str">
        <f t="shared" si="36"/>
        <v/>
      </c>
      <c r="U153" s="50">
        <f t="shared" si="37"/>
        <v>0</v>
      </c>
      <c r="V153" s="50">
        <f t="shared" si="24"/>
        <v>0</v>
      </c>
      <c r="W153" s="282">
        <f t="shared" si="53"/>
        <v>-9.9999999996214228E-6</v>
      </c>
      <c r="X153" s="282">
        <f t="shared" si="25"/>
        <v>0</v>
      </c>
      <c r="Y153" s="282">
        <f t="shared" si="53"/>
        <v>-2.0000000000131024E-5</v>
      </c>
      <c r="Z153" s="282">
        <f t="shared" si="26"/>
        <v>1</v>
      </c>
      <c r="AA153" s="282">
        <f t="shared" si="53"/>
        <v>-2.9999999999752447E-5</v>
      </c>
      <c r="AB153" s="282">
        <f t="shared" si="27"/>
        <v>0</v>
      </c>
      <c r="AC153" s="282">
        <f t="shared" si="53"/>
        <v>0.99995999999999974</v>
      </c>
      <c r="AD153" s="282">
        <f t="shared" si="28"/>
        <v>0</v>
      </c>
      <c r="AE153" s="282">
        <f t="shared" si="53"/>
        <v>-5.0000000000000002E-5</v>
      </c>
      <c r="AF153" s="282">
        <f t="shared" si="29"/>
        <v>0</v>
      </c>
      <c r="AG153" s="282">
        <f t="shared" si="53"/>
        <v>-6.0000000000000002E-5</v>
      </c>
      <c r="AH153" s="199">
        <f t="shared" si="38"/>
        <v>0</v>
      </c>
      <c r="AI153" s="199">
        <f t="shared" si="53"/>
        <v>0</v>
      </c>
      <c r="AJ153" s="199">
        <f t="shared" si="30"/>
        <v>0</v>
      </c>
      <c r="AK153" s="199">
        <f t="shared" si="54"/>
        <v>0</v>
      </c>
      <c r="AL153" s="199">
        <f t="shared" si="31"/>
        <v>0</v>
      </c>
      <c r="AM153" s="199">
        <f t="shared" si="55"/>
        <v>0</v>
      </c>
      <c r="AN153" s="199">
        <f t="shared" si="32"/>
        <v>0</v>
      </c>
      <c r="AO153" s="199">
        <f t="shared" si="56"/>
        <v>0</v>
      </c>
      <c r="AP153" s="268">
        <f t="shared" si="39"/>
        <v>0</v>
      </c>
      <c r="AQ153" s="242" t="str">
        <f t="shared" si="40"/>
        <v>No</v>
      </c>
      <c r="AR153" s="102" t="str" cm="1">
        <f t="array" ref="AR153">_xlfn.IFNA(_xlfn.IFS(AND(AQ153=I103,AQ154=I102),I102,AND(AQ153=I103,AQ152=I102),I102),I103)</f>
        <v>No</v>
      </c>
      <c r="AS153" s="126" t="str" cm="1">
        <f t="array" ref="AS153">_xlfn.IFNA(_xlfn.IFS(AND(I16=I102,OR(J16=I153,K16=J153)),L16,AND(M16=I102,OR(O16=I153,P16=J153)),Q16,AND(R16=I102,OR(S16=I153,T16=J153)),V16),"0")</f>
        <v>0</v>
      </c>
      <c r="AT153" s="231" t="str">
        <f t="shared" si="41"/>
        <v>0</v>
      </c>
      <c r="AU153" s="242" t="str">
        <f t="shared" si="42"/>
        <v>No</v>
      </c>
      <c r="AV153" s="126" t="str" cm="1">
        <f t="array" ref="AV153">_xlfn.IFNA(_xlfn.IFS(AND(AU153=I103,AU154=I102),I102,AND(AU153=I103,AU152=I102),I102),I103)</f>
        <v>No</v>
      </c>
      <c r="AW153" s="126" t="str" cm="1">
        <f t="array" ref="AW153">_xlfn.IFNA(_xlfn.IFS(AND(I17=I102,OR(J17=I153,K17=J153)),L17,AND(M17=I102,OR(O17=I153,P17=J153)),Q17,AND(R17=I102,OR(S17=I153,T17=J153)),V17),"0")</f>
        <v>0</v>
      </c>
      <c r="AX153" s="127" t="str" cm="1">
        <f t="array" ref="AX153">_xlfn.IFNA(_xlfn.IFS(AND(I17=I103,OR(J17=I153,K17=J153)),L17,AND(M17=I103,OR(O17=I153,P17=J153)),Q17,AND(R17=I103,OR(S17=I153,T17=J153)),V17),"0")</f>
        <v>0</v>
      </c>
      <c r="AY153" s="242" t="str">
        <f t="shared" si="57"/>
        <v>No</v>
      </c>
      <c r="AZ153" s="126" t="str" cm="1">
        <f t="array" ref="AZ153">_xlfn.IFNA(_xlfn.IFS(AND(AY153=I103,AY154=I102),I102,AND(AY153=I103,AY152=I102),I102),I103)</f>
        <v>No</v>
      </c>
      <c r="BA153" s="126" t="str" cm="1">
        <f t="array" ref="BA153">_xlfn.IFNA(_xlfn.IFS(AND(I18=I102,OR(J18=I153,K18=J153)),L18,AND(M18=I102,OR(O18=I153,P18=J153)),Q18,AND(R18=I102,OR(S18=I153,T18=J153)),V18),"0")</f>
        <v>0</v>
      </c>
      <c r="BB153" s="127" t="str" cm="1">
        <f t="array" ref="BB153">_xlfn.IFNA(_xlfn.IFS(AND(I18=I103,OR(J18=I153,K18=J153)),L18,AND(M18=I103,OR(O18=I153,P18=J153)),Q18,AND(R18=I103,OR(S18=I153,T18=J153)),V18),"0")</f>
        <v>0</v>
      </c>
      <c r="BC153" s="241" t="str">
        <f t="shared" si="71"/>
        <v>No</v>
      </c>
      <c r="BD153" s="126" t="str" cm="1">
        <f t="array" ref="BD153">_xlfn.IFNA(_xlfn.IFS(AND(BC153=I103,BC154=I102),I102,AND(BC153=I103,BC152=I102),I102),I103)</f>
        <v>No</v>
      </c>
      <c r="BE153" s="126" t="str" cm="1">
        <f t="array" ref="BE153">_xlfn.IFNA(_xlfn.IFS(AND(I19=I102,OR(J19=I153,K19=J153)),L19,AND(M19=I102,OR(O19=I153,P19=J153)),Q19,AND(R19=I102,OR(S19=I153,T19=J153)),V19),"0")</f>
        <v>0</v>
      </c>
      <c r="BF153" s="127" t="str" cm="1">
        <f t="array" ref="BF153">_xlfn.IFNA(_xlfn.IFS(AND(I19=I103,OR(J19=I153,K19=J153)),L19,AND(M19=I103,OR(O19=I153,P19=J153)),Q19,AND(R19=I103,OR(S19=I153,T19=J153)),V19),"0")</f>
        <v>0</v>
      </c>
      <c r="BG153" s="242" t="str">
        <f t="shared" si="59"/>
        <v>No</v>
      </c>
      <c r="BH153" s="126" t="str" cm="1">
        <f t="array" ref="BH153">_xlfn.IFNA(_xlfn.IFS(AND(BG153=I103,BG154=I102),I102,AND(BG153=I103,BG152=I102),I102),I103)</f>
        <v>No</v>
      </c>
      <c r="BI153" s="126" t="str" cm="1">
        <f t="array" ref="BI153">_xlfn.IFNA(_xlfn.IFS(AND(I20=I102,OR(J20=I153,K20=J153)),L20,AND(M20=I102,OR(O20=I153,P20=J153)),Q20,AND(R20=I102,OR(S20=I153,T20=J153)),V20),"0")</f>
        <v>0</v>
      </c>
      <c r="BJ153" s="127" t="str" cm="1">
        <f t="array" ref="BJ153">_xlfn.IFNA(_xlfn.IFS(AND(I20=I103,OR(J20=I153,K20=J153)),L20,AND(M20=I103,OR(O20=I153,P20=J153)),Q20,AND(R20=I103,OR(S20=I153,T20=J153)),V20),"0")</f>
        <v>0</v>
      </c>
      <c r="BK153" s="241" t="str">
        <f t="shared" si="72"/>
        <v>No</v>
      </c>
      <c r="BL153" s="126" t="str" cm="1">
        <f t="array" ref="BL153">_xlfn.IFNA(_xlfn.IFS(AND(BK153=I103,BK154=I102),I102,AND(BK153=I103,BK152=I102),I102),I103)</f>
        <v>No</v>
      </c>
      <c r="BM153" s="126" t="str" cm="1">
        <f t="array" ref="BM153">_xlfn.IFNA(_xlfn.IFS(AND(I21=I102,OR(J21=I153,K21=J153)),L21,AND(M21=I102,OR(O21=I153,P21=J153)),Q21,AND(R21=I102,OR(S21=I153,T21=J153)),V21),"0")</f>
        <v>0</v>
      </c>
      <c r="BN153" s="127" t="str" cm="1">
        <f t="array" ref="BN153">_xlfn.IFNA(_xlfn.IFS(AND(I21=I103,OR(J21=I153,K21=J153)),L21,AND(M21=I103,OR(O21=I153,P21=J153)),Q21,AND(R21=I103,OR(S21=I153,T21=J153)),V21),"0")</f>
        <v>0</v>
      </c>
      <c r="BO153" s="242" t="str">
        <f t="shared" si="61"/>
        <v>No</v>
      </c>
      <c r="BP153" s="126" t="str" cm="1">
        <f t="array" ref="BP153">_xlfn.IFNA(_xlfn.IFS(AND(BO153=I103,BO154=I102),I102,AND(BO153=I103,BO152=I102),I102),I103)</f>
        <v>No</v>
      </c>
      <c r="BQ153" s="126" t="str" cm="1">
        <f t="array" ref="BQ153">_xlfn.IFNA(_xlfn.IFS(AND(I22=I102,OR(J22=I153,K22=J153)),L22,AND(M22=I102,OR(O22=I153,P22=J153)),Q22,AND(R22=I102,OR(S22=I153,T22=J153)),V22),"0")</f>
        <v>0</v>
      </c>
      <c r="BR153" s="127" t="str" cm="1">
        <f t="array" ref="BR153">_xlfn.IFNA(_xlfn.IFS(AND(I22=I103,OR(J22=I153,K22=J153)),L22,AND(M22=I103,OR(O22=I153,P22=J153)),Q22,AND(R22=I103,OR(S22=I153,T22=J153)),V22),"0")</f>
        <v>0</v>
      </c>
      <c r="BS153" s="242" t="str">
        <f t="shared" si="62"/>
        <v>No</v>
      </c>
      <c r="BT153" s="126" t="str" cm="1">
        <f t="array" ref="BT153">_xlfn.IFNA(_xlfn.IFS(AND(BS153=I103,BS154=I102),I102,AND(BS153=I103,BS152=I102),I102),I103)</f>
        <v>No</v>
      </c>
      <c r="BU153" s="126" t="str" cm="1">
        <f t="array" ref="BU153">_xlfn.IFNA(_xlfn.IFS(AND(I23=I102,OR(J23=I153,K23=J153)),L23,AND(M23=I102,OR(O23=I153,P23=J153)),Q23,AND(R23=I102,OR(S23=I153,T23=J153)),V23),"0")</f>
        <v>0</v>
      </c>
      <c r="BV153" s="127" t="str" cm="1">
        <f t="array" ref="BV153">_xlfn.IFNA(_xlfn.IFS(AND(I23=I103,OR(J23=I153,K23=J153)),L23,AND(M23=I103,OR(O23=I153,P23=J153)),Q23,AND(R23=I103,OR(S23=I153,T23=J153)),V23),"0")</f>
        <v>0</v>
      </c>
      <c r="BW153" s="241" t="str">
        <f t="shared" si="63"/>
        <v>No</v>
      </c>
      <c r="BX153" s="126" t="str" cm="1">
        <f t="array" ref="BX153">_xlfn.IFNA(_xlfn.IFS(AND(BW153=I103,BW154=I102),I102,AND(BW153=I103,BW152=I102),I102),I103)</f>
        <v>No</v>
      </c>
      <c r="BY153" s="126" t="str" cm="1">
        <f t="array" ref="BY153">_xlfn.IFNA(_xlfn.IFS(AND(I24=I102,OR(J24=I153,K24=J153)),L24,AND(M24=I102,OR(O24=I153,P24=J153)),Q24,AND(R24=I102,OR(S24=I153,T24=J153)),V24),"0")</f>
        <v>0</v>
      </c>
      <c r="BZ153" s="127" t="str" cm="1">
        <f t="array" ref="BZ153">_xlfn.IFNA(_xlfn.IFS(AND(I24=I103,OR(J24=I153,K24=J153)),L24,AND(M24=I103,OR(O24=I153,P24=J153)),Q24,AND(R24=I103,OR(S24=I153,T24=J153)),V24),"0")</f>
        <v>0</v>
      </c>
      <c r="CA153" s="242" t="str">
        <f t="shared" si="64"/>
        <v>No</v>
      </c>
      <c r="CB153" s="126" t="str" cm="1">
        <f t="array" ref="CB153">_xlfn.IFNA(_xlfn.IFS(AND(CA153=I103,CA154=I102),I102,AND(CA153=I103,CA152=I102),I102),I103)</f>
        <v>No</v>
      </c>
      <c r="CC153" s="126" t="str" cm="1">
        <f t="array" ref="CC153">_xlfn.IFNA(_xlfn.IFS(AND(I25=I102,OR(J25=I153,K25=J153)),L25,AND(M25=I102,OR(O25=I153,P25=J153)),Q25,AND(R25=I102,OR(S25=I153,T25=J153)),V25),"0")</f>
        <v>0</v>
      </c>
      <c r="CD153" s="127" t="str" cm="1">
        <f t="array" ref="CD153">_xlfn.IFNA(_xlfn.IFS(AND(I25=I103,OR(J25=I153,K25=J153)),L25,AND(M25=I103,OR(O25=I153,P25=J153)),Q25,AND(R25=I103,OR(S25=I153,T25=J153)),V25),"0")</f>
        <v>0</v>
      </c>
      <c r="CE153" s="208" t="str">
        <f t="shared" si="43"/>
        <v>0</v>
      </c>
      <c r="CF153" s="207"/>
      <c r="CG153" s="208" t="str">
        <f t="shared" si="44"/>
        <v>T. 3</v>
      </c>
      <c r="CH153" s="207" t="str">
        <f t="shared" si="69"/>
        <v>T. 3</v>
      </c>
      <c r="CI153" s="206" t="str">
        <f t="shared" si="70"/>
        <v>0</v>
      </c>
      <c r="CJ153" s="208" t="str">
        <f>IF(CH153="0",M153,CH153)</f>
        <v>T. 3</v>
      </c>
      <c r="CK153" s="208" t="str">
        <f t="shared" si="47"/>
        <v>0</v>
      </c>
      <c r="CL153" s="208" t="str">
        <f t="shared" si="48"/>
        <v>T. 3</v>
      </c>
      <c r="CM153" s="231" t="str">
        <f t="shared" si="65"/>
        <v>0</v>
      </c>
      <c r="CN153" s="230" t="str">
        <f t="shared" si="49"/>
        <v>T. 2</v>
      </c>
      <c r="CO153" s="230">
        <f t="shared" si="50"/>
        <v>0</v>
      </c>
      <c r="CP153" s="276">
        <f t="shared" si="8"/>
        <v>-9.9999999996214228E-6</v>
      </c>
      <c r="CQ153" s="237">
        <f t="shared" si="9"/>
        <v>-2.0000000000131024E-5</v>
      </c>
      <c r="CR153" s="237">
        <f t="shared" si="10"/>
        <v>-2.9999999999752447E-5</v>
      </c>
      <c r="CS153" s="237">
        <f t="shared" si="11"/>
        <v>0.99995999999999974</v>
      </c>
      <c r="CT153" s="237">
        <f t="shared" si="12"/>
        <v>-5.0000000000000002E-5</v>
      </c>
      <c r="CU153" s="237">
        <f t="shared" si="13"/>
        <v>-6.0000000000000002E-5</v>
      </c>
      <c r="CV153" s="237">
        <f t="shared" si="14"/>
        <v>0</v>
      </c>
      <c r="CW153" s="237">
        <f t="shared" si="15"/>
        <v>0</v>
      </c>
      <c r="CX153" s="237">
        <f t="shared" si="16"/>
        <v>0</v>
      </c>
      <c r="CY153" s="273">
        <f t="shared" si="17"/>
        <v>0</v>
      </c>
      <c r="CZ153" s="230" t="str">
        <f t="shared" si="18"/>
        <v>T. 4</v>
      </c>
      <c r="DA153" s="231">
        <f t="shared" si="19"/>
        <v>0</v>
      </c>
      <c r="DB153" s="231">
        <f t="shared" si="20"/>
        <v>0</v>
      </c>
      <c r="DC153" s="230" t="str">
        <f t="shared" si="51"/>
        <v>T. 3</v>
      </c>
      <c r="DD153" s="232" t="str">
        <f t="shared" si="52"/>
        <v/>
      </c>
      <c r="DE153" s="232"/>
      <c r="DF153" s="232"/>
    </row>
    <row r="154" spans="3:110" x14ac:dyDescent="0.25">
      <c r="C154" s="126"/>
      <c r="D154" s="126"/>
      <c r="E154" s="126"/>
      <c r="F154" s="126"/>
      <c r="G154" s="126"/>
      <c r="H154" s="126"/>
      <c r="I154" s="87">
        <f t="shared" si="66"/>
        <v>45596</v>
      </c>
      <c r="J154" s="97">
        <f t="shared" si="7"/>
        <v>5</v>
      </c>
      <c r="K154" s="153" t="str" cm="1">
        <f t="array" ref="K154">_xlfn.IFNA(_xlfn.IFS(J154=F102,"1",J154=F103,"2",J154=F104,"3",J154=F105,"4",J154=F106,"5",J154=F107,"6",J154=F108,"7"),K147)</f>
        <v>5</v>
      </c>
      <c r="L154" s="135" t="str" cm="1">
        <f t="array" ref="L154">_xlfn.IFNA(_xlfn.IFS(AR154=I102,AQ115,AV154=I102,AU115,AZ154=I102,AY115,BD154=I102,BC115,BH154=I102,BG115,BL154=I102,BK115,BP154=I102,BO115,BT154=I102,BS115,BX154=I102,BW115,CB154=I102,CA115),"0")</f>
        <v>0</v>
      </c>
      <c r="M154" s="124" t="str" cm="1">
        <f t="array" ref="M154">_xlfn.IFNA(_xlfn.IFS(AS153=J102,AQ115,AW153=J102,AU115,BA153=J102,AY115,BE153=J102,BC115,BI153=J102,BG115,BM153=J102,BK115,BQ153=J102,BO115,BU153=J102,BS115,BY153=J102,BW115,CC153=J102,CA115),"0")</f>
        <v>0</v>
      </c>
      <c r="N154" s="131" t="str" cm="1">
        <f t="array" ref="N154">_xlfn.IFNA(_xlfn.IFS(AS153=J103,AQ115,AW153=J103,AU115,BA153=J103,AY115,BE153=J103,BC115,BI153=J103,BG115,BM153=J103,BK115,BQ153=J103,BO115,BU153=J103,BS115,BY153=J103,BW115,CC153=J103,CA115),"0")</f>
        <v>0</v>
      </c>
      <c r="O154" s="130" t="str" cm="1">
        <f t="array" ref="O154">_xlfn.IFNA(_xlfn.IFS(AT154=J102,AQ115,AX154=J102,AU115,BB154=J102,AY115,BF154=J102,BC115,BJ154=J102,BG115,BN154=J102,BK115,BR154=J102,BO115,BV154=J102,BS115,BZ154=J102,BW115,CD154=J102,CA115),"0")</f>
        <v>0</v>
      </c>
      <c r="P154" s="226" t="str">
        <f t="shared" si="34"/>
        <v>0</v>
      </c>
      <c r="Q154" s="226" t="str" cm="1">
        <f t="array" ref="Q154">_xlfn.IFNA(_xlfn.IFS(AND(OR(L154=AQ115,M154=AQ115),AQ154=I103,O154&lt;&gt;AQ115),AQ115,AND(OR(L154=AU115,M154=AU115),AU154=I103,O154&lt;&gt;AU115),AU115,AND(OR(L154=AY115,M154=AY115),AY154=I103,O154&lt;&gt;AY115),AY115,AND(OR(L154=BC115,M154=BC115),BC154=I103,O154&lt;&gt;BC115),BC115,AND(OR(L154=BG115,M154=BG115),BG154=I103,O154&lt;&gt;BG115),BG115,AND(OR(L154=BK115,M154=BK115),BK154=I103,O154&lt;&gt;BK115),BK115,AND(OR(L154=BO115,M154=BO115),BO154=I103,O154&lt;&gt;BO115),BO115,AND(OR(L154=BS115,M154=BS115),BS154=I103,O154&lt;&gt;BS115),BS115,AND(OR(L154=BW115,M154=BW115),BW154=I103,O154&lt;&gt;BW115),BW115,AND(OR(L154=CA115,M154=CA115),CA154=I103,O154&lt;&gt;CA115),CA115),"0")</f>
        <v>0</v>
      </c>
      <c r="R154" s="103" t="str" cm="1">
        <f t="array" ref="R154">_xlfn.IFNA(_xlfn.IFS(AND(OR(L154=AQ115,N154=AQ115),AQ154=I103,P154&lt;&gt;AQ115),AQ115,AND(OR(L154=AU115,N154=AU115),AU154=I103,P154&lt;&gt;AU115),AU115,AND(OR(L154=AY115,N154=AY115),AY154=I103,P154&lt;&gt;AY115),AY115,AND(OR(L154=BC115,N154=BC115),BC154=I103,P154&lt;&gt;BC115),BC115,AND(OR(L154=BG115,N154=BG115),BG154=I103,P154&lt;&gt;BG115),BG115,AND(OR(L154=BK115,N154=BK115),BK154=I103,P154&lt;&gt;BK115),BK115,AND(OR(L154=BO115,N154=BO115),BO154=I103,P154&lt;&gt;BO115),BO115,AND(OR(L154=BS115,N154=BS115),BS154=I103,P154&lt;&gt;BS115),BS115,AND(OR(L154=BW115,N154=BW115),BW154=I103,P154&lt;&gt;BW115),BW115,AND(OR(L154=CA115,N154=CA115),CA154=I103,P154&lt;&gt;CA115),CA115),"0")</f>
        <v>0</v>
      </c>
      <c r="S154" s="204" t="str">
        <f t="shared" si="35"/>
        <v>T. 4</v>
      </c>
      <c r="T154" s="204" t="str">
        <f t="shared" si="36"/>
        <v/>
      </c>
      <c r="U154" s="50">
        <f t="shared" si="37"/>
        <v>0</v>
      </c>
      <c r="V154" s="50">
        <f t="shared" si="24"/>
        <v>0</v>
      </c>
      <c r="W154" s="283">
        <f t="shared" si="53"/>
        <v>-9.9999999996214228E-6</v>
      </c>
      <c r="X154" s="282">
        <f t="shared" si="25"/>
        <v>0</v>
      </c>
      <c r="Y154" s="283">
        <f t="shared" si="53"/>
        <v>-2.0000000000131024E-5</v>
      </c>
      <c r="Z154" s="282">
        <f t="shared" si="26"/>
        <v>0</v>
      </c>
      <c r="AA154" s="283">
        <f t="shared" si="53"/>
        <v>-2.9999999999752447E-5</v>
      </c>
      <c r="AB154" s="282">
        <f t="shared" si="27"/>
        <v>1</v>
      </c>
      <c r="AC154" s="283">
        <f t="shared" si="53"/>
        <v>-4.0000000000262048E-5</v>
      </c>
      <c r="AD154" s="282">
        <f t="shared" si="28"/>
        <v>0</v>
      </c>
      <c r="AE154" s="283">
        <f t="shared" si="53"/>
        <v>-5.0000000000000002E-5</v>
      </c>
      <c r="AF154" s="282">
        <f t="shared" si="29"/>
        <v>0</v>
      </c>
      <c r="AG154" s="283">
        <f t="shared" si="53"/>
        <v>-6.0000000000000002E-5</v>
      </c>
      <c r="AH154" s="199">
        <f t="shared" si="38"/>
        <v>0</v>
      </c>
      <c r="AI154" s="154">
        <f t="shared" si="53"/>
        <v>0</v>
      </c>
      <c r="AJ154" s="199">
        <f t="shared" si="30"/>
        <v>0</v>
      </c>
      <c r="AK154" s="154">
        <f t="shared" si="54"/>
        <v>0</v>
      </c>
      <c r="AL154" s="199">
        <f t="shared" si="31"/>
        <v>0</v>
      </c>
      <c r="AM154" s="154">
        <f t="shared" si="55"/>
        <v>0</v>
      </c>
      <c r="AN154" s="199">
        <f t="shared" si="32"/>
        <v>0</v>
      </c>
      <c r="AO154" s="154">
        <f t="shared" si="56"/>
        <v>0</v>
      </c>
      <c r="AP154" s="269">
        <f t="shared" si="39"/>
        <v>0</v>
      </c>
      <c r="AQ154" s="242" t="str">
        <f t="shared" si="40"/>
        <v>No</v>
      </c>
      <c r="AR154" s="103" t="str" cm="1">
        <f t="array" ref="AR154">_xlfn.IFNA(_xlfn.IFS(AND(AQ154=I103,R155=I102),I102,AND(AQ154=I103,AQ153=I102),I102),I103)</f>
        <v>No</v>
      </c>
      <c r="AS154" s="124" t="str" cm="1">
        <f t="array" ref="AS154">_xlfn.IFNA(_xlfn.IFS(AND(I16=I102,OR(J16=I154,K16=J154)),L16,AND(M16=I102,OR(O16=I154,P16=J154)),Q16,AND(R16=I102,OR(S16=I154,T16=J154)),V16),"0")</f>
        <v>0</v>
      </c>
      <c r="AT154" s="226" t="str">
        <f t="shared" si="41"/>
        <v>0</v>
      </c>
      <c r="AU154" s="244" t="str">
        <f t="shared" si="42"/>
        <v>No</v>
      </c>
      <c r="AV154" s="124" t="str" cm="1">
        <f t="array" ref="AV154">_xlfn.IFNA(_xlfn.IFS(AND(AU154=I103,AQ155=I102),I102,AND(AU154=I103,AU153=I102),I102),I103)</f>
        <v>No</v>
      </c>
      <c r="AW154" s="124" t="str" cm="1">
        <f t="array" ref="AW154">_xlfn.IFNA(_xlfn.IFS(AND(I17=I102,OR(J17=I154,K17=J154)),L17,AND(M17=I102,OR(O17=I154,P17=J154)),Q17,AND(R17=I102,OR(S17=I154,T17=J154)),V17),"0")</f>
        <v>0</v>
      </c>
      <c r="AX154" s="131" t="str" cm="1">
        <f t="array" ref="AX154">_xlfn.IFNA(_xlfn.IFS(AND(I17=I103,OR(J17=I154,K17=J154)),L17,AND(M17=I103,OR(O17=I154,P17=J154)),Q17,AND(R17=I103,OR(S17=I154,T17=J154)),V17),"0")</f>
        <v>0</v>
      </c>
      <c r="AY154" s="242" t="str">
        <f>IF(OR(AND(I154=G$18,I154&lt;H$18),AND(I154&gt;G$18,I154&lt;=H$18)),I$102,I$103)</f>
        <v>No</v>
      </c>
      <c r="AZ154" s="124" t="str" cm="1">
        <f t="array" ref="AZ154">_xlfn.IFNA(_xlfn.IFS(AND(AY154=I103,AU155=I102),I102,AND(AY154=I103,AY153=I102),I102),I103)</f>
        <v>No</v>
      </c>
      <c r="BA154" s="124" t="str" cm="1">
        <f t="array" ref="BA154">_xlfn.IFNA(_xlfn.IFS(AND(I18=I102,OR(J18=I154,K18=J154)),L18,AND(M18=I102,OR(O18=I154,P18=J154)),Q18,AND(R18=I102,OR(S18=I154,T18=J154)),V18),"0")</f>
        <v>0</v>
      </c>
      <c r="BB154" s="131" t="str" cm="1">
        <f t="array" ref="BB154">_xlfn.IFNA(_xlfn.IFS(AND(I18=I103,OR(J18=I154,K18=J154)),L18,AND(M18=I103,OR(O18=I154,P18=J154)),Q18,AND(R18=I103,OR(S18=I154,T18=J154)),V18),"0")</f>
        <v>0</v>
      </c>
      <c r="BC154" s="241" t="str">
        <f t="shared" si="71"/>
        <v>No</v>
      </c>
      <c r="BD154" s="124" t="str" cm="1">
        <f t="array" ref="BD154">_xlfn.IFNA(_xlfn.IFS(AND(BC154=I103,AY155=I102),I102,AND(BC154=I103,BC153=I102),I102),I103)</f>
        <v>No</v>
      </c>
      <c r="BE154" s="124" t="str" cm="1">
        <f t="array" ref="BE154">_xlfn.IFNA(_xlfn.IFS(AND(I19=I102,OR(J19=I154,K19=J154)),L19,AND(M19=I102,OR(O19=I154,P19=J154)),Q19,AND(R19=I102,OR(S19=I154,T19=J154)),V19),"0")</f>
        <v>0</v>
      </c>
      <c r="BF154" s="131" t="str" cm="1">
        <f t="array" ref="BF154">_xlfn.IFNA(_xlfn.IFS(AND(I19=I103,OR(J19=I154,K19=J154)),L19,AND(M19=I103,OR(O19=I154,P19=J154)),Q19,AND(R19=I103,OR(S19=I154,T19=J154)),V19),"0")</f>
        <v>0</v>
      </c>
      <c r="BG154" s="242" t="str">
        <f t="shared" si="59"/>
        <v>No</v>
      </c>
      <c r="BH154" s="124" t="str" cm="1">
        <f t="array" ref="BH154">_xlfn.IFNA(_xlfn.IFS(AND(BG154=I103,BC155=I102),I102,AND(BG154=I103,BG153=I102),I102),I103)</f>
        <v>No</v>
      </c>
      <c r="BI154" s="124" t="str" cm="1">
        <f t="array" ref="BI154">_xlfn.IFNA(_xlfn.IFS(AND(I20=I102,OR(J20=I154,K20=J154)),L20,AND(M20=I102,OR(O20=I154,P20=J154)),Q20,AND(R20=I102,OR(S20=I154,T20=J154)),V20),"0")</f>
        <v>0</v>
      </c>
      <c r="BJ154" s="131" t="str" cm="1">
        <f t="array" ref="BJ154">_xlfn.IFNA(_xlfn.IFS(AND(I20=I103,OR(J20=I154,K20=J154)),L20,AND(M20=I103,OR(O20=I154,P20=J154)),Q20,AND(R20=I103,OR(S20=I154,T20=J154)),V20),"0")</f>
        <v>0</v>
      </c>
      <c r="BK154" s="241" t="str">
        <f t="shared" si="72"/>
        <v>No</v>
      </c>
      <c r="BL154" s="124" t="str" cm="1">
        <f t="array" ref="BL154">_xlfn.IFNA(_xlfn.IFS(AND(BK154=I103,BG155=I102),I102,AND(BK154=I103,BK153=I102),I102),I103)</f>
        <v>No</v>
      </c>
      <c r="BM154" s="124" t="str" cm="1">
        <f t="array" ref="BM154">_xlfn.IFNA(_xlfn.IFS(AND(I21=I102,OR(J21=I154,K21=J154)),L21,AND(M21=I102,OR(O21=I154,P21=J154)),Q21,AND(R21=I102,OR(S21=I154,T21=J154)),V21),"0")</f>
        <v>0</v>
      </c>
      <c r="BN154" s="131" t="str" cm="1">
        <f t="array" ref="BN154">_xlfn.IFNA(_xlfn.IFS(AND(I21=I103,OR(J21=I154,K21=J154)),L21,AND(M21=I103,OR(O21=I154,P21=J154)),Q21,AND(R21=I103,OR(S21=I154,T21=J154)),V21),"0")</f>
        <v>0</v>
      </c>
      <c r="BO154" s="242" t="str">
        <f t="shared" si="61"/>
        <v>No</v>
      </c>
      <c r="BP154" s="124" t="str" cm="1">
        <f t="array" ref="BP154">_xlfn.IFNA(_xlfn.IFS(AND(BO154=I103,BK155=I102),I102,AND(BO154=I103,BO153=I102),I102),I103)</f>
        <v>No</v>
      </c>
      <c r="BQ154" s="124" t="str" cm="1">
        <f t="array" ref="BQ154">_xlfn.IFNA(_xlfn.IFS(AND(I22=I102,OR(J22=I154,K22=J154)),L22,AND(M22=I102,OR(O22=I154,P22=J154)),Q22,AND(R22=I102,OR(S22=I154,T22=J154)),V22),"0")</f>
        <v>0</v>
      </c>
      <c r="BR154" s="131" t="str" cm="1">
        <f t="array" ref="BR154">_xlfn.IFNA(_xlfn.IFS(AND(I22=I103,OR(J22=I154,K22=J154)),L22,AND(M22=I103,OR(O22=I154,P22=J154)),Q22,AND(R22=I103,OR(S22=I154,T22=J154)),V22),"0")</f>
        <v>0</v>
      </c>
      <c r="BS154" s="242" t="str">
        <f t="shared" si="62"/>
        <v>No</v>
      </c>
      <c r="BT154" s="124" t="str" cm="1">
        <f t="array" ref="BT154">_xlfn.IFNA(_xlfn.IFS(AND(BS154=I103,BO155=I102),I102,AND(BS154=I103,BS153=I102),I102),I103)</f>
        <v>No</v>
      </c>
      <c r="BU154" s="124" t="str" cm="1">
        <f t="array" ref="BU154">_xlfn.IFNA(_xlfn.IFS(AND(I23=I102,OR(J23=I154,K23=J154)),L23,AND(M23=I102,OR(O23=I154,P23=J154)),Q23,AND(R23=I102,OR(S23=I154,T23=J154)),V23),"0")</f>
        <v>0</v>
      </c>
      <c r="BV154" s="131" t="str" cm="1">
        <f t="array" ref="BV154">_xlfn.IFNA(_xlfn.IFS(AND(I23=I103,OR(J23=I154,K23=J154)),L23,AND(M23=I103,OR(O23=I154,P23=J154)),Q23,AND(R23=I103,OR(S23=I154,T23=J154)),V23),"0")</f>
        <v>0</v>
      </c>
      <c r="BW154" s="241" t="str">
        <f t="shared" si="63"/>
        <v>No</v>
      </c>
      <c r="BX154" s="124" t="str" cm="1">
        <f t="array" ref="BX154">_xlfn.IFNA(_xlfn.IFS(AND(BW154=I103,BS155=I102),I102,AND(BW154=I103,BW153=I102),I102),I103)</f>
        <v>No</v>
      </c>
      <c r="BY154" s="124" t="str" cm="1">
        <f t="array" ref="BY154">_xlfn.IFNA(_xlfn.IFS(AND(I24=I102,OR(J24=I154,K24=J154)),L24,AND(M24=I102,OR(O24=I154,P24=J154)),Q24,AND(R24=I102,OR(S24=I154,T24=J154)),V24),"0")</f>
        <v>0</v>
      </c>
      <c r="BZ154" s="131" t="str" cm="1">
        <f t="array" ref="BZ154">_xlfn.IFNA(_xlfn.IFS(AND(I24=I103,OR(J24=I154,K24=J154)),L24,AND(M24=I103,OR(O24=I154,P24=J154)),Q24,AND(R24=I103,OR(S24=I154,T24=J154)),V24),"0")</f>
        <v>0</v>
      </c>
      <c r="CA154" s="242" t="str">
        <f t="shared" si="64"/>
        <v>No</v>
      </c>
      <c r="CB154" s="124" t="str" cm="1">
        <f t="array" ref="CB154">_xlfn.IFNA(_xlfn.IFS(AND(CA154=I103,BW155=I102),I102,AND(CA154=I103,CA153=I102),I102),I103)</f>
        <v>No</v>
      </c>
      <c r="CC154" s="124" t="str" cm="1">
        <f t="array" ref="CC154">_xlfn.IFNA(_xlfn.IFS(AND(I25=I102,OR(J25=I154,K25=J154)),L25,AND(M25=I102,OR(O25=I154,P25=J154)),Q25,AND(R25=I102,OR(S25=I154,T25=J154)),V25),"0")</f>
        <v>0</v>
      </c>
      <c r="CD154" s="131" t="str" cm="1">
        <f t="array" ref="CD154">_xlfn.IFNA(_xlfn.IFS(AND(I25=I103,OR(J25=I154,K25=J154)),L25,AND(M25=I103,OR(O25=I154,P25=J154)),Q25,AND(R25=I103,OR(S25=I154,T25=J154)),V25),"0")</f>
        <v>0</v>
      </c>
      <c r="CE154" s="208" t="str">
        <f t="shared" si="43"/>
        <v>0</v>
      </c>
      <c r="CF154" s="207"/>
      <c r="CG154" s="208" t="str">
        <f t="shared" si="44"/>
        <v>T. 4</v>
      </c>
      <c r="CH154" s="207" t="str">
        <f t="shared" si="69"/>
        <v>T. 4</v>
      </c>
      <c r="CI154" s="206" t="str">
        <f t="shared" si="70"/>
        <v>0</v>
      </c>
      <c r="CJ154" s="208" t="str">
        <f>IF(CH154="0",M154,CH154)</f>
        <v>T. 4</v>
      </c>
      <c r="CK154" s="208" t="str">
        <f t="shared" si="47"/>
        <v>0</v>
      </c>
      <c r="CL154" s="208" t="str">
        <f t="shared" si="48"/>
        <v>T. 4</v>
      </c>
      <c r="CM154" s="231" t="str">
        <f t="shared" si="65"/>
        <v>0</v>
      </c>
      <c r="CN154" s="230" t="str">
        <f t="shared" si="49"/>
        <v>T. 3</v>
      </c>
      <c r="CO154" s="230" t="str">
        <f t="shared" si="50"/>
        <v/>
      </c>
      <c r="CP154" s="277">
        <f t="shared" si="8"/>
        <v>-9.9999999996214228E-6</v>
      </c>
      <c r="CQ154" s="274">
        <f t="shared" si="9"/>
        <v>-2.0000000000131024E-5</v>
      </c>
      <c r="CR154" s="274">
        <f t="shared" si="10"/>
        <v>-2.9999999999752447E-5</v>
      </c>
      <c r="CS154" s="274">
        <f t="shared" si="11"/>
        <v>-4.0000000000262048E-5</v>
      </c>
      <c r="CT154" s="274">
        <f t="shared" si="12"/>
        <v>-5.0000000000000002E-5</v>
      </c>
      <c r="CU154" s="274">
        <f t="shared" si="13"/>
        <v>-6.0000000000000002E-5</v>
      </c>
      <c r="CV154" s="274">
        <f t="shared" si="14"/>
        <v>0</v>
      </c>
      <c r="CW154" s="274">
        <f t="shared" si="15"/>
        <v>0</v>
      </c>
      <c r="CX154" s="274">
        <f t="shared" si="16"/>
        <v>0</v>
      </c>
      <c r="CY154" s="275">
        <f t="shared" si="17"/>
        <v>0</v>
      </c>
      <c r="CZ154" s="225">
        <f t="shared" si="18"/>
        <v>0</v>
      </c>
      <c r="DA154" s="226">
        <f t="shared" si="19"/>
        <v>0</v>
      </c>
      <c r="DB154" s="226">
        <f t="shared" si="20"/>
        <v>0</v>
      </c>
      <c r="DC154" s="225" t="str">
        <f t="shared" si="51"/>
        <v>T. 4</v>
      </c>
      <c r="DD154" s="233" t="str">
        <f t="shared" si="52"/>
        <v/>
      </c>
      <c r="DE154" s="233"/>
      <c r="DF154" s="233"/>
    </row>
    <row r="155" spans="3:110" x14ac:dyDescent="0.25">
      <c r="C155" s="126"/>
      <c r="D155" s="126"/>
      <c r="E155" s="126"/>
      <c r="F155" s="126"/>
      <c r="G155" s="126"/>
      <c r="H155" s="126"/>
      <c r="I155" s="126"/>
      <c r="J155" s="126"/>
      <c r="K155" s="155"/>
      <c r="L155" s="126"/>
      <c r="M155" s="95"/>
      <c r="N155" s="95"/>
      <c r="O155" s="95"/>
      <c r="P155" s="126"/>
      <c r="Q155" s="95"/>
      <c r="R155" s="95"/>
      <c r="S155" s="83"/>
      <c r="T155" s="95"/>
      <c r="U155" s="95"/>
      <c r="V155" s="95"/>
      <c r="W155" s="202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126"/>
      <c r="AM155" s="190"/>
      <c r="AN155" s="190"/>
      <c r="AO155" s="190"/>
      <c r="AP155" s="267">
        <f t="shared" si="39"/>
        <v>0</v>
      </c>
      <c r="AQ155" s="95"/>
      <c r="AR155" s="95"/>
      <c r="AS155" s="126"/>
      <c r="AT155" s="95"/>
      <c r="AU155" s="95"/>
      <c r="AV155" s="126"/>
      <c r="AW155" s="126"/>
      <c r="AX155" s="138"/>
      <c r="AY155" s="126"/>
      <c r="AZ155" s="126"/>
      <c r="BA155" s="126"/>
      <c r="BB155" s="126"/>
      <c r="BC155" s="126"/>
      <c r="BD155" s="126"/>
      <c r="BE155" s="126"/>
      <c r="BF155" s="138"/>
      <c r="BG155" s="126"/>
      <c r="BH155" s="126"/>
      <c r="BI155" s="126"/>
      <c r="BJ155" s="138"/>
      <c r="BK155" s="126"/>
      <c r="BL155" s="126"/>
      <c r="BM155" s="126"/>
      <c r="BN155" s="138"/>
      <c r="BO155" s="126"/>
      <c r="BP155" s="126"/>
      <c r="BQ155" s="126"/>
      <c r="BR155" s="138"/>
      <c r="BS155" s="126"/>
      <c r="BT155" s="126"/>
      <c r="BU155" s="126"/>
      <c r="BV155" s="126"/>
      <c r="BW155" s="126"/>
      <c r="BX155" s="126"/>
      <c r="BY155" s="126"/>
      <c r="BZ155" s="126"/>
      <c r="CA155" s="126"/>
      <c r="CB155" s="126"/>
      <c r="CC155" s="126"/>
      <c r="CD155" s="126"/>
      <c r="CP155" s="104" t="str">
        <f>CP116</f>
        <v>T. 1</v>
      </c>
      <c r="CQ155" s="206" t="str">
        <f t="shared" ref="CQ155:CY155" si="73">CQ116</f>
        <v>T. 2</v>
      </c>
      <c r="CR155" s="206" t="str">
        <f t="shared" si="73"/>
        <v>T. 3</v>
      </c>
      <c r="CS155" s="206" t="str">
        <f t="shared" si="73"/>
        <v>T. 4</v>
      </c>
      <c r="CT155" s="206">
        <f t="shared" si="73"/>
        <v>0</v>
      </c>
      <c r="CU155" s="206">
        <f t="shared" si="73"/>
        <v>0</v>
      </c>
      <c r="CV155" s="206">
        <f t="shared" si="73"/>
        <v>0</v>
      </c>
      <c r="CW155" s="206">
        <f t="shared" si="73"/>
        <v>0</v>
      </c>
      <c r="CX155" s="206">
        <f t="shared" si="73"/>
        <v>0</v>
      </c>
      <c r="CY155" s="206">
        <f t="shared" si="73"/>
        <v>0</v>
      </c>
      <c r="CZ155" s="206">
        <f t="shared" si="18"/>
        <v>0</v>
      </c>
      <c r="DA155" s="206">
        <f t="shared" si="19"/>
        <v>0</v>
      </c>
      <c r="DB155" s="206">
        <f t="shared" si="20"/>
        <v>0</v>
      </c>
      <c r="DC155" s="206"/>
      <c r="DD155" s="206" t="str">
        <f>IF(DE155&gt;0,IF(CM155="0",IF(AND(CZ154&lt;&gt;P155,CZ154&lt;&gt;DC155),CZ154,IF(AND(DA154&lt;&gt;P155,DA154&lt;&gt;DC155),DA154,IF(AND(DB154&lt;&gt;P155,DB154&lt;&gt;DC155),DB154,$C$19))),CL155),"")</f>
        <v/>
      </c>
      <c r="DE155" s="206"/>
    </row>
    <row r="156" spans="3:110" x14ac:dyDescent="0.25"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95"/>
      <c r="N156" s="95"/>
      <c r="O156" s="95"/>
      <c r="P156" s="126"/>
      <c r="Q156" s="95"/>
      <c r="R156" s="126"/>
      <c r="S156" s="203" cm="1">
        <f t="array" ref="S156">_xlfn.IFNA(_xlfn.IFS(AND(Q124=V116,V124&lt;E16),Q124,AND(Q124=X116,X124&lt;E17),Q124,AND(Q124=Z116,Z124&lt;E18),Q124,AND(Q124=AB116,AB124&lt;E19),Q124,AND(Q124=AD116,AD124&lt;E20),Q124,AND(Q124=AF116,AF124&lt;E21),Q124,AND(Q124=AH116,AH124&lt;E22),Q124,AND(Q124=AJ116,AJ124&lt;E23),Q124,AND(Q124=AL116,AL124&lt;E24),Q124,AND(Q124=AN116,AN124&lt;E25),Q124),AP124)</f>
        <v>0</v>
      </c>
      <c r="T156" s="190" cm="1">
        <f t="array" ref="T156">_xlfn.IFNA(_xlfn.IFS(AND(R124=V116,V124&lt;E16),R124,AND(R124=X116,X124&lt;E17),R124,AND(R124=Z116,Z124&lt;E18),R124,AND(R124=AB116,AB124&lt;E19),R124,AND(R124=AD116,AD124&lt;E20),R124,AND(R124=AF116,AF124&lt;E21),R124,AND(R124=AH116,AH124&lt;E22),R124,AND(R124=AJ116,AJ124&lt;E23),R124,AND(R124=AL116,AL124&lt;E24),R124,AND(R124=AN116,AN124&lt;E25),R124),AP126)</f>
        <v>0</v>
      </c>
      <c r="V156" s="190"/>
      <c r="W156" s="190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126"/>
      <c r="AM156" s="190"/>
      <c r="AN156" s="190"/>
      <c r="AO156" s="190"/>
      <c r="AP156" s="217">
        <f t="shared" si="39"/>
        <v>0</v>
      </c>
      <c r="AQ156" s="95"/>
      <c r="AR156" s="95"/>
      <c r="AS156" s="126"/>
      <c r="AT156" s="95"/>
      <c r="AU156" s="126"/>
      <c r="AV156" s="95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6"/>
    </row>
    <row r="157" spans="3:110" x14ac:dyDescent="0.25"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90"/>
      <c r="T157" s="190"/>
      <c r="V157" s="190"/>
      <c r="W157" s="190"/>
      <c r="X157" s="126"/>
      <c r="Y157" s="190"/>
      <c r="Z157" s="203"/>
      <c r="AA157" s="203"/>
      <c r="AB157" s="203"/>
      <c r="AC157" s="203"/>
      <c r="AD157" s="203"/>
      <c r="AE157" s="203"/>
      <c r="AF157" s="203"/>
      <c r="AG157" s="203"/>
      <c r="AH157" s="203"/>
      <c r="AI157" s="203"/>
      <c r="AJ157" s="190"/>
      <c r="AK157" s="190"/>
      <c r="AL157" s="126"/>
      <c r="AM157" s="190"/>
      <c r="AN157" s="190"/>
      <c r="AO157" s="190"/>
      <c r="AP157" s="217">
        <f t="shared" si="39"/>
        <v>0</v>
      </c>
      <c r="AQ157" s="95"/>
      <c r="AR157" s="126"/>
      <c r="AS157" s="126"/>
      <c r="AT157" s="126"/>
      <c r="AU157" s="126"/>
      <c r="AV157" s="126"/>
      <c r="AW157" s="126"/>
      <c r="AX157" s="126"/>
      <c r="AY157" s="126"/>
      <c r="AZ157" s="126"/>
      <c r="BA157" s="126"/>
      <c r="BB157" s="126"/>
      <c r="BC157" s="126"/>
      <c r="BD157" s="126"/>
      <c r="BE157" s="126"/>
      <c r="BF157" s="126"/>
      <c r="BG157" s="126"/>
      <c r="BH157" s="126"/>
      <c r="BI157" s="126"/>
      <c r="BJ157" s="126"/>
      <c r="BK157" s="126"/>
      <c r="BL157" s="126"/>
      <c r="BM157" s="126"/>
      <c r="BN157" s="126"/>
      <c r="BO157" s="126"/>
      <c r="BP157" s="126"/>
      <c r="BQ157" s="126"/>
      <c r="BR157" s="126"/>
      <c r="BS157" s="126"/>
      <c r="BT157" s="126"/>
      <c r="BU157" s="126"/>
      <c r="BV157" s="126"/>
      <c r="BW157" s="126"/>
      <c r="BX157" s="126"/>
      <c r="BY157" s="126"/>
      <c r="BZ157" s="126"/>
      <c r="CA157" s="126"/>
      <c r="CB157" s="126"/>
      <c r="CC157" s="126"/>
      <c r="CD157" s="126"/>
    </row>
    <row r="158" spans="3:110" x14ac:dyDescent="0.25"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203"/>
      <c r="T158" s="126"/>
      <c r="V158" s="190"/>
      <c r="W158" s="190"/>
      <c r="X158" s="9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</row>
    <row r="159" spans="3:110" x14ac:dyDescent="0.25">
      <c r="C159" s="126"/>
      <c r="D159" s="126"/>
      <c r="E159" s="126"/>
      <c r="F159" s="126"/>
      <c r="G159" s="126"/>
      <c r="H159" s="126" t="b">
        <f>DAY(I131)&gt;5</f>
        <v>1</v>
      </c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V159" s="190"/>
      <c r="W159" s="190"/>
      <c r="X159" s="9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  <c r="AM159" s="126"/>
      <c r="AN159" s="126"/>
      <c r="AO159" s="126"/>
      <c r="AP159" s="126"/>
      <c r="AQ159" s="126"/>
      <c r="AR159" s="126"/>
      <c r="AS159" s="126"/>
      <c r="AT159" s="126"/>
      <c r="AU159" s="126"/>
      <c r="AV159" s="126"/>
      <c r="AW159" s="126"/>
      <c r="AX159" s="126"/>
      <c r="AY159" s="126"/>
      <c r="AZ159" s="126"/>
      <c r="BA159" s="126"/>
      <c r="BB159" s="126"/>
      <c r="BC159" s="126"/>
      <c r="BD159" s="126"/>
      <c r="BE159" s="126"/>
      <c r="BF159" s="126"/>
      <c r="BG159" s="126"/>
      <c r="BH159" s="126"/>
      <c r="BI159" s="126"/>
      <c r="BJ159" s="126"/>
      <c r="BK159" s="126"/>
      <c r="BL159" s="126"/>
    </row>
    <row r="160" spans="3:110" x14ac:dyDescent="0.25"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203"/>
      <c r="T160" s="126"/>
      <c r="V160" s="9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6"/>
      <c r="BA160" s="126"/>
      <c r="BB160" s="126"/>
      <c r="BC160" s="126"/>
      <c r="BD160" s="126"/>
      <c r="BE160" s="126"/>
      <c r="BF160" s="126"/>
      <c r="BG160" s="126"/>
      <c r="BH160" s="126"/>
      <c r="BI160" s="126"/>
      <c r="BJ160" s="126"/>
    </row>
    <row r="161" spans="9:62" x14ac:dyDescent="0.25"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203"/>
      <c r="T161" s="149"/>
      <c r="V161" s="149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6"/>
      <c r="AJ161" s="126"/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6"/>
      <c r="BA161" s="126"/>
      <c r="BB161" s="126"/>
      <c r="BC161" s="126"/>
      <c r="BD161" s="126"/>
      <c r="BE161" s="126"/>
      <c r="BF161" s="126"/>
      <c r="BG161" s="126"/>
      <c r="BH161" s="126"/>
      <c r="BI161" s="126"/>
      <c r="BJ161" s="126"/>
    </row>
    <row r="162" spans="9:62" x14ac:dyDescent="0.25"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203"/>
      <c r="T162" s="149"/>
      <c r="V162" s="149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6"/>
      <c r="BA162" s="126"/>
      <c r="BB162" s="126"/>
      <c r="BC162" s="126"/>
      <c r="BD162" s="126"/>
      <c r="BE162" s="126"/>
      <c r="BF162" s="126"/>
      <c r="BG162" s="126"/>
      <c r="BH162" s="126"/>
      <c r="BI162" s="126"/>
      <c r="BJ162" s="126"/>
    </row>
    <row r="163" spans="9:62" x14ac:dyDescent="0.25"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49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6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</row>
    <row r="164" spans="9:62" x14ac:dyDescent="0.25"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49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L164" s="126"/>
      <c r="AM164" s="126"/>
      <c r="AN164" s="126"/>
      <c r="AO164" s="126"/>
      <c r="AP164" s="126"/>
      <c r="AQ164" s="126"/>
      <c r="AR164" s="126"/>
      <c r="AS164" s="126"/>
      <c r="AT164" s="126"/>
      <c r="AU164" s="126"/>
      <c r="AV164" s="126"/>
      <c r="AW164" s="126"/>
      <c r="AX164" s="126"/>
      <c r="AY164" s="126"/>
      <c r="AZ164" s="126"/>
      <c r="BA164" s="126"/>
      <c r="BB164" s="126"/>
      <c r="BC164" s="126"/>
      <c r="BD164" s="126"/>
      <c r="BE164" s="126"/>
      <c r="BF164" s="126"/>
      <c r="BG164" s="126"/>
      <c r="BH164" s="126"/>
      <c r="BI164" s="126"/>
      <c r="BJ164" s="126"/>
    </row>
    <row r="165" spans="9:62" x14ac:dyDescent="0.25"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49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L165" s="126"/>
      <c r="AM165" s="126"/>
      <c r="AN165" s="126"/>
      <c r="AO165" s="126"/>
      <c r="AP165" s="126"/>
      <c r="AQ165" s="126"/>
      <c r="AR165" s="126"/>
      <c r="AS165" s="126"/>
      <c r="AT165" s="126"/>
      <c r="AU165" s="126"/>
      <c r="AV165" s="126"/>
      <c r="AW165" s="126"/>
      <c r="AX165" s="126"/>
      <c r="AY165" s="126"/>
      <c r="AZ165" s="126"/>
      <c r="BA165" s="126"/>
      <c r="BB165" s="126"/>
      <c r="BC165" s="126"/>
      <c r="BD165" s="126"/>
      <c r="BE165" s="126"/>
      <c r="BF165" s="126"/>
      <c r="BG165" s="126"/>
      <c r="BH165" s="126"/>
      <c r="BI165" s="126"/>
      <c r="BJ165" s="126"/>
    </row>
    <row r="166" spans="9:62" x14ac:dyDescent="0.25"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49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L166" s="126"/>
      <c r="AM166" s="126"/>
      <c r="AN166" s="126"/>
      <c r="AO166" s="126"/>
      <c r="AP166" s="126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26"/>
      <c r="BC166" s="126"/>
      <c r="BD166" s="126"/>
      <c r="BE166" s="126"/>
      <c r="BF166" s="126"/>
      <c r="BG166" s="126"/>
      <c r="BH166" s="126"/>
      <c r="BI166" s="126"/>
      <c r="BJ166" s="126"/>
    </row>
    <row r="167" spans="9:62" x14ac:dyDescent="0.25"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49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L167" s="126"/>
      <c r="AM167" s="126"/>
      <c r="AN167" s="126"/>
      <c r="AO167" s="126"/>
      <c r="AP167" s="126"/>
      <c r="AQ167" s="126"/>
      <c r="AR167" s="126"/>
      <c r="AS167" s="126"/>
      <c r="AT167" s="126"/>
      <c r="AU167" s="126"/>
      <c r="AV167" s="126"/>
      <c r="AW167" s="126"/>
      <c r="AX167" s="126"/>
      <c r="AY167" s="126"/>
      <c r="AZ167" s="126"/>
      <c r="BA167" s="126"/>
      <c r="BB167" s="126"/>
      <c r="BC167" s="126"/>
      <c r="BD167" s="126"/>
      <c r="BE167" s="126"/>
      <c r="BF167" s="126"/>
      <c r="BG167" s="126"/>
      <c r="BH167" s="126"/>
      <c r="BI167" s="126"/>
      <c r="BJ167" s="126"/>
    </row>
    <row r="168" spans="9:62" x14ac:dyDescent="0.25"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49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  <c r="AO168" s="126"/>
      <c r="AP168" s="126"/>
      <c r="AQ168" s="126"/>
      <c r="AR168" s="126"/>
      <c r="AS168" s="126"/>
      <c r="AT168" s="126"/>
      <c r="AU168" s="126"/>
      <c r="AV168" s="126"/>
      <c r="AW168" s="126"/>
      <c r="AX168" s="126"/>
      <c r="AY168" s="126"/>
      <c r="AZ168" s="126"/>
      <c r="BA168" s="126"/>
      <c r="BB168" s="126"/>
      <c r="BC168" s="126"/>
      <c r="BD168" s="126"/>
      <c r="BE168" s="126"/>
      <c r="BF168" s="126"/>
      <c r="BG168" s="126"/>
      <c r="BH168" s="126"/>
      <c r="BI168" s="126"/>
      <c r="BJ168" s="126"/>
    </row>
    <row r="169" spans="9:62" x14ac:dyDescent="0.25"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49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  <c r="AO169" s="126"/>
      <c r="AP169" s="126"/>
      <c r="AQ169" s="126"/>
      <c r="AR169" s="126"/>
      <c r="AS169" s="126"/>
      <c r="AT169" s="126"/>
      <c r="AU169" s="126"/>
      <c r="AV169" s="126"/>
      <c r="AW169" s="126"/>
      <c r="AX169" s="126"/>
      <c r="AY169" s="126"/>
      <c r="AZ169" s="126"/>
      <c r="BA169" s="126"/>
      <c r="BB169" s="126"/>
      <c r="BC169" s="126"/>
      <c r="BD169" s="126"/>
      <c r="BE169" s="126"/>
      <c r="BF169" s="126"/>
      <c r="BG169" s="126"/>
      <c r="BH169" s="126"/>
      <c r="BI169" s="126"/>
      <c r="BJ169" s="126"/>
    </row>
    <row r="170" spans="9:62" x14ac:dyDescent="0.25"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49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126"/>
      <c r="AN170" s="126"/>
      <c r="AO170" s="126"/>
      <c r="AP170" s="126"/>
      <c r="AQ170" s="126"/>
      <c r="AR170" s="126"/>
      <c r="AS170" s="126"/>
      <c r="AT170" s="126"/>
      <c r="AU170" s="126"/>
      <c r="AV170" s="126"/>
      <c r="AW170" s="126"/>
      <c r="AX170" s="126"/>
      <c r="AY170" s="126"/>
      <c r="AZ170" s="126"/>
      <c r="BA170" s="126"/>
      <c r="BB170" s="126"/>
      <c r="BC170" s="126"/>
      <c r="BD170" s="126"/>
      <c r="BE170" s="126"/>
      <c r="BF170" s="126"/>
      <c r="BG170" s="126"/>
      <c r="BH170" s="126"/>
      <c r="BI170" s="126"/>
      <c r="BJ170" s="126"/>
    </row>
    <row r="171" spans="9:62" x14ac:dyDescent="0.25"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49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L171" s="126"/>
      <c r="AM171" s="126"/>
      <c r="AN171" s="126"/>
      <c r="AO171" s="126"/>
      <c r="AP171" s="126"/>
      <c r="AQ171" s="126"/>
      <c r="AR171" s="126"/>
      <c r="AS171" s="126"/>
      <c r="AT171" s="126"/>
      <c r="AU171" s="126"/>
      <c r="AV171" s="126"/>
      <c r="AW171" s="126"/>
      <c r="AX171" s="126"/>
      <c r="AY171" s="126"/>
      <c r="AZ171" s="126"/>
      <c r="BA171" s="126"/>
      <c r="BB171" s="126"/>
      <c r="BC171" s="126"/>
      <c r="BD171" s="126"/>
      <c r="BE171" s="126"/>
      <c r="BF171" s="126"/>
      <c r="BG171" s="126"/>
      <c r="BH171" s="126"/>
      <c r="BI171" s="126"/>
      <c r="BJ171" s="126"/>
    </row>
    <row r="172" spans="9:62" x14ac:dyDescent="0.25"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49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  <c r="AO172" s="126"/>
      <c r="AP172" s="126"/>
      <c r="AQ172" s="126"/>
      <c r="AR172" s="126"/>
      <c r="AS172" s="126"/>
      <c r="AT172" s="126"/>
      <c r="AU172" s="126"/>
      <c r="AV172" s="126"/>
      <c r="AW172" s="126"/>
      <c r="AX172" s="126"/>
      <c r="AY172" s="126"/>
      <c r="AZ172" s="126"/>
      <c r="BA172" s="126"/>
      <c r="BB172" s="126"/>
      <c r="BC172" s="126"/>
      <c r="BD172" s="126"/>
      <c r="BE172" s="126"/>
      <c r="BF172" s="126"/>
      <c r="BG172" s="126"/>
      <c r="BH172" s="126"/>
      <c r="BI172" s="126"/>
      <c r="BJ172" s="126"/>
    </row>
    <row r="173" spans="9:62" x14ac:dyDescent="0.25"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49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6"/>
      <c r="AQ173" s="126"/>
      <c r="AR173" s="126"/>
      <c r="AS173" s="126"/>
      <c r="AT173" s="126"/>
      <c r="AU173" s="126"/>
      <c r="AV173" s="126"/>
      <c r="AW173" s="126"/>
      <c r="AX173" s="126"/>
      <c r="AY173" s="126"/>
      <c r="AZ173" s="126"/>
      <c r="BA173" s="126"/>
      <c r="BB173" s="126"/>
      <c r="BC173" s="126"/>
      <c r="BD173" s="126"/>
      <c r="BE173" s="126"/>
      <c r="BF173" s="126"/>
      <c r="BG173" s="126"/>
      <c r="BH173" s="126"/>
      <c r="BI173" s="126"/>
      <c r="BJ173" s="126"/>
    </row>
    <row r="174" spans="9:62" x14ac:dyDescent="0.25"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49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6"/>
      <c r="AQ174" s="126"/>
      <c r="AR174" s="126"/>
      <c r="AS174" s="126"/>
      <c r="AT174" s="126"/>
      <c r="AU174" s="126"/>
      <c r="AV174" s="126"/>
      <c r="AW174" s="126"/>
      <c r="AX174" s="126"/>
      <c r="AY174" s="126"/>
      <c r="AZ174" s="126"/>
      <c r="BA174" s="126"/>
      <c r="BB174" s="126"/>
      <c r="BC174" s="126"/>
      <c r="BD174" s="126"/>
      <c r="BE174" s="126"/>
      <c r="BF174" s="126"/>
      <c r="BG174" s="126"/>
      <c r="BH174" s="126"/>
      <c r="BI174" s="126"/>
      <c r="BJ174" s="126"/>
    </row>
    <row r="175" spans="9:62" x14ac:dyDescent="0.25"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49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  <c r="AO175" s="126"/>
      <c r="AP175" s="126"/>
      <c r="AQ175" s="126"/>
      <c r="AR175" s="126"/>
      <c r="AS175" s="126"/>
      <c r="AT175" s="126"/>
      <c r="AU175" s="126"/>
      <c r="AV175" s="126"/>
      <c r="AW175" s="126"/>
      <c r="AX175" s="126"/>
      <c r="AY175" s="126"/>
      <c r="AZ175" s="126"/>
      <c r="BA175" s="126"/>
      <c r="BB175" s="126"/>
      <c r="BC175" s="126"/>
      <c r="BD175" s="126"/>
      <c r="BE175" s="126"/>
      <c r="BF175" s="126"/>
      <c r="BG175" s="126"/>
      <c r="BH175" s="126"/>
      <c r="BI175" s="126"/>
      <c r="BJ175" s="126"/>
    </row>
    <row r="176" spans="9:62" x14ac:dyDescent="0.25"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49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26"/>
      <c r="AQ176" s="126"/>
      <c r="AR176" s="126"/>
      <c r="AS176" s="126"/>
      <c r="AT176" s="126"/>
      <c r="AU176" s="126"/>
      <c r="AV176" s="126"/>
      <c r="AW176" s="126"/>
      <c r="AX176" s="126"/>
      <c r="AY176" s="126"/>
      <c r="AZ176" s="126"/>
      <c r="BA176" s="126"/>
      <c r="BB176" s="126"/>
      <c r="BC176" s="126"/>
      <c r="BD176" s="126"/>
      <c r="BE176" s="126"/>
      <c r="BF176" s="126"/>
      <c r="BG176" s="126"/>
      <c r="BH176" s="126"/>
      <c r="BI176" s="126"/>
      <c r="BJ176" s="126"/>
    </row>
    <row r="177" spans="9:62" x14ac:dyDescent="0.25"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49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6"/>
      <c r="AQ177" s="126"/>
      <c r="AR177" s="126"/>
      <c r="AS177" s="126"/>
      <c r="AT177" s="126"/>
      <c r="AU177" s="126"/>
      <c r="AV177" s="126"/>
      <c r="AW177" s="126"/>
      <c r="AX177" s="126"/>
      <c r="AY177" s="126"/>
      <c r="AZ177" s="126"/>
      <c r="BA177" s="126"/>
      <c r="BB177" s="126"/>
      <c r="BC177" s="126"/>
      <c r="BD177" s="126"/>
      <c r="BE177" s="126"/>
      <c r="BF177" s="126"/>
      <c r="BG177" s="126"/>
      <c r="BH177" s="126"/>
      <c r="BI177" s="126"/>
      <c r="BJ177" s="126"/>
    </row>
    <row r="178" spans="9:62" x14ac:dyDescent="0.25"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49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26"/>
      <c r="AQ178" s="126"/>
      <c r="AR178" s="126"/>
      <c r="AS178" s="126"/>
      <c r="AT178" s="126"/>
      <c r="AU178" s="126"/>
      <c r="AV178" s="126"/>
      <c r="AW178" s="126"/>
      <c r="AX178" s="126"/>
      <c r="AY178" s="126"/>
      <c r="AZ178" s="126"/>
      <c r="BA178" s="126"/>
      <c r="BB178" s="126"/>
      <c r="BC178" s="126"/>
      <c r="BD178" s="126"/>
      <c r="BE178" s="126"/>
      <c r="BF178" s="126"/>
      <c r="BG178" s="126"/>
      <c r="BH178" s="126"/>
      <c r="BI178" s="126"/>
      <c r="BJ178" s="126"/>
    </row>
    <row r="179" spans="9:62" x14ac:dyDescent="0.25"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49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  <c r="AM179" s="126"/>
      <c r="AN179" s="126"/>
      <c r="AO179" s="126"/>
      <c r="AP179" s="126"/>
      <c r="AQ179" s="126"/>
      <c r="AR179" s="126"/>
      <c r="AS179" s="126"/>
      <c r="AT179" s="126"/>
      <c r="AU179" s="126"/>
      <c r="AV179" s="126"/>
      <c r="AW179" s="126"/>
      <c r="AX179" s="126"/>
      <c r="AY179" s="126"/>
      <c r="AZ179" s="126"/>
      <c r="BA179" s="126"/>
      <c r="BB179" s="126"/>
      <c r="BC179" s="126"/>
      <c r="BD179" s="126"/>
      <c r="BE179" s="126"/>
      <c r="BF179" s="126"/>
      <c r="BG179" s="126"/>
      <c r="BH179" s="126"/>
      <c r="BI179" s="126"/>
      <c r="BJ179" s="126"/>
    </row>
    <row r="180" spans="9:62" x14ac:dyDescent="0.25"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49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126"/>
      <c r="AN180" s="126"/>
      <c r="AO180" s="126"/>
      <c r="AP180" s="126"/>
      <c r="AQ180" s="126"/>
      <c r="AR180" s="126"/>
      <c r="AS180" s="126"/>
      <c r="AT180" s="126"/>
      <c r="AU180" s="126"/>
      <c r="AV180" s="126"/>
      <c r="AW180" s="126"/>
      <c r="AX180" s="126"/>
      <c r="AY180" s="126"/>
      <c r="AZ180" s="126"/>
      <c r="BA180" s="126"/>
      <c r="BB180" s="126"/>
      <c r="BC180" s="126"/>
      <c r="BD180" s="126"/>
      <c r="BE180" s="126"/>
      <c r="BF180" s="126"/>
      <c r="BG180" s="126"/>
      <c r="BH180" s="126"/>
      <c r="BI180" s="126"/>
      <c r="BJ180" s="126"/>
    </row>
    <row r="181" spans="9:62" x14ac:dyDescent="0.25"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49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L181" s="126"/>
      <c r="AM181" s="126"/>
      <c r="AN181" s="126"/>
      <c r="AO181" s="126"/>
      <c r="AP181" s="126"/>
      <c r="AQ181" s="126"/>
      <c r="AR181" s="126"/>
      <c r="AS181" s="126"/>
      <c r="AT181" s="126"/>
      <c r="AU181" s="126"/>
      <c r="AV181" s="126"/>
      <c r="AW181" s="126"/>
      <c r="AX181" s="126"/>
      <c r="AY181" s="126"/>
      <c r="AZ181" s="126"/>
      <c r="BA181" s="126"/>
      <c r="BB181" s="126"/>
      <c r="BC181" s="126"/>
      <c r="BD181" s="126"/>
      <c r="BE181" s="126"/>
      <c r="BF181" s="126"/>
      <c r="BG181" s="126"/>
      <c r="BH181" s="126"/>
      <c r="BI181" s="126"/>
      <c r="BJ181" s="126"/>
    </row>
    <row r="182" spans="9:62" x14ac:dyDescent="0.25"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49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  <c r="AL182" s="126"/>
      <c r="AM182" s="126"/>
      <c r="AN182" s="126"/>
      <c r="AO182" s="126"/>
      <c r="AP182" s="126"/>
      <c r="AQ182" s="126"/>
      <c r="AR182" s="126"/>
      <c r="AS182" s="126"/>
      <c r="AT182" s="126"/>
      <c r="AU182" s="126"/>
      <c r="AV182" s="126"/>
      <c r="AW182" s="126"/>
      <c r="AX182" s="126"/>
      <c r="AY182" s="126"/>
      <c r="AZ182" s="126"/>
      <c r="BA182" s="126"/>
      <c r="BB182" s="126"/>
      <c r="BC182" s="126"/>
      <c r="BD182" s="126"/>
      <c r="BE182" s="126"/>
      <c r="BF182" s="126"/>
      <c r="BG182" s="126"/>
      <c r="BH182" s="126"/>
      <c r="BI182" s="126"/>
      <c r="BJ182" s="126"/>
    </row>
    <row r="183" spans="9:62" x14ac:dyDescent="0.25"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49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  <c r="AM183" s="126"/>
      <c r="AN183" s="126"/>
      <c r="AO183" s="126"/>
      <c r="AP183" s="126"/>
      <c r="AQ183" s="126"/>
      <c r="AR183" s="126"/>
      <c r="AS183" s="126"/>
      <c r="AT183" s="126"/>
      <c r="AU183" s="126"/>
      <c r="AV183" s="126"/>
      <c r="AW183" s="126"/>
      <c r="AX183" s="126"/>
      <c r="AY183" s="126"/>
      <c r="AZ183" s="126"/>
      <c r="BA183" s="126"/>
      <c r="BB183" s="126"/>
      <c r="BC183" s="126"/>
      <c r="BD183" s="126"/>
      <c r="BE183" s="126"/>
      <c r="BF183" s="126"/>
      <c r="BG183" s="126"/>
      <c r="BH183" s="126"/>
      <c r="BI183" s="126"/>
      <c r="BJ183" s="126"/>
    </row>
    <row r="184" spans="9:62" x14ac:dyDescent="0.25"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49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  <c r="AQ184" s="126"/>
      <c r="AR184" s="126"/>
      <c r="AS184" s="126"/>
      <c r="AT184" s="126"/>
      <c r="AU184" s="126"/>
      <c r="AV184" s="126"/>
      <c r="AW184" s="126"/>
      <c r="AX184" s="126"/>
      <c r="AY184" s="126"/>
      <c r="AZ184" s="126"/>
      <c r="BA184" s="126"/>
      <c r="BB184" s="126"/>
      <c r="BC184" s="126"/>
      <c r="BD184" s="126"/>
      <c r="BE184" s="126"/>
      <c r="BF184" s="126"/>
      <c r="BG184" s="126"/>
      <c r="BH184" s="126"/>
      <c r="BI184" s="126"/>
      <c r="BJ184" s="126"/>
    </row>
    <row r="185" spans="9:62" x14ac:dyDescent="0.25">
      <c r="I185" s="126"/>
      <c r="J185" s="126"/>
      <c r="K185" s="126"/>
      <c r="T185" s="149"/>
    </row>
    <row r="186" spans="9:62" x14ac:dyDescent="0.25">
      <c r="I186" s="126"/>
      <c r="J186" s="126"/>
      <c r="K186" s="126"/>
      <c r="T186" s="149"/>
    </row>
    <row r="187" spans="9:62" x14ac:dyDescent="0.25">
      <c r="I187" s="126"/>
      <c r="J187" s="126"/>
      <c r="K187" s="126"/>
      <c r="T187" s="149"/>
    </row>
    <row r="188" spans="9:62" x14ac:dyDescent="0.25">
      <c r="I188" s="126"/>
      <c r="J188" s="126"/>
      <c r="K188" s="126"/>
      <c r="T188" s="149"/>
    </row>
    <row r="189" spans="9:62" x14ac:dyDescent="0.25">
      <c r="T189" s="149"/>
    </row>
    <row r="190" spans="9:62" x14ac:dyDescent="0.25">
      <c r="T190" s="149"/>
    </row>
    <row r="191" spans="9:62" x14ac:dyDescent="0.25">
      <c r="T191" s="149"/>
    </row>
  </sheetData>
  <mergeCells count="64">
    <mergeCell ref="CN116:CO116"/>
    <mergeCell ref="CP115:CY115"/>
    <mergeCell ref="CE115:CF115"/>
    <mergeCell ref="CJ115:CL115"/>
    <mergeCell ref="CG115:CI115"/>
    <mergeCell ref="CA115:CD115"/>
    <mergeCell ref="E10:G10"/>
    <mergeCell ref="E8:G8"/>
    <mergeCell ref="F13:F14"/>
    <mergeCell ref="G13:H13"/>
    <mergeCell ref="H10:I10"/>
    <mergeCell ref="H8:I8"/>
    <mergeCell ref="I13:M13"/>
    <mergeCell ref="L14:M14"/>
    <mergeCell ref="J10:K10"/>
    <mergeCell ref="I115:I116"/>
    <mergeCell ref="J115:J116"/>
    <mergeCell ref="I100:J100"/>
    <mergeCell ref="I114:BJ114"/>
    <mergeCell ref="AU115:AX115"/>
    <mergeCell ref="AQ115:AT115"/>
    <mergeCell ref="S115:T115"/>
    <mergeCell ref="V115:AO115"/>
    <mergeCell ref="C4:K4"/>
    <mergeCell ref="N5:O5"/>
    <mergeCell ref="J9:K9"/>
    <mergeCell ref="H9:I9"/>
    <mergeCell ref="E9:G9"/>
    <mergeCell ref="J7:K7"/>
    <mergeCell ref="J5:K5"/>
    <mergeCell ref="H7:I7"/>
    <mergeCell ref="H5:I5"/>
    <mergeCell ref="E5:G5"/>
    <mergeCell ref="E7:G7"/>
    <mergeCell ref="J8:K8"/>
    <mergeCell ref="K115:K116"/>
    <mergeCell ref="L100:BY100"/>
    <mergeCell ref="BW115:BZ115"/>
    <mergeCell ref="R13:V13"/>
    <mergeCell ref="L115:L116"/>
    <mergeCell ref="AP115:AP116"/>
    <mergeCell ref="BS115:BV115"/>
    <mergeCell ref="BO115:BR115"/>
    <mergeCell ref="BK115:BN115"/>
    <mergeCell ref="BG115:BJ115"/>
    <mergeCell ref="BC115:BF115"/>
    <mergeCell ref="AY115:BB115"/>
    <mergeCell ref="N13:Q13"/>
    <mergeCell ref="M115:N115"/>
    <mergeCell ref="O115:P115"/>
    <mergeCell ref="Q115:R115"/>
    <mergeCell ref="C100:G100"/>
    <mergeCell ref="C25:D25"/>
    <mergeCell ref="C20:D20"/>
    <mergeCell ref="C21:D21"/>
    <mergeCell ref="C22:D22"/>
    <mergeCell ref="C23:D23"/>
    <mergeCell ref="C24:D24"/>
    <mergeCell ref="C17:D17"/>
    <mergeCell ref="C16:D16"/>
    <mergeCell ref="C13:D14"/>
    <mergeCell ref="E13:E14"/>
    <mergeCell ref="C19:D19"/>
    <mergeCell ref="C18:D18"/>
  </mergeCells>
  <phoneticPr fontId="4" type="noConversion"/>
  <conditionalFormatting sqref="C16:E24">
    <cfRule type="cellIs" dxfId="31" priority="66" operator="lessThan">
      <formula>1</formula>
    </cfRule>
  </conditionalFormatting>
  <conditionalFormatting sqref="O7:O8">
    <cfRule type="cellIs" dxfId="30" priority="65" operator="lessThan">
      <formula>1</formula>
    </cfRule>
  </conditionalFormatting>
  <conditionalFormatting sqref="V124:X154 Z124:Z154 AB124:AB154 AD124:AD154 AF124:AF154 AH124:AH154 AL124:AL154 AQ124:AR154">
    <cfRule type="cellIs" dxfId="29" priority="64" operator="equal">
      <formula>$I$102</formula>
    </cfRule>
  </conditionalFormatting>
  <conditionalFormatting sqref="V124:X154 Z124:Z154 AB124:AB154 AD124:AD154 AF124:AF154 AH124:AH154 AL124:AL154 AQ124:AQ154">
    <cfRule type="cellIs" dxfId="28" priority="63" operator="equal">
      <formula>$I$102</formula>
    </cfRule>
  </conditionalFormatting>
  <conditionalFormatting sqref="Q124:R154">
    <cfRule type="cellIs" dxfId="27" priority="57" operator="equal">
      <formula>$I$102</formula>
    </cfRule>
  </conditionalFormatting>
  <conditionalFormatting sqref="Q124:Q154">
    <cfRule type="cellIs" dxfId="26" priority="56" operator="equal">
      <formula>$I$102</formula>
    </cfRule>
  </conditionalFormatting>
  <conditionalFormatting sqref="S124:U154">
    <cfRule type="cellIs" dxfId="0" priority="50" operator="equal">
      <formula>$I$102</formula>
    </cfRule>
  </conditionalFormatting>
  <conditionalFormatting sqref="S124:U154">
    <cfRule type="cellIs" dxfId="25" priority="49" operator="equal">
      <formula>$I$102</formula>
    </cfRule>
  </conditionalFormatting>
  <conditionalFormatting sqref="Y124:Y138">
    <cfRule type="cellIs" dxfId="24" priority="24" operator="equal">
      <formula>$I$102</formula>
    </cfRule>
  </conditionalFormatting>
  <conditionalFormatting sqref="Y124:Y138">
    <cfRule type="cellIs" dxfId="23" priority="23" operator="equal">
      <formula>$I$102</formula>
    </cfRule>
  </conditionalFormatting>
  <conditionalFormatting sqref="AA124:AA154">
    <cfRule type="cellIs" dxfId="22" priority="22" operator="equal">
      <formula>$I$102</formula>
    </cfRule>
  </conditionalFormatting>
  <conditionalFormatting sqref="AA124:AA154">
    <cfRule type="cellIs" dxfId="21" priority="21" operator="equal">
      <formula>$I$102</formula>
    </cfRule>
  </conditionalFormatting>
  <conditionalFormatting sqref="AC124:AC154">
    <cfRule type="cellIs" dxfId="20" priority="20" operator="equal">
      <formula>$I$102</formula>
    </cfRule>
  </conditionalFormatting>
  <conditionalFormatting sqref="AC124:AC154">
    <cfRule type="cellIs" dxfId="19" priority="19" operator="equal">
      <formula>$I$102</formula>
    </cfRule>
  </conditionalFormatting>
  <conditionalFormatting sqref="AE124:AE154">
    <cfRule type="cellIs" dxfId="18" priority="18" operator="equal">
      <formula>$I$102</formula>
    </cfRule>
  </conditionalFormatting>
  <conditionalFormatting sqref="AE124:AE154">
    <cfRule type="cellIs" dxfId="17" priority="17" operator="equal">
      <formula>$I$102</formula>
    </cfRule>
  </conditionalFormatting>
  <conditionalFormatting sqref="AG124:AG154">
    <cfRule type="cellIs" dxfId="16" priority="16" operator="equal">
      <formula>$I$102</formula>
    </cfRule>
  </conditionalFormatting>
  <conditionalFormatting sqref="AG124:AG154">
    <cfRule type="cellIs" dxfId="15" priority="15" operator="equal">
      <formula>$I$102</formula>
    </cfRule>
  </conditionalFormatting>
  <conditionalFormatting sqref="AK124:AK154">
    <cfRule type="cellIs" dxfId="14" priority="14" operator="equal">
      <formula>$I$102</formula>
    </cfRule>
  </conditionalFormatting>
  <conditionalFormatting sqref="AK124:AK154">
    <cfRule type="cellIs" dxfId="13" priority="13" operator="equal">
      <formula>$I$102</formula>
    </cfRule>
  </conditionalFormatting>
  <conditionalFormatting sqref="AM124:AM154">
    <cfRule type="cellIs" dxfId="12" priority="12" operator="equal">
      <formula>$I$102</formula>
    </cfRule>
  </conditionalFormatting>
  <conditionalFormatting sqref="AM124:AM154">
    <cfRule type="cellIs" dxfId="11" priority="11" operator="equal">
      <formula>$I$102</formula>
    </cfRule>
  </conditionalFormatting>
  <conditionalFormatting sqref="AO124:AO154">
    <cfRule type="cellIs" dxfId="10" priority="10" operator="equal">
      <formula>$I$102</formula>
    </cfRule>
  </conditionalFormatting>
  <conditionalFormatting sqref="AO124:AO154">
    <cfRule type="cellIs" dxfId="9" priority="9" operator="equal">
      <formula>$I$102</formula>
    </cfRule>
  </conditionalFormatting>
  <conditionalFormatting sqref="AI124:AI154">
    <cfRule type="cellIs" dxfId="8" priority="8" operator="equal">
      <formula>$I$102</formula>
    </cfRule>
  </conditionalFormatting>
  <conditionalFormatting sqref="AI124:AI154">
    <cfRule type="cellIs" dxfId="7" priority="7" operator="equal">
      <formula>$I$102</formula>
    </cfRule>
  </conditionalFormatting>
  <conditionalFormatting sqref="Y139:Y154">
    <cfRule type="cellIs" dxfId="6" priority="6" operator="equal">
      <formula>$I$102</formula>
    </cfRule>
  </conditionalFormatting>
  <conditionalFormatting sqref="Y139:Y154">
    <cfRule type="cellIs" dxfId="5" priority="5" operator="equal">
      <formula>$I$102</formula>
    </cfRule>
  </conditionalFormatting>
  <conditionalFormatting sqref="AN124:AN154">
    <cfRule type="cellIs" dxfId="4" priority="4" operator="equal">
      <formula>$I$102</formula>
    </cfRule>
  </conditionalFormatting>
  <conditionalFormatting sqref="AN124:AN154">
    <cfRule type="cellIs" dxfId="3" priority="3" operator="equal">
      <formula>$I$102</formula>
    </cfRule>
  </conditionalFormatting>
  <conditionalFormatting sqref="AJ124:AJ154">
    <cfRule type="cellIs" dxfId="2" priority="2" operator="equal">
      <formula>$I$102</formula>
    </cfRule>
  </conditionalFormatting>
  <conditionalFormatting sqref="AJ124:AJ154">
    <cfRule type="cellIs" dxfId="1" priority="1" operator="equal">
      <formula>$I$102</formula>
    </cfRule>
  </conditionalFormatting>
  <dataValidations count="3">
    <dataValidation type="list" allowBlank="1" showInputMessage="1" showErrorMessage="1" sqref="O7" xr:uid="{4DE6B75A-DADD-4FC3-A3CA-D04B88C0F4C6}">
      <formula1>$C$102:$C$152</formula1>
    </dataValidation>
    <dataValidation type="list" allowBlank="1" showInputMessage="1" showErrorMessage="1" sqref="G15" xr:uid="{33BCD2AA-686A-4EF4-A473-C3590D80546C}">
      <formula1>$G$102:$G$132</formula1>
    </dataValidation>
    <dataValidation type="list" allowBlank="1" showInputMessage="1" showErrorMessage="1" sqref="E7:K9" xr:uid="{502D25FD-1E9A-48E9-9E9C-6045695F4A38}">
      <formula1>$C$16:$C$25</formula1>
    </dataValidation>
  </dataValidations>
  <pageMargins left="0.7" right="0.7" top="0.75" bottom="0.75" header="0.3" footer="0.3"/>
  <pageSetup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4398EDA3-D6D1-48E3-80A3-F6F50AECB8C0}">
          <x14:formula1>
            <xm:f>Programa!$F$7</xm:f>
          </x14:formula1>
          <xm:sqref>O8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T82"/>
  <sheetViews>
    <sheetView zoomScale="68" zoomScaleNormal="68" workbookViewId="0">
      <selection activeCell="D26" sqref="D26:E26"/>
    </sheetView>
  </sheetViews>
  <sheetFormatPr baseColWidth="10" defaultColWidth="10.85546875" defaultRowHeight="15" x14ac:dyDescent="0.25"/>
  <cols>
    <col min="1" max="1" width="10.85546875" style="22" customWidth="1"/>
    <col min="2" max="2" width="0.42578125" style="22" customWidth="1"/>
    <col min="3" max="3" width="3.140625" style="22" customWidth="1"/>
    <col min="4" max="4" width="9.5703125" style="22" customWidth="1"/>
    <col min="5" max="5" width="12.7109375" style="22" customWidth="1"/>
    <col min="6" max="6" width="11.42578125" style="22" customWidth="1"/>
    <col min="7" max="9" width="10.85546875" style="22" customWidth="1"/>
    <col min="10" max="42" width="10.85546875" style="22" hidden="1" customWidth="1"/>
    <col min="43" max="43" width="0.42578125" style="22" hidden="1" customWidth="1"/>
    <col min="44" max="46" width="10.85546875" style="22" hidden="1" customWidth="1"/>
    <col min="47" max="54" width="10.85546875" style="22" customWidth="1"/>
    <col min="55" max="55" width="0.42578125" style="22" customWidth="1"/>
    <col min="56" max="56" width="10.85546875" style="22" customWidth="1"/>
    <col min="57" max="58" width="21.85546875" style="22" customWidth="1"/>
    <col min="59" max="60" width="10.85546875" style="8" customWidth="1"/>
    <col min="61" max="61" width="21.85546875" style="8" customWidth="1"/>
    <col min="62" max="72" width="21.85546875" style="22" customWidth="1"/>
    <col min="73" max="80" width="10.85546875" style="22" customWidth="1"/>
    <col min="81" max="16384" width="10.85546875" style="22"/>
  </cols>
  <sheetData>
    <row r="1" spans="1:72" x14ac:dyDescent="0.25">
      <c r="O1" s="23"/>
      <c r="P1" s="23"/>
      <c r="BG1" s="22"/>
      <c r="BH1" s="22"/>
      <c r="BI1" s="22"/>
    </row>
    <row r="2" spans="1:72" x14ac:dyDescent="0.25">
      <c r="C2" s="337" t="s">
        <v>25</v>
      </c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  <c r="BG2" s="22"/>
      <c r="BH2" s="22"/>
      <c r="BI2" s="22"/>
    </row>
    <row r="3" spans="1:72" ht="14.45" customHeight="1" x14ac:dyDescent="0.25">
      <c r="AS3" s="23"/>
      <c r="AT3" s="23"/>
      <c r="AU3" s="23"/>
      <c r="AV3" s="79"/>
      <c r="AW3" s="80"/>
      <c r="AX3" s="80"/>
      <c r="BG3" s="22"/>
      <c r="BH3" s="22"/>
      <c r="BI3" s="22"/>
    </row>
    <row r="4" spans="1:72" ht="14.45" customHeight="1" x14ac:dyDescent="0.25">
      <c r="B4" s="36"/>
      <c r="C4" s="41" t="s">
        <v>26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18"/>
      <c r="AX4" s="51"/>
      <c r="AY4" s="51"/>
      <c r="AZ4" s="67"/>
      <c r="BA4" s="67"/>
      <c r="BB4" s="78"/>
      <c r="BD4" s="77"/>
      <c r="BF4" s="52"/>
      <c r="BG4" s="22"/>
      <c r="BH4" s="22"/>
      <c r="BI4" s="22"/>
    </row>
    <row r="5" spans="1:72" ht="2.1" customHeight="1" x14ac:dyDescent="0.25">
      <c r="B5" s="11"/>
      <c r="C5" s="49"/>
      <c r="D5" s="49"/>
      <c r="E5" s="49"/>
      <c r="F5" s="49"/>
      <c r="G5" s="49"/>
      <c r="H5" s="49"/>
      <c r="I5" s="4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49"/>
      <c r="AV5" s="49"/>
      <c r="AW5" s="48"/>
      <c r="AX5" s="51"/>
      <c r="AY5" s="51"/>
      <c r="AZ5" s="67"/>
      <c r="BA5" s="67"/>
      <c r="BB5" s="78"/>
      <c r="BC5" s="78"/>
      <c r="BD5" s="80"/>
      <c r="BF5" s="52"/>
      <c r="BG5" s="22"/>
      <c r="BH5" s="22"/>
      <c r="BI5" s="22"/>
    </row>
    <row r="6" spans="1:72" x14ac:dyDescent="0.25">
      <c r="B6" s="11"/>
      <c r="C6" s="346" t="s">
        <v>16</v>
      </c>
      <c r="D6" s="347"/>
      <c r="E6" s="54" t="s">
        <v>17</v>
      </c>
      <c r="F6" s="357" t="s">
        <v>18</v>
      </c>
      <c r="G6" s="357"/>
      <c r="H6" s="357" t="s">
        <v>19</v>
      </c>
      <c r="I6" s="35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357" t="s">
        <v>27</v>
      </c>
      <c r="AV6" s="358"/>
      <c r="AW6" s="48"/>
      <c r="AX6" s="51"/>
      <c r="AY6" s="51"/>
      <c r="AZ6" s="51"/>
      <c r="BB6" s="81"/>
      <c r="BC6" s="80"/>
      <c r="BD6" s="80"/>
      <c r="BG6" s="22"/>
      <c r="BH6" s="22"/>
      <c r="BI6" s="22"/>
    </row>
    <row r="7" spans="1:72" ht="2.4500000000000002" customHeight="1" x14ac:dyDescent="0.25">
      <c r="B7" s="11"/>
      <c r="C7" s="49"/>
      <c r="D7" s="49"/>
      <c r="E7" s="49"/>
      <c r="F7" s="121"/>
      <c r="G7" s="121"/>
      <c r="H7" s="121"/>
      <c r="I7" s="12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121"/>
      <c r="AV7" s="121"/>
      <c r="AW7" s="48"/>
      <c r="AX7" s="51"/>
      <c r="AY7" s="51"/>
      <c r="BB7" s="80"/>
      <c r="BC7" s="80"/>
      <c r="BD7" s="80"/>
      <c r="BG7" s="22"/>
      <c r="BH7" s="22"/>
      <c r="BI7" s="22"/>
    </row>
    <row r="8" spans="1:72" x14ac:dyDescent="0.25">
      <c r="B8" s="11"/>
      <c r="C8" s="344">
        <v>44131</v>
      </c>
      <c r="D8" s="345"/>
      <c r="E8" s="73">
        <v>44131</v>
      </c>
      <c r="F8" s="338" t="s">
        <v>28</v>
      </c>
      <c r="G8" s="339"/>
      <c r="H8" s="339"/>
      <c r="I8" s="339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339"/>
      <c r="AV8" s="359"/>
      <c r="AW8" s="48"/>
      <c r="AX8" s="51"/>
      <c r="AY8" s="51"/>
      <c r="AZ8" s="22" t="s">
        <v>7</v>
      </c>
      <c r="BA8" s="55">
        <v>2020</v>
      </c>
      <c r="BB8" s="80"/>
      <c r="BC8" s="80"/>
      <c r="BD8" s="80"/>
      <c r="BG8" s="22"/>
      <c r="BH8" s="22"/>
      <c r="BI8" s="22"/>
    </row>
    <row r="9" spans="1:72" x14ac:dyDescent="0.25">
      <c r="B9" s="11"/>
      <c r="C9" s="342">
        <v>44132</v>
      </c>
      <c r="D9" s="343"/>
      <c r="E9" s="74">
        <v>44132</v>
      </c>
      <c r="F9" s="348" t="s">
        <v>29</v>
      </c>
      <c r="G9" s="349"/>
      <c r="H9" s="349"/>
      <c r="I9" s="34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349"/>
      <c r="AV9" s="350"/>
      <c r="AW9" s="48"/>
      <c r="AX9" s="51"/>
      <c r="AY9" s="51"/>
      <c r="AZ9" s="22" t="s">
        <v>9</v>
      </c>
      <c r="BA9" s="55" t="s">
        <v>22</v>
      </c>
      <c r="BG9" s="22"/>
      <c r="BH9" s="22"/>
      <c r="BI9" s="22"/>
    </row>
    <row r="10" spans="1:72" s="8" customFormat="1" ht="14.45" customHeight="1" x14ac:dyDescent="0.25">
      <c r="A10" s="22"/>
      <c r="B10" s="11"/>
      <c r="C10" s="342">
        <v>44133</v>
      </c>
      <c r="D10" s="343"/>
      <c r="E10" s="74">
        <v>44133</v>
      </c>
      <c r="F10" s="348" t="s">
        <v>30</v>
      </c>
      <c r="G10" s="349"/>
      <c r="H10" s="349"/>
      <c r="I10" s="349"/>
      <c r="AU10" s="349"/>
      <c r="AV10" s="350"/>
      <c r="AW10" s="48"/>
      <c r="AX10" s="51"/>
      <c r="AY10" s="51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</row>
    <row r="11" spans="1:72" s="8" customFormat="1" x14ac:dyDescent="0.25">
      <c r="A11" s="22"/>
      <c r="B11" s="11"/>
      <c r="C11" s="342">
        <v>44134</v>
      </c>
      <c r="D11" s="343"/>
      <c r="E11" s="74">
        <v>44134</v>
      </c>
      <c r="F11" s="348" t="s">
        <v>31</v>
      </c>
      <c r="G11" s="349"/>
      <c r="H11" s="349"/>
      <c r="I11" s="349"/>
      <c r="AU11" s="349"/>
      <c r="AV11" s="350"/>
      <c r="AW11" s="48"/>
      <c r="AX11" s="51"/>
      <c r="AY11" s="51"/>
      <c r="AZ11" s="51"/>
      <c r="BA11" s="22"/>
      <c r="BB11" s="51"/>
      <c r="BC11" s="22"/>
      <c r="BD11" s="22"/>
      <c r="BE11" s="22"/>
      <c r="BF11" s="22"/>
      <c r="BG11" s="22"/>
      <c r="BH11" s="22"/>
      <c r="BI11" s="22"/>
      <c r="BJ11" s="22"/>
      <c r="BK11" s="22"/>
    </row>
    <row r="12" spans="1:72" s="8" customFormat="1" x14ac:dyDescent="0.25">
      <c r="A12" s="22"/>
      <c r="B12" s="11"/>
      <c r="C12" s="340">
        <v>44135</v>
      </c>
      <c r="D12" s="341"/>
      <c r="E12" s="75">
        <v>44135</v>
      </c>
      <c r="F12" s="351" t="s">
        <v>32</v>
      </c>
      <c r="G12" s="352"/>
      <c r="H12" s="352"/>
      <c r="I12" s="352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352"/>
      <c r="AV12" s="353"/>
      <c r="AW12" s="48"/>
      <c r="AX12" s="51"/>
      <c r="AY12" s="51"/>
      <c r="AZ12" s="51"/>
      <c r="BA12" s="22"/>
      <c r="BB12" s="51"/>
      <c r="BC12" s="22"/>
      <c r="BD12" s="22"/>
      <c r="BE12" s="22"/>
      <c r="BF12" s="22"/>
      <c r="BG12" s="22"/>
      <c r="BH12" s="22"/>
      <c r="BI12" s="22"/>
      <c r="BJ12" s="22"/>
      <c r="BK12" s="22"/>
    </row>
    <row r="13" spans="1:72" s="8" customFormat="1" ht="2.4500000000000002" customHeight="1" x14ac:dyDescent="0.25">
      <c r="A13" s="22"/>
      <c r="B13" s="12"/>
      <c r="C13" s="114"/>
      <c r="D13" s="114"/>
      <c r="E13" s="114"/>
      <c r="F13" s="122"/>
      <c r="G13" s="122"/>
      <c r="H13" s="122"/>
      <c r="I13" s="122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122"/>
      <c r="AV13" s="122"/>
      <c r="AW13" s="120"/>
      <c r="AX13" s="51"/>
      <c r="AY13" s="51"/>
      <c r="AZ13" s="22"/>
      <c r="BA13" s="51"/>
      <c r="BB13" s="22"/>
      <c r="BC13" s="22"/>
      <c r="BD13" s="22"/>
      <c r="BE13" s="22"/>
      <c r="BF13" s="22"/>
      <c r="BG13" s="22"/>
      <c r="BH13" s="22"/>
      <c r="BI13" s="22"/>
      <c r="BJ13" s="22"/>
    </row>
    <row r="14" spans="1:72" x14ac:dyDescent="0.25">
      <c r="BG14" s="112" t="s">
        <v>33</v>
      </c>
      <c r="BH14" s="113" t="s">
        <v>34</v>
      </c>
    </row>
    <row r="15" spans="1:72" x14ac:dyDescent="0.25">
      <c r="BI15" s="366" t="s">
        <v>35</v>
      </c>
      <c r="BJ15" s="367"/>
      <c r="BK15" s="366" t="s">
        <v>36</v>
      </c>
      <c r="BL15" s="368"/>
      <c r="BM15" s="368"/>
      <c r="BN15" s="368"/>
      <c r="BO15" s="368"/>
      <c r="BP15" s="368"/>
      <c r="BQ15" s="368"/>
      <c r="BR15" s="368"/>
      <c r="BS15" s="368"/>
      <c r="BT15" s="367"/>
    </row>
    <row r="16" spans="1:72" ht="14.1" customHeight="1" x14ac:dyDescent="0.25">
      <c r="B16" s="117"/>
      <c r="C16" s="355" t="s">
        <v>37</v>
      </c>
      <c r="D16" s="355"/>
      <c r="E16" s="355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  <c r="AI16" s="355"/>
      <c r="AJ16" s="355"/>
      <c r="AK16" s="355"/>
      <c r="AL16" s="355"/>
      <c r="AM16" s="355"/>
      <c r="AN16" s="355"/>
      <c r="AO16" s="355"/>
      <c r="AP16" s="355"/>
      <c r="AQ16" s="355"/>
      <c r="AR16" s="355"/>
      <c r="AS16" s="355"/>
      <c r="AT16" s="355"/>
      <c r="AU16" s="355"/>
      <c r="AV16" s="355"/>
      <c r="AW16" s="355"/>
      <c r="AX16" s="355"/>
      <c r="AY16" s="355"/>
      <c r="AZ16" s="355"/>
      <c r="BA16" s="355"/>
      <c r="BB16" s="355"/>
      <c r="BC16" s="118"/>
      <c r="BE16" s="24" t="s">
        <v>38</v>
      </c>
      <c r="BF16" s="24" t="s">
        <v>39</v>
      </c>
      <c r="BG16" s="24" t="s">
        <v>16</v>
      </c>
      <c r="BH16" s="27" t="s">
        <v>17</v>
      </c>
      <c r="BI16" s="34" t="s">
        <v>18</v>
      </c>
      <c r="BJ16" s="24" t="s">
        <v>19</v>
      </c>
      <c r="BK16" s="24" t="str">
        <f>D21</f>
        <v>T. 1</v>
      </c>
      <c r="BL16" s="24" t="str">
        <f>D22</f>
        <v>T. 2</v>
      </c>
      <c r="BM16" s="24" t="str">
        <f>D23</f>
        <v>T. 3</v>
      </c>
      <c r="BN16" s="24" t="str">
        <f>D24</f>
        <v>T. 4</v>
      </c>
      <c r="BO16" s="24">
        <f>D25</f>
        <v>0</v>
      </c>
      <c r="BP16" s="24">
        <f>D26</f>
        <v>0</v>
      </c>
      <c r="BQ16" s="24">
        <f>D27</f>
        <v>0</v>
      </c>
      <c r="BR16" s="24">
        <f>D28</f>
        <v>0</v>
      </c>
      <c r="BS16" s="24">
        <f>D29</f>
        <v>0</v>
      </c>
      <c r="BT16" s="24">
        <f>D30</f>
        <v>0</v>
      </c>
    </row>
    <row r="17" spans="2:72" ht="2.4500000000000002" customHeight="1" x14ac:dyDescent="0.25">
      <c r="B17" s="47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53"/>
      <c r="AP17" s="53"/>
      <c r="AQ17" s="53"/>
      <c r="AR17" s="53"/>
      <c r="AS17" s="53"/>
      <c r="AT17" s="53"/>
      <c r="AU17" s="114"/>
      <c r="AV17" s="114"/>
      <c r="AW17" s="114"/>
      <c r="AX17" s="114"/>
      <c r="AY17" s="114"/>
      <c r="AZ17" s="114"/>
      <c r="BA17" s="114"/>
      <c r="BB17" s="114"/>
      <c r="BC17" s="48"/>
      <c r="BE17" s="40"/>
      <c r="BF17" s="40"/>
      <c r="BG17" s="24"/>
      <c r="BH17" s="27"/>
      <c r="BI17" s="4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</row>
    <row r="18" spans="2:72" x14ac:dyDescent="0.25">
      <c r="B18" s="47"/>
      <c r="C18" s="360" t="s">
        <v>40</v>
      </c>
      <c r="D18" s="354" t="s">
        <v>41</v>
      </c>
      <c r="E18" s="356"/>
      <c r="F18" s="364" t="s">
        <v>42</v>
      </c>
      <c r="G18" s="360" t="s">
        <v>43</v>
      </c>
      <c r="H18" s="354" t="s">
        <v>44</v>
      </c>
      <c r="I18" s="356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45" t="s">
        <v>45</v>
      </c>
      <c r="AP18" s="41"/>
      <c r="AQ18" s="41"/>
      <c r="AR18" s="41"/>
      <c r="AS18" s="41"/>
      <c r="AT18" s="46"/>
      <c r="AU18" s="354" t="s">
        <v>46</v>
      </c>
      <c r="AV18" s="355"/>
      <c r="AW18" s="355"/>
      <c r="AX18" s="356"/>
      <c r="AY18" s="354" t="s">
        <v>47</v>
      </c>
      <c r="AZ18" s="355"/>
      <c r="BA18" s="355"/>
      <c r="BB18" s="356"/>
      <c r="BC18" s="48"/>
      <c r="BE18" s="20" t="str">
        <f>D21</f>
        <v>T. 1</v>
      </c>
      <c r="BF18" s="20" t="str">
        <f>D21</f>
        <v>T. 1</v>
      </c>
      <c r="BG18" s="25">
        <f>Programa!S3</f>
        <v>45566</v>
      </c>
      <c r="BH18" s="9">
        <f>Programa!S5</f>
        <v>3</v>
      </c>
      <c r="BI18" s="11" t="str" cm="1">
        <f t="array" ref="BI18">_xlfn.IFNA(_xlfn.IFS(AND(AP21=AX33,AR21=BH18,AT21=BB33),D21,AND(AP21=AX33,AS21=BG18,AT21=BB33),D21,AND(AU21=AX33,AV21=BH18,AX21=BB33),D21,AND(AU21=AX33,AW21=BG18,AX21=BB33),D21,AND(AY21=AX33,AZ21=BH18,BB21=BB33),D21,AND(AY21=AX33,BA21=BG18,BB21=BB33),D21,AND(AP22=AX33,AR22=BH18,AT22=BB33),D22,AND(AP22=AX33,AS22=BG18,AT22=BB33),D22,AND(AU22=AX33,AV22=BH18,AX22=BB33),D22,AND(AU22=AX33,AW22=BG18,AX22=BB33),D22,AND(AY22=AX33,AZ22=BH18,BB22=BB33),D22,AND(AY22=AX33,BA22=BG18,BB22=BB33),D22,AND(AP23=AX33,AR23=BH18,AT23=BB33),D23,AND(AP23=AX33,AS23=BG18,AT23=BB33),D23,AND(AU23=AX33,AV23=BH18,AX23=BB33),D23,AND(AU23=AX33,AW23=BG18,AX23=BB33),D23,AND(AY23=AX33,AZ23=BH18,BB23=BB33),D23,AND(AY23=AX33,BA23=BG18,BB23=BB33),D23,AND(AP24=AX33,AR24=BH18,AT24=BB33),D24,AND(AP24=AX33,AS24=BG18,AT24=BB33),D24,AND(AU24=AX33,AV24=BH18,AX24=BB33),D24,AND(AU24=AX33,AW24=BG18,AX24=BB33),D24,AND(AY24=AX33,AZ24=BH18,BB24=BB33),D24,AND(AY24=AX33,BA24=BG18,BB24=BB33),D24,AND(AP25=AX33,AR25=BH18,AT25=BB33),D25,AND(AP25=AX33,AS25=BG18,AT25=BB33),D25,AND(AU25=AX33,AV25=BH18,AX25=BB33),D25,AND(AU25=AX33,AW25=BG18,AX25=BB33),D25,AND(AY25=AX33,AZ25=BH18,BB25=BB33),D25,AND(AY25=AX33,BA25=BG18,BB25=BB33),D25,AND(AP26=AX33,AR26=BH18,AT26=BB33),D26,AND(AP26=AX33,AS26=BG18,AT26=BB33),D26,AND(AU26=AX33,AV26=BH18,AX26=BB33),D26,AND(AU26=AX33,AW26=BG18,AX26=BB33),D26,AND(AY26=AX33,AZ26=BH18,BB26=BB33),D26,AND(AY26=AX33,BA26=BG18,BB26=BB33),D26,AND(AP27=AX33,AR27=BH18,AT27=BB33),D27,AND(AP27=AX33,AS27=BG18,AT27=BB33),D27,AND(AU27=AX33,AV27=BH18,AX27=BB33),D27,AND(AU27=AX33,AW27=BG18,AX27=BB33),D27,AND(AY27=AX33,AZ27=BH18,BB27=BB33),D27,AND(AY27=AX33,BA27=BG18,BB27=BB33),D27,AND(AP28=AX33,AR28=BH18,AT28=BB33),D28,AND(AP28=AX33,AS28=BG18,AT28=BB33),D28,AND(AU28=AX33,AV28=BH18,AX28=BB33),D28,AND(AU28=AX33,AW28=BG18,AX28=BB33),D28,AND(AY28=AX33,AZ28=BH18,BB28=BB33),D28,AND(AY28=AX33,BA28=BG18,BB28=BB33),D28,AND(AP29=AX33,AR29=BH18,AT29=BB33),D29,AND(AP29=AX33,AS29=BG18,AT29=BB33),D29,AND(AU29=AX33,AV29=BH18,AX29=BB33),D29,AND(AU29=AX33,AW29=BG18,AX29=BB33),D29,AND(AY29=AX33,AZ29=BH18,BB29=BB33),D29,AND(AY29=AX33,BA29=BG18,BB29=BB33),D29,AND(AP30=AX33,AR30=BH18,AT30=BB33),D30,AND(AP30=AX33,AS30=BG18,AT30=BB33),D30,AND(AU30=AX33,AV30=BH18,AX30=BB33),D30,AND(AU30=AX33,AW30=BG18,AX30=BB33),D30,AND(AY30=AX33,AZ30=BH18,BB30=BB33),D30,AND(AY30=AX33,BA30=BG18,BB30=BB33),D30),BB37)</f>
        <v>Sin preferencias</v>
      </c>
      <c r="BJ18" s="35" t="str" cm="1">
        <f t="array" ref="BJ18">_xlfn.IFNA(_xlfn.IFS(AND(AP21=AX33,AR21=BH18,AT21=BB34),D21,AND(AP21=AX33,AS21=BG18,AT21=BB34),D21,AND(AU21=AX33,AV21=BH18,AX21=BB34),D21,AND(AU21=AX33,AW21=BG18,AX21=BB34),D21,AND(AY21=AX33,AZ21=BH18,BB21=BB34),D21,AND(AY21=AX33,BA21=BG18,BB21=BB34),D21,AND(AP22=AX33,AR22=BH18,AT22=BB34),D22,AND(AP22=AX33,AS22=BG18,AT22=BB34),D22,AND(AU22=AX33,AV22=BH18,AX22=BB34),D22,AND(AU22=AX33,AW22=BG18,AX22=BB34),D22,AND(AY22=AX33,AZ22=BH18,BB22=BB34),D22,AND(AY22=AX33,BA22=BG18,BB22=BB34),D22,AND(AP23=AX33,AR23=BH18,AT23=BB34),D23,AND(AP23=AX33,AS23=BG18,AT23=BB34),D23,AND(AU23=AX33,AV23=BH18,AX23=BB34),D23,AND(AU23=AX33,AW23=BG18,AX23=BB34),D23,AND(AY23=AX33,AZ23=BH18,BB23=BB34),D23,AND(AY23=AX33,BA23=BG18,BB23=BB34),D23,AND(AP24=AX33,AR24=BH18,AT24=BB34),D24,AND(AP24=AX33,AS24=BG18,AT24=BB34),D24,AND(AU24=AX33,AV24=BH18,AX24=BB34),D24,AND(AU24=AX33,AW24=BG18,AX24=BB34),D24,AND(AY24=AX33,AZ24=BH18,BB24=BB34),D24,AND(AY24=AX33,BA24=BG18,BB24=BB34),D24,AND(AP25=AX33,AR25=BH18,AT25=BB34),D25,AND(AP25=AX33,AS25=BG18,AT25=BB34),D25,AND(AU25=AX33,AV25=BH18,AX25=BB34),D25,AND(AU25=AX33,AW25=BG18,AX25=BB34),D25,AND(AY25=AX33,AZ25=BH18,BB25=BB34),D25,AND(AY25=AX33,BA25=BG18,BB25=BB34),D25,AND(AP26=AX33,AR26=BH18,AT26=BB34),D26,AND(AP26=AX33,AS26=BG18,AT26=BB34),D26,AND(AU26=AX33,AV26=BH18,AX26=BB34),D26,AND(AU26=AX33,AW26=BG18,AX26=BB34),D26,AND(AY26=AX33,AZ26=BH18,BB26=BB34),D26,AND(AY26=AX33,BA26=BG18,BB26=BB34),D26,AND(AP27=AX33,AR27=BH18,AT27=BB34),D27,AND(AP27=AX33,AS27=BG18,AT27=BB34),D27,AND(AU27=AX33,AV27=BH18,AX27=BB34),D27,AND(AU27=AX33,AW27=BG18,AX27=BB34),D27,AND(AY27=AX33,AZ27=BH18,BB27=BB34),D27,AND(AY27=AX33,BA27=BG18,BB27=BB34),D27,AND(AP28=AX33,AR28=BH18,AT28=BB34),D28,AND(AP28=AX33,AS28=BG18,AT28=BB34),D28,AND(AU28=AX33,AV28=BH18,AX28=BB34),D28,AND(AU28=AX33,AW28=BG18,AX28=BB34),D28,AND(AY28=AX33,AZ28=BH18,BB28=BB34),D28,AND(AY28=AX33,BA28=BG18,BB28=BB34),D28,AND(AP29=AX33,AR29=BH18,AT29=BB34),D29,AND(AP29=AX33,AS29=BG18,AT29=BB34),D29,AND(AU29=AX33,AV29=BH18,AX29=BB34),D29,AND(AU29=AX33,AW29=BG18,AX29=BB34),D29,AND(AY29=AX33,AZ29=BH18,BB29=BB34),D29,AND(AY29=AX33,BA29=BG18,BB29=BB34),D29,AND(AP30=AX33,AR30=BH18,AT30=BB34),D30,AND(AP30=AX33,AS30=BG18,AT30=BB34),D30,AND(AU30=AX33,AV30=BH18,AX30=BB34),D30,AND(AU30=AX33,AW30=BG18,AX30=BB34),D30,AND(AY30=AX33,AZ30=BH18,BB30=BB34),D30,AND(AY30=AX33,BA30=BG18,BB30=BB34),D30),BB37)</f>
        <v>Sin preferencias</v>
      </c>
      <c r="BK18" s="35" t="str">
        <f>IF(OR(J21=BG18,K21=BG18,L21=BG18,M21=BG18,N21=BG18,O21=BG18,P21=BG18,Q21=BG18,R21=BG18,S21=BG18,T21=BG18,U21=BG18,V21=BG18,W21=BG18,X21=BG18,Y21=BG18,Z21=BG18,AA21=BG18,AB21=BG18,AC21=BG18,AD21=BG18,AE21=BG18,AF21=BG18,AG21=BG18,AH21=BG18,AI21=BG18,AJ21=BG18,AK21=BG18,AL21=BG18,AM21=BG18,AN21=BG18),AM33,AM34)</f>
        <v>No</v>
      </c>
      <c r="BL18" s="35" t="str">
        <f>IF(OR(J22=BG18,K22=BG18,L22=BG18,M22=BG18,N22=BG18,O22=BG18,P22=BG18,Q22=BG18,R22=BG18,S22=BG18,T22=BG18,U22=BG18,V22=BG18,W22=BG18,X22=BG18,Y22=BG18,Z22=BG18,AA22=BG18,AB22=BG18,AC22=BG18,AD22=BG18,AE22=BG18,AF22=BG18,AG22=BG18,AH22=BG18,AI22=BG18,AJ22=BG18,AK22=BG18,AL22=BG18,AM22=BG18,AN22=BG18),AM33,AM34)</f>
        <v>No</v>
      </c>
      <c r="BM18" s="35" t="str">
        <f>IF(OR(J23=BG18,K23=BG18,L23=BG18,M23=BG18,N23=BG18,O23=BG18,P23=BG18,Q23=BG18,R23=BG18,S23=BG18,T23=BG18,U23=BG18,V23=BG18,W23=BG18,X23=BG18,Y23=BG18,Z23=BG18,AA23=BG18,AB23=BG18,AC23=BG18,AD23=BG18,AE23=BG18,AF23=BG18,AG23=BG18,AH23=BG18,AI23=BG18,AJ23=BG18,AK23=BG18,AL23=BG18,AM23=BG18,AN23=BG18),AM33,AM34)</f>
        <v>No</v>
      </c>
      <c r="BN18" s="35" t="str">
        <f>IF(OR(J24=BG18,K24=BG18,L24=BG18,M24=BG18,N24=BG18,O24=BG18,P24=BG18,Q24=BG18,R24=BG18,S24=BG18,T24=BG18,U24=BG18,V24=BG18,W24=BG18,X24=BG18,Y24=BG18,Z24=BG18,AA24=BG18,AB24=BG18,AC24=BG18,AD24=BG18,AE24=BG18,AF24=BG18,AG24=BG18,AH24=BG18,AI24=BG18,AJ24=BG18,AK24=BG18,AL24=BG18,AM24=BG18,AN24=BG18),AM33,AM34)</f>
        <v>No</v>
      </c>
      <c r="BO18" s="36" t="str">
        <f>IF(OR(J25=BG18,K25=BG18,L25=BG18,M25=BG18,N25=BG18,O25=BG18,P25=BG18,Q25=BG18,R25=BG18,S25=BG18,T25=BG18,U25=BG18,V25=BG18,W25=BG18,X25=BG18,Y25=BG18,Z25=BG18,AA25=BG18,AB25=BG18,AC25=BG18,AD25=BG18,AE25=BG18,AF25=BG18,AG25=BG18,AH25=BG18,AI25=BG18,AJ25=BG18,AK25=BG18,AL25=BG18,AM25=BG18,AN25=BG18),AM33,AM34)</f>
        <v>No</v>
      </c>
      <c r="BP18" s="36" t="str">
        <f>IF(OR(J26=BG18,K26=BG18,L26=BG18,M26=BG18,N26=BG18,O26=BG18,P26=BG18,Q26=BG18,R26=BG18,S26=BG18,T26=BG18,U26=BG18,V26=BG18,W26=BG18,X26=BG18,Y26=BG18,Z26=BG18,AA26=BG18,AB26=BG18,AC26=BG18,AD26=BG18,AE26=BG18,AF26=BG18,AG26=BG18,AH26=BG18,AI26=BG18,AJ26=BG18,AK26=BG18,AL26=BG18,AM26=BG18,AN26=BG18),AM33,AM34)</f>
        <v>No</v>
      </c>
      <c r="BQ18" s="36" t="str">
        <f>IF(OR(J27=BG18,K27=BG18,L27=BG18,M27=BG18,N27=BG18,O27=BG18,P27=BG18,Q27=BG18,R27=BG18,S27=BG18,T27=BG18,U27=BG18,V27=BG18,W27=BG18,X27=BG18,Y27=BG18,Z27=BG18,AA27=BG18,AB27=BG18,AC27=BG18,AD27=BG18,AE27=BG18,AF27=BG18,AG27=BG18,AH27=BG18,AI27=BG18,AJ27=BG18,AK27=BG18,AL27=BG18,AM27=BG18,AN27=BG18),AM33,AM34)</f>
        <v>No</v>
      </c>
      <c r="BR18" s="35" t="str">
        <f>IF(OR(J28=BG18,K28=BG18,L28=BG18,M28=BG18,N28=BG18,O28=BG18,P28=BG18,Q28=BG18,R28=BG18,S28=BG18,T28=BG18,U28=BG18,V28=BG18,W28=BG18,X28=BG18,Y28=BG18,Z28=BG18,AA28=BG18,AB28=BG18,AC28=BG18,AD28=BG18,AE28=BG18,AF28=BG18,AG28=BG18,AH28=BG18,AI28=BG18,AJ28=BG18,AK28=BG18,AL28=BG18,AM28=BG18,AN28=BG18),AM33,AM34)</f>
        <v>No</v>
      </c>
      <c r="BS18" s="37" t="str">
        <f>IF(OR(J29=BG18,K29=BG18,L29=BG18,M29=BG18,N29=BG18,O29=BG18,P29=BG18,Q29=BG18,R29=BG18,S29=BG18,T29=BG18,U29=BG18,V29=BG18,W29=BG18,X29=BG18,Y29=BG18,Z29=BG18,AA29=BG18,AB29=BG18,AC29=BG18,AD29=BG18,AE29=BG18,AF29=BG18,AG29=BG18,AH29=BG18,AI29=BG18,AJ29=BG18,AK29=BG18,AL29=BG18,AM29=BG18,AN29=BG18),AM33,AM34)</f>
        <v>No</v>
      </c>
      <c r="BT18" s="35" t="str">
        <f>IF(OR(J30=BG18,K30=BG18,L30=BG18,M30=BG18,N30=BG18,O30=BG18,P30=BG18,Q30=BG18,R30=BG18,S30=BG18,T30=BG18,U30=BG18,V30=BG18,W30=BG18,X30=BG18,Y30=BG18,Z30=BG18,AA30=BG18,AB30=BG18,AC30=BG18,AD30=BG18,AE30=BG18,AF30=BG18,AG30=BG18,AH30=BG18,AI30=BG18,AJ30=BG18,AK30=BG18,AL30=BG18,AM30=BG18,AN30=BG18),AM33,AM34)</f>
        <v>No</v>
      </c>
    </row>
    <row r="19" spans="2:72" x14ac:dyDescent="0.25">
      <c r="B19" s="47"/>
      <c r="C19" s="361"/>
      <c r="D19" s="362"/>
      <c r="E19" s="363"/>
      <c r="F19" s="365"/>
      <c r="G19" s="361"/>
      <c r="H19" s="119" t="s">
        <v>48</v>
      </c>
      <c r="I19" s="120" t="s">
        <v>49</v>
      </c>
      <c r="J19" s="114" t="s">
        <v>50</v>
      </c>
      <c r="K19" s="114" t="s">
        <v>51</v>
      </c>
      <c r="L19" s="114" t="s">
        <v>52</v>
      </c>
      <c r="M19" s="114" t="s">
        <v>53</v>
      </c>
      <c r="N19" s="114" t="s">
        <v>54</v>
      </c>
      <c r="O19" s="114" t="s">
        <v>55</v>
      </c>
      <c r="P19" s="114" t="s">
        <v>56</v>
      </c>
      <c r="Q19" s="114" t="s">
        <v>57</v>
      </c>
      <c r="R19" s="114" t="s">
        <v>58</v>
      </c>
      <c r="S19" s="114" t="s">
        <v>59</v>
      </c>
      <c r="T19" s="114" t="s">
        <v>60</v>
      </c>
      <c r="U19" s="114" t="s">
        <v>61</v>
      </c>
      <c r="V19" s="114" t="s">
        <v>62</v>
      </c>
      <c r="W19" s="114" t="s">
        <v>63</v>
      </c>
      <c r="X19" s="114" t="s">
        <v>64</v>
      </c>
      <c r="Y19" s="114" t="s">
        <v>65</v>
      </c>
      <c r="Z19" s="114" t="s">
        <v>66</v>
      </c>
      <c r="AA19" s="114" t="s">
        <v>67</v>
      </c>
      <c r="AB19" s="114" t="s">
        <v>68</v>
      </c>
      <c r="AC19" s="114" t="s">
        <v>69</v>
      </c>
      <c r="AD19" s="114" t="s">
        <v>70</v>
      </c>
      <c r="AE19" s="114" t="s">
        <v>71</v>
      </c>
      <c r="AF19" s="114" t="s">
        <v>72</v>
      </c>
      <c r="AG19" s="114" t="s">
        <v>73</v>
      </c>
      <c r="AH19" s="114" t="s">
        <v>74</v>
      </c>
      <c r="AI19" s="114" t="s">
        <v>75</v>
      </c>
      <c r="AJ19" s="114" t="s">
        <v>76</v>
      </c>
      <c r="AK19" s="114" t="s">
        <v>77</v>
      </c>
      <c r="AL19" s="114" t="s">
        <v>78</v>
      </c>
      <c r="AM19" s="114" t="s">
        <v>79</v>
      </c>
      <c r="AN19" s="114" t="s">
        <v>80</v>
      </c>
      <c r="AO19" s="119" t="s">
        <v>81</v>
      </c>
      <c r="AP19" s="369" t="s">
        <v>82</v>
      </c>
      <c r="AQ19" s="369"/>
      <c r="AR19" s="68"/>
      <c r="AS19" s="114" t="s">
        <v>16</v>
      </c>
      <c r="AT19" s="120" t="s">
        <v>83</v>
      </c>
      <c r="AU19" s="114" t="s">
        <v>81</v>
      </c>
      <c r="AV19" s="114" t="s">
        <v>82</v>
      </c>
      <c r="AW19" s="114" t="s">
        <v>16</v>
      </c>
      <c r="AX19" s="120" t="s">
        <v>84</v>
      </c>
      <c r="AY19" s="114" t="s">
        <v>81</v>
      </c>
      <c r="AZ19" s="114" t="s">
        <v>82</v>
      </c>
      <c r="BA19" s="114" t="s">
        <v>16</v>
      </c>
      <c r="BB19" s="120" t="s">
        <v>83</v>
      </c>
      <c r="BC19" s="48"/>
      <c r="BE19" s="20" t="str">
        <f t="shared" ref="BE19:BE27" si="0">D22</f>
        <v>T. 2</v>
      </c>
      <c r="BF19" s="20" t="str">
        <f>D22</f>
        <v>T. 2</v>
      </c>
      <c r="BG19" s="25">
        <f>Programa!S3+1</f>
        <v>45567</v>
      </c>
      <c r="BH19" s="9">
        <f>Programa!S5+1</f>
        <v>4</v>
      </c>
      <c r="BI19" s="11" t="str" cm="1">
        <f t="array" ref="BI19">_xlfn.IFNA(_xlfn.IFS(AND(AP21=AX33,AR21=BH19,AT21=BB33),D21,AND(AP21=AX33,AS21=BG19,AT21=BB33),D21,AND(AU21=AX33,AV21=BH19,AX21=BB33),D21,AND(AU21=AX33,AW21=BG19,AX21=BB33),D21,AND(AY21=AX33,AZ21=BH19,BB21=BB33),D21,AND(AY21=AX33,BA21=BG19,BB21=BB33),D21,AND(AP22=AX33,AR22=BH19,AT22=BB33),D22,AND(AP22=AX33,AS22=BG19,AT22=BB33),D22,AND(AU22=AX33,AV22=BH19,AX22=BB33),D22,AND(AU22=AX33,AW22=BG19,AX22=BB33),D22,AND(AY22=AX33,AZ22=BH19,BB22=BB33),D22,AND(AY22=AX33,BA22=BG19,BB22=BB33),D22,AND(AP23=AX33,AR23=BH19,AT23=BB33),D23,AND(AP23=AX33,AS23=BG19,AT23=BB33),D23,AND(AU23=AX33,AV23=BH19,AX23=BB33),D23,AND(AU23=AX33,AW23=BG19,AX23=BB33),D23,AND(AY23=AX33,AZ23=BH19,BB23=BB33),D23,AND(AY23=AX33,BA23=BG19,BB23=BB33),D23,AND(AP24=AX33,AR24=BH19,AT24=BB33),D24,AND(AP24=AX33,AS24=BG19,AT24=BB33),D24,AND(AU24=AX33,AV24=BH19,AX24=BB33),D24,AND(AU24=AX33,AW24=BG19,AX24=BB33),D24,AND(AY24=AX33,AZ24=BH19,BB24=BB33),D24,AND(AY24=AX33,BA24=BG19,BB24=BB33),D24,AND(AP25=AX33,AR25=BH19,AT25=BB33),D25,AND(AP25=AX33,AS25=BG19,AT25=BB33),D25,AND(AU25=AX33,AV25=BH19,AX25=BB33),D25,AND(AU25=AX33,AW25=BG19,AX25=BB33),D25,AND(AY25=AX33,AZ25=BH19,BB25=BB33),D25,AND(AY25=AX33,BA25=BG19,BB25=BB33),D25,AND(AP26=AX33,AR26=BH19,AT26=BB33),D26,AND(AP26=AX33,AS26=BG19,AT26=BB33),D26,AND(AU26=AX33,AV26=BH19,AX26=BB33),D26,AND(AU26=AX33,AW26=BG19,AX26=BB33),D26,AND(AY26=AX33,AZ26=BH19,BB26=BB33),D26,AND(AY26=AX33,BA26=BG19,BB26=BB33),D26,AND(AP27=AX33,AR27=BH19,AT27=BB33),D27,AND(AP27=AX33,AS27=BG19,AT27=BB33),D27,AND(AU27=AX33,AV27=BH19,AX27=BB33),D27,AND(AU27=AX33,AW27=BG19,AX27=BB33),D27,AND(AY27=AX33,AZ27=BH19,BB27=BB33),D27,AND(AY27=AX33,BA27=BG19,BB27=BB33),D27,AND(AP28=AX33,AR28=BH19,AT28=BB33),D28,AND(AP28=AX33,AS28=BG19,AT28=BB33),D28,AND(AU28=AX33,AV28=BH19,AX28=BB33),D28,AND(AU28=AX33,AW28=BG19,AX28=BB33),D28,AND(AY28=AX33,AZ28=BH19,BB28=BB33),D28,AND(AY28=AX33,BA28=BG19,BB28=BB33),D28,AND(AP29=AX33,AR29=BH19,AT29=BB33),D29,AND(AP29=AX33,AS29=BG19,AT29=BB33),D29,AND(AU29=AX33,AV29=BH19,AX29=BB33),D29,AND(AU29=AX33,AW29=BG19,AX29=BB33),D29,AND(AY29=AX33,AZ29=BH19,BB29=BB33),D29,AND(AY29=AX33,BA29=BG19,BB29=BB33),D29,AND(AP30=AX33,AR30=BH19,AT30=BB33),D30,AND(AP30=AX33,AS30=BG19,AT30=BB33),D30,AND(AU30=AX33,AV30=BH19,AX30=BB33),D30,AND(AU30=AX33,AW30=BG19,AX30=BB33),D30,AND(AY30=AX33,AZ30=BH19,BB30=BB33),D30,AND(AY30=AX33,BA30=BG19,BB30=BB33),D30),BB37)</f>
        <v>Sin preferencias</v>
      </c>
      <c r="BJ19" s="20" t="str" cm="1">
        <f t="array" ref="BJ19">_xlfn.IFNA(_xlfn.IFS(AND(AP21=AX33,AR21=BH19,AT21=BB34),D21,AND(AP21=AX33,AS21=BG19,AT21=BB34),D21,AND(AU21=AX33,AV21=BH19,AX21=BB34),D21,AND(AU21=AX33,AW21=BG19,AX21=BB34),D21,AND(AY21=AX33,AZ21=BH19,BB21=BB34),D21,AND(AY21=AX33,BA21=BG19,BB21=BB34),D21,AND(AP22=AX33,AR22=BH19,AT22=BB34),D22,AND(AP22=AX33,AS22=BG19,AT22=BB34),D22,AND(AU22=AX33,AV22=BH19,AX22=BB34),D22,AND(AU22=AX33,AW22=BG19,AX22=BB34),D22,AND(AY22=AX33,AZ22=BH19,BB22=BB34),D22,AND(AY22=AX33,BA22=BG19,BB22=BB34),D22,AND(AP23=AX33,AR23=BH19,AT23=BB34),D23,AND(AP23=AX33,AS23=BG19,AT23=BB34),D23,AND(AU23=AX33,AV23=BH19,AX23=BB34),D23,AND(AU23=AX33,AW23=BG19,AX23=BB34),D23,AND(AY23=AX33,AZ23=BH19,BB23=BB34),D23,AND(AY23=AX33,BA23=BG19,BB23=BB34),D23,AND(AP24=AX33,AR24=BH19,AT24=BB34),D24,AND(AP24=AX33,AS24=BG19,AT24=BB34),D24,AND(AU24=AX33,AV24=BH19,AX24=BB34),D24,AND(AU24=AX33,AW24=BG19,AX24=BB34),D24,AND(AY24=AX33,AZ24=BH19,BB24=BB34),D24,AND(AY24=AX33,BA24=BG19,BB24=BB34),D24,AND(AP25=AX33,AR25=BH19,AT25=BB34),D25,AND(AP25=AX33,AS25=BG19,AT25=BB34),D25,AND(AU25=AX33,AV25=BH19,AX25=BB34),D25,AND(AU25=AX33,AW25=BG19,AX25=BB34),D25,AND(AY25=AX33,AZ25=BH19,BB25=BB34),D25,AND(AY25=AX33,BA25=BG19,BB25=BB34),D25,AND(AP26=AX33,AR26=BH19,AT26=BB34),D26,AND(AP26=AX33,AS26=BG19,AT26=BB34),D26,AND(AU26=AX33,AV26=BH19,AX26=BB34),D26,AND(AU26=AX33,AW26=BG19,AX26=BB34),D26,AND(AY26=AX33,AZ26=BH19,BB26=BB34),D26,AND(AY26=AX33,BA26=BG19,BB26=BB34),D26,AND(AP27=AX33,AR27=BH19,AT27=BB34),D27,AND(AP27=AX33,AS27=BG19,AT27=BB34),D27,AND(AU27=AX33,AV27=BH19,AX27=BB34),D27,AND(AU27=AX33,AW27=BG19,AX27=BB34),D27,AND(AY27=AX33,AZ27=BH19,BB27=BB34),D27,AND(AY27=AX33,BA27=BG19,BB27=BB34),D27,AND(AP28=AX33,AR28=BH19,AT28=BB34),D28,AND(AP28=AX33,AS28=BG19,AT28=BB34),D28,AND(AU28=AX33,AV28=BH19,AX28=BB34),D28,AND(AU28=AX33,AW28=BG19,AX28=BB34),D28,AND(AY28=AX33,AZ28=BH19,BB28=BB34),D28,AND(AY28=AX33,BA28=BG19,BB28=BB34),D28,AND(AP29=AX33,AR29=BH19,AT29=BB34),D29,AND(AP29=AX33,AS29=BG19,AT29=BB34),D29,AND(AU29=AX33,AV29=BH19,AX29=BB34),D29,AND(AU29=AX33,AW29=BG19,AX29=BB34),D29,AND(AY29=AX33,AZ29=BH19,BB29=BB34),D29,AND(AY29=AX33,BA29=BG19,BB29=BB34),D29,AND(AP30=AX33,AR30=BH19,AT30=BB34),D30,AND(AP30=AX33,AS30=BG19,AT30=BB34),D30,AND(AU30=AX33,AV30=BH19,AX30=BB34),D30,AND(AU30=AX33,AW30=BG19,AX30=BB34),D30,AND(AY30=AX33,AZ30=BH19,BB30=BB34),D30,AND(AY30=AX33,BA30=BG19,BB30=BB34),D30),BB37)</f>
        <v>Sin preferencias</v>
      </c>
      <c r="BK19" s="20" t="str">
        <f>IF(OR(J21=BG19,K21=BG19,L21=BG19,M21=BG19,N21=BG19,O21=BG19,P21=BG19,Q21=BG19,R21=BG19,S21=BG19,T21=BG19,U21=BG19,V21=BG19,W21=BG19,X21=BG19,Y21=BG19,Z21=BG19,AA21=BG19,AB21=BG19,AC21=BG19,AD21=BG19,AE21=BG19,AF21=BG19,AG21=BG19,AH21=BG19,AI21=BG19,AJ21=BG19,AK21=BG19,AL21=BG19,AM21=BG19,AN21=BG19),AM33,AM34)</f>
        <v>No</v>
      </c>
      <c r="BL19" s="20" t="str">
        <f>IF(OR(J22=BG19,K22=BG19,L22=BG19,M22=BG19,N22=BG19,O22=BG19,P22=BG19,Q22=BG19,R22=BG19,S22=BG19,T22=BG19,U22=BG19,V22=BG19,W22=BG19,X22=BG19,Y22=BG19,Z22=BG19,AA22=BG19,AB22=BG19,AC22=BG19,AD22=BG19,AE22=BG19,AF22=BG19,AG22=BG19,AH22=BG19,AI22=BG19,AJ22=BG19,AK22=BG19,AL22=BG19,AM22=BG19,AN22=BG19),AM33,AM34)</f>
        <v>No</v>
      </c>
      <c r="BM19" s="20" t="str">
        <f>IF(OR(J23=BG19,K23=BG19,L23=BG19,M23=BG19,N23=BG19,O23=BG19,P23=BG19,Q23=BG19,R23=BG19,S23=BG19,T23=BG19,U23=BG19,V23=BG19,W23=BG19,X23=BG19,Y23=BG19,Z23=BG19,AA23=BG19,AB23=BG19,AC23=BG19,AD23=BG19,AE23=BG19,AF23=BG19,AG23=BG19,AH23=BG19,AI23=BG19,AJ23=BG19,AK23=BG19,AL23=BG19,AM23=BG19,AN23=BG19),AM33,AM34)</f>
        <v>No</v>
      </c>
      <c r="BN19" s="20" t="str">
        <f>IF(OR(J24=BG19,K24=BG19,L24=BG19,M24=BG19,N24=BG19,O24=BG19,P24=BG19,Q24=BG19,R24=BG19,S24=BG19,T24=BG19,U24=BG19,V24=BG19,W24=BG19,X24=BG19,Y24=BG19,Z24=BG19,AA24=BG19,AB24=BG19,AC24=BG19,AD24=BG19,AE24=BG19,AF24=BG19,AG24=BG19,AH24=BG19,AI24=BG19,AJ24=BG19,AK24=BG19,AL24=BG19,AM24=BG19,AN24=BG19),AM33,AM34)</f>
        <v>No</v>
      </c>
      <c r="BO19" s="11" t="str">
        <f>IF(OR(J25=BG19,K25=BG19,L25=BG19,M25=BG19,N25=BG19,O25=BG19,P25=BG19,Q25=BG19,R25=BG19,S25=BG19,T25=BG19,U25=BG19,V25=BG19,W25=BG19,X25=BG19,Y25=BG19,Z25=BG19,AA25=BG19,AB25=BG19,AC25=BG19,AD25=BG19,AE25=BG19,AF25=BG19,AG25=BG19,AH25=BG19,AI25=BG19,AJ25=BG19,AK25=BG19,AL25=BG19,AM25=BG19,AN25=BG19),AM33,AM34)</f>
        <v>No</v>
      </c>
      <c r="BP19" s="11" t="str">
        <f>IF(OR(J26=BG19,K26=BG19,L26=BG19,M26=BG19,N26=BG19,O26=BG19,P26=BG19,Q26=BG19,R26=BG19,S26=BG19,T26=BG19,U26=BG19,V26=BG19,W26=BG19,X26=BG19,Y26=BG19,Z26=BG19,AA26=BG19,AB26=BG19,AC26=BG19,AD26=BG19,AE26=BG19,AF26=BG19,AG26=BG19,AH26=BG19,AI26=BG19,AJ26=BG19,AK26=BG19,AL26=BG19,AM26=BG19,AN26=BG19),AM33,AM34)</f>
        <v>No</v>
      </c>
      <c r="BQ19" s="11" t="str">
        <f>IF(OR(J27=BG19,K27=BG19,L27=BG19,M27=BG19,N27=BG19,O27=BG19,P27=BG19,Q27=BG19,R27=BG19,S27=BG19,T27=BG19,U27=BG19,V27=BG19,W27=BG19,X27=BG19,Y27=BG19,Z27=BG19,AA27=BG19,AB27=BG19,AC27=BG19,AD27=BG19,AE27=BG19,AF27=BG19,AG27=BG19,AH27=BG19,AI27=BG19,AJ27=BG19,AK27=BG19,AL27=BG19,AM27=BG19,AN27=BG19),AM33,AM34)</f>
        <v>No</v>
      </c>
      <c r="BR19" s="20" t="str">
        <f>IF(OR(J28=BG19,K28=BG19,L28=BG19,M28=BG19,N28=BG19,O28=BG19,P28=BG19,Q28=BG19,R28=BG19,S28=BG19,T28=BG19,U28=BG19,V28=BG19,W28=BG19,X28=BG19,Y28=BG19,Z28=BG19,AA28=BG19,AB28=BG19,AC28=BG19,AD28=BG19,AE28=BG19,AF28=BG19,AG28=BG19,AH28=BG19,AI28=BG19,AJ28=BG19,AK28=BG19,AL28=BG19,AM28=BG19,AN28=BG19),AM33,AM34)</f>
        <v>No</v>
      </c>
      <c r="BS19" s="38" t="str">
        <f>IF(OR(J29=BG19,K29=BG19,L29=BG19,M29=BG19,N29=BG19,O29=BG19,P29=BG19,Q29=BG19,R29=BG19,S29=BG19,T29=BG19,U29=BG19,V29=BG19,W29=BG19,X29=BG19,Y29=BG19,Z29=BG19,AA29=BG19,AB29=BG19,AC29=BG19,AD29=BG19,AE29=BG19,AF29=BG19,AG29=BG19,AH29=BG19,AI29=BG19,AJ29=BG19,AK29=BG19,AL29=BG19,AM29=BG19,AN29=BG19),AM33,AM34)</f>
        <v>No</v>
      </c>
      <c r="BT19" s="20" t="str">
        <f>IF(OR(J30=BG19,K30=BG19,L30=BG19,M30=BG19,N30=BG19,O30=BG19,P30=BG19,Q30=BG19,R30=BG19,S30=BG19,T30=BG19,U30=BG19,V30=BG19,W30=BG19,X30=BG19,Y30=BG19,Z30=BG19,AA30=BG19,AB30=BG19,AC30=BG19,AD30=BG19,AE30=BG19,AF30=BG19,AG30=BG19,AH30=BG19,AI30=BG19,AJ30=BG19,AK30=BG19,AL30=BG19,AM30=BG19,AN30=BG19),AM33,AM34)</f>
        <v>No</v>
      </c>
    </row>
    <row r="20" spans="2:72" ht="2.4500000000000002" customHeight="1" x14ac:dyDescent="0.25">
      <c r="B20" s="47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6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48"/>
      <c r="BE20" s="20" t="str">
        <f t="shared" si="0"/>
        <v>T. 3</v>
      </c>
      <c r="BF20" s="20" t="str">
        <f>D23</f>
        <v>T. 3</v>
      </c>
      <c r="BG20" s="25">
        <f>Programa!S3+2</f>
        <v>45568</v>
      </c>
      <c r="BH20" s="9">
        <f>Programa!S5+2</f>
        <v>5</v>
      </c>
      <c r="BI20" s="11" t="str" cm="1">
        <f t="array" ref="BI20">_xlfn.IFNA(_xlfn.IFS(AND(AP21=AX33,AR21=BH20,AT21=BB33),D21,AND(AP21=AX33,AS21=BG20,AT21=BB33),D21,AND(AU21=AX33,AV21=BH20,AX21=BB33),D21,AND(AU21=AX33,AW21=BG20,AX21=BB33),D21,AND(AY21=AX33,AZ21=BH20,BB21=BB33),D21,AND(AY21=AX33,BA21=BG20,BB21=BB33),D21,AND(AP22=AX33,AR22=BH20,AT22=BB33),D22,AND(AP22=AX33,AS22=BG20,AT22=BB33),D22,AND(AU22=AX33,AV22=BH20,AX22=BB33),D22,AND(AU22=AX33,AW22=BG20,AX22=BB33),D22,AND(AY22=AX33,AZ22=BH20,BB22=BB33),D22,AND(AY22=AX33,BA22=BG20,BB22=BB33),D22,AND(AP23=AX33,AR23=BH20,AT23=BB33),D23,AND(AP23=AX33,AS23=BG20,AT23=BB33),D23,AND(AU23=AX33,AV23=BH20,AX23=BB33),D23,AND(AU23=AX33,AW23=BG20,AX23=BB33),D23,AND(AY23=AX33,AZ23=BH20,BB23=BB33),D23,AND(AY23=AX33,BA23=BG20,BB23=BB33),D23,AND(AP24=AX33,AR24=BH20,AT24=BB33),D24,AND(AP24=AX33,AS24=BG20,AT24=BB33),D24,AND(AU24=AX33,AV24=BH20,AX24=BB33),D24,AND(AU24=AX33,AW24=BG20,AX24=BB33),D24,AND(AY24=AX33,AZ24=BH20,BB24=BB33),D24,AND(AY24=AX33,BA24=BG20,BB24=BB33),D24,AND(AP25=AX33,AR25=BH20,AT25=BB33),D25,AND(AP25=AX33,AS25=BG20,AT25=BB33),D25,AND(AU25=AX33,AV25=BH20,AX25=BB33),D25,AND(AU25=AX33,AW25=BG20,AX25=BB33),D25,AND(AY25=AX33,AZ25=BH20,BB25=BB33),D25,AND(AY25=AX33,BA25=BG20,BB25=BB33),D25,AND(AP26=AX33,AR26=BH20,AT26=BB33),D26,AND(AP26=AX33,AS26=BG20,AT26=BB33),D26,AND(AU26=AX33,AV26=BH20,AX26=BB33),D26,AND(AU26=AX33,AW26=BG20,AX26=BB33),D26,AND(AY26=AX33,AZ26=BH20,BB26=BB33),D26,AND(AY26=AX33,BA26=BG20,BB26=BB33),D26,AND(AP27=AX33,AR27=BH20,AT27=BB33),D27,AND(AP27=AX33,AS27=BG20,AT27=BB33),D27,AND(AU27=AX33,AV27=BH20,AX27=BB33),D27,AND(AU27=AX33,AW27=BG20,AX27=BB33),D27,AND(AY27=AX33,AZ27=BH20,BB27=BB33),D27,AND(AY27=AX33,BA27=BG20,BB27=BB33),D27,AND(AP28=AX33,AR28=BH20,AT28=BB33),D28,AND(AP28=AX33,AS28=BG20,AT28=BB33),D28,AND(AU28=AX33,AV28=BH20,AX28=BB33),D28,AND(AU28=AX33,AW28=BG20,AX28=BB33),D28,AND(AY28=AX33,AZ28=BH20,BB28=BB33),D28,AND(AY28=AX33,BA28=BG20,BB28=BB33),D28,AND(AP29=AX33,AR29=BH20,AT29=BB33),D29,AND(AP29=AX33,AS29=BG20,AT29=BB33),D29,AND(AU29=AX33,AV29=BH20,AX29=BB33),D29,AND(AU29=AX33,AW29=BG20,AX29=BB33),D29,AND(AY29=AX33,AZ29=BH20,BB29=BB33),D29,AND(AY29=AX33,BA29=BG20,BB29=BB33),D29,AND(AP30=AX33,AR30=BH20,AT30=BB33),D30,AND(AP30=AX33,AS30=BG20,AT30=BB33),D30,AND(AU30=AX33,AV30=BH20,AX30=BB33),D30,AND(AU30=AX33,AW30=BG20,AX30=BB33),D30,AND(AY30=AX33,AZ30=BH20,BB30=BB33),D30,AND(AY30=AX33,BA30=BG20,BB30=BB33),D30),BB37)</f>
        <v>Sin preferencias</v>
      </c>
      <c r="BJ20" s="20" t="str" cm="1">
        <f t="array" ref="BJ20">_xlfn.IFNA(_xlfn.IFS(AND(AP21=AX33,AR21=BH20,AT21=BB34),D21,AND(AP21=AX33,AS21=BG20,AT21=BB34),D21,AND(AU21=AX33,AV21=BH20,AX21=BB34),D21,AND(AU21=AX33,AW21=BG20,AX21=BB34),D21,AND(AY21=AX33,AZ21=BH20,BB21=BB34),D21,AND(AY21=AX33,BA21=BG20,BB21=BB34),D21,AND(AP22=AX33,AR22=BH20,AT22=BB34),D22,AND(AP22=AX33,AS22=BG20,AT22=BB34),D22,AND(AU22=AX33,AV22=BH20,AX22=BB34),D22,AND(AU22=AX33,AW22=BG20,AX22=BB34),D22,AND(AY22=AX33,AZ22=BH20,BB22=BB34),D22,AND(AY22=AX33,BA22=BG20,BB22=BB34),D22,AND(AP23=AX33,AR23=BH20,AT23=BB34),D23,AND(AP23=AX33,AS23=BG20,AT23=BB34),D23,AND(AU23=AX33,AV23=BH20,AX23=BB34),D23,AND(AU23=AX33,AW23=BG20,AX23=BB34),D23,AND(AY23=AX33,AZ23=BH20,BB23=BB34),D23,AND(AY23=AX33,BA23=BG20,BB23=BB34),D23,AND(AP24=AX33,AR24=BH20,AT24=BB34),D24,AND(AP24=AX33,AS24=BG20,AT24=BB34),D24,AND(AU24=AX33,AV24=BH20,AX24=BB34),D24,AND(AU24=AX33,AW24=BG20,AX24=BB34),D24,AND(AY24=AX33,AZ24=BH20,BB24=BB34),D24,AND(AY24=AX33,BA24=BG20,BB24=BB34),D24,AND(AP25=AX33,AR25=BH20,AT25=BB34),D25,AND(AP25=AX33,AS25=BG20,AT25=BB34),D25,AND(AU25=AX33,AV25=BH20,AX25=BB34),D25,AND(AU25=AX33,AW25=BG20,AX25=BB34),D25,AND(AY25=AX33,AZ25=BH20,BB25=BB34),D25,AND(AY25=AX33,BA25=BG20,BB25=BB34),D25,AND(AP26=AX33,AR26=BH20,AT26=BB34),D26,AND(AP26=AX33,AS26=BG20,AT26=BB34),D26,AND(AU26=AX33,AV26=BH20,AX26=BB34),D26,AND(AU26=AX33,AW26=BG20,AX26=BB34),D26,AND(AY26=AX33,AZ26=BH20,BB26=BB34),D26,AND(AY26=AX33,BA26=BG20,BB26=BB34),D26,AND(AP27=AX33,AR27=BH20,AT27=BB34),D27,AND(AP27=AX33,AS27=BG20,AT27=BB34),D27,AND(AU27=AX33,AV27=BH20,AX27=BB34),D27,AND(AU27=AX33,AW27=BG20,AX27=BB34),D27,AND(AY27=AX33,AZ27=BH20,BB27=BB34),D27,AND(AY27=AX33,BA27=BG20,BB27=BB34),D27,AND(AP28=AX33,AR28=BH20,AT28=BB34),D28,AND(AP28=AX33,AS28=BG20,AT28=BB34),D28,AND(AU28=AX33,AV28=BH20,AX28=BB34),D28,AND(AU28=AX33,AW28=BG20,AX28=BB34),D28,AND(AY28=AX33,AZ28=BH20,BB28=BB34),D28,AND(AY28=AX33,BA28=BG20,BB28=BB34),D28,AND(AP29=AX33,AR29=BH20,AT29=BB34),D29,AND(AP29=AX33,AS29=BG20,AT29=BB34),D29,AND(AU29=AX33,AV29=BH20,AX29=BB34),D29,AND(AU29=AX33,AW29=BG20,AX29=BB34),D29,AND(AY29=AX33,AZ29=BH20,BB29=BB34),D29,AND(AY29=AX33,BA29=BG20,BB29=BB34),D29,AND(AP30=AX33,AR30=BH20,AT30=BB34),D30,AND(AP30=AX33,AS30=BG20,AT30=BB34),D30,AND(AU30=AX33,AV30=BH20,AX30=BB34),D30,AND(AU30=AX33,AW30=BG20,AX30=BB34),D30,AND(AY30=AX33,AZ30=BH20,BB30=BB34),D30,AND(AY30=AX33,BA30=BG20,BB30=BB34),D30),BB37)</f>
        <v>Sin preferencias</v>
      </c>
      <c r="BK20" s="20" t="str">
        <f>IF(OR(J21=BG20,K21=BG20,L21=BG20,M21=BG20,N21=BG20,O21=BG20,P21=BG20,Q21=BG20,R21=BG20,S21=BG20,T21=BG20,U21=BG20,V21=BG20,W21=BG20,X21=BG20,Y21=BG20,Z21=BG20,AA21=BG20,AB21=BG20,AC21=BG20,AD21=BG20,AE21=BG20,AF21=BG20,AG21=BG20,AH21=BG20,AI21=BG20,AJ21=BG20,AK21=BG20,AL21=BG20,AM21=BG20,AN21=BG20),AM33,AM34)</f>
        <v>No</v>
      </c>
      <c r="BL20" s="20" t="str">
        <f>IF(OR(J22=BG20,K22=BG20,L22=BG20,M22=BG20,N22=BG20,O22=BG20,P22=BG20,Q22=BG20,R22=BG20,S22=BG20,T22=BG20,U22=BG20,V22=BG20,W22=BG20,X22=BG20,Y22=BG20,Z22=BG20,AA22=BG20,AB22=BG20,AC22=BG20,AD22=BG20,AE22=BG20,AF22=BG20,AG22=BG20,AH22=BG20,AI22=BG20,AJ22=BG20,AK22=BG20,AL22=BG20,AM22=BG20,AN22=BG20),AM33,AM34)</f>
        <v>No</v>
      </c>
      <c r="BM20" s="20" t="str">
        <f>IF(OR(J23=BG20,K23=BG20,L23=BG20,M23=BG20,N23=BG20,O23=BG20,P23=BG20,Q23=BG20,R23=BG20,S23=BG20,T23=BG20,U23=BG20,V23=BG20,W23=BG20,X23=BG20,Y23=BG20,Z23=BG20,AA23=BG20,AB23=BG20,AC23=BG20,AD23=BG20,AE23=BG20,AF23=BG20,AG23=BG20,AH23=BG20,AI23=BG20,AJ23=BG20,AK23=BG20,AL23=BG20,AM23=BG20,AN23=BG20),AM33,AM34)</f>
        <v>No</v>
      </c>
      <c r="BN20" s="20" t="str">
        <f>IF(OR(J24=BG20,K24=BG20,L24=BG20,M24=BG20,N24=BG20,O24=BG20,P24=BG20,Q24=BG20,R24=BG20,S24=BG20,T24=BG20,U24=BG20,V24=BG20,W24=BG20,X24=BG20,Y24=BG20,Z24=BG20,AA24=BG20,AB24=BG20,AC24=BG20,AD24=BG20,AE24=BG20,AF24=BG20,AG24=BG20,AH24=BG20,AI24=BG20,AJ24=BG20,AK24=BG20,AL24=BG20,AM24=BG20,AN24=BG20),AM33,AM34)</f>
        <v>No</v>
      </c>
      <c r="BO20" s="11" t="str">
        <f>IF(OR(J25=BG20,K25=BG20,L25=BG20,M25=BG20,N25=BG20,O25=BG20,P25=BG20,Q25=BG20,R25=BG20,S25=BG20,T25=BG20,U25=BG20,V25=BG20,W25=BG20,X25=BG20,Y25=BG20,Z25=BG20,AA25=BG20,AB25=BG20,AC25=BG20,AD25=BG20,AE25=BG20,AF25=BG20,AG25=BG20,AH25=BG20,AI25=BG20,AJ25=BG20,AK25=BG20,AL25=BG20,AM25=BG20,AN25=BG20),AM33,AM34)</f>
        <v>No</v>
      </c>
      <c r="BP20" s="11" t="str">
        <f>IF(OR(J26=BG20,K26=BG20,L26=BG20,M26=BG20,N26=BG20,O26=BG20,P26=BG20,Q26=BG20,R26=BG20,S26=BG20,T26=BG20,U26=BG20,V26=BG20,W26=BG20,X26=BG20,Y26=BG20,Z26=BG20,AA26=BG20,AB26=BG20,AC26=BG20,AD26=BG20,AE26=BG20,AF26=BG20,AG26=BG20,AH26=BG20,AI26=BG20,AJ26=BG20,AK26=BG20,AL26=BG20,AM26=BG20,AN26=BG20),AM33,AM34)</f>
        <v>No</v>
      </c>
      <c r="BQ20" s="11" t="str">
        <f>IF(OR(J27=BG20,K27=BG20,L27=BG20,M27=BG20,N27=BG20,O27=BG20,P27=BG20,Q27=BG20,R27=BG20,S27=BG20,T27=BG20,U27=BG20,V27=BG20,W27=BG20,X27=BG20,Y27=BG20,Z27=BG20,AA27=BG20,AB27=BG20,AC27=BG20,AD27=BG20,AE27=BG20,AF27=BG20,AG27=BG20,AH27=BG20,AI27=BG20,AJ27=BG20,AK27=BG20,AL27=BG20,AM27=BG20,AN27=BG20),AM33,AM34)</f>
        <v>No</v>
      </c>
      <c r="BR20" s="20" t="str">
        <f>IF(OR(J28=BG20,K28=BG20,L28=BG20,M28=BG20,N28=BG20,O28=BG20,P28=BG20,Q28=BG20,R28=BG20,S28=BG20,T28=BG20,U28=BG20,V28=BG20,W28=BG20,X28=BG20,Y28=BG20,Z28=BG20,AA28=BG20,AB28=BG20,AC28=BG20,AD28=BG20,AE28=BG20,AF28=BG20,AG28=BG20,AH28=BG20,AI28=BG20,AJ28=BG20,AK28=BG20,AL28=BG20,AM28=BG20,AN28=BG20),AM33,AM34)</f>
        <v>No</v>
      </c>
      <c r="BS20" s="38" t="str">
        <f>IF(OR(J29=BG20,K29=BG20,L29=BG20,M29=BG20,N29=BG20,O29=BG20,P29=BG20,Q29=BG20,R29=BG20,S29=BG20,T29=BG20,U29=BG20,V29=BG20,W29=BG20,X29=BG20,Y29=BG20,Z29=BG20,AA29=BG20,AB29=BG20,AC29=BG20,AD29=BG20,AE29=BG20,AF29=BG20,AG29=BG20,AH29=BG20,AI29=BG20,AJ29=BG20,AK29=BG20,AL29=BG20,AM29=BG20,AN29=BG20),AM33,AM34)</f>
        <v>No</v>
      </c>
      <c r="BT20" s="20" t="str">
        <f>IF(OR(J30=BG20,K30=BG20,L30=BG20,M30=BG20,N30=BG20,O30=BG20,P30=BG20,Q30=BG20,R30=BG20,S30=BG20,T30=BG20,U30=BG20,V30=BG20,W30=BG20,X30=BG20,Y30=BG20,Z30=BG20,AA30=BG20,AB30=BG20,AC30=BG20,AD30=BG20,AE30=BG20,AF30=BG20,AG30=BG20,AH30=BG20,AI30=BG20,AJ30=BG20,AK30=BG20,AL30=BG20,AM30=BG20,AN30=BG20),AM33,AM34)</f>
        <v>No</v>
      </c>
    </row>
    <row r="21" spans="2:72" x14ac:dyDescent="0.25">
      <c r="B21" s="47"/>
      <c r="C21" s="111">
        <v>1</v>
      </c>
      <c r="D21" s="329" t="str">
        <f>Cálculos!C16</f>
        <v>T. 1</v>
      </c>
      <c r="E21" s="330"/>
      <c r="F21" s="139">
        <v>10</v>
      </c>
      <c r="G21" s="111"/>
      <c r="H21" s="31"/>
      <c r="I21" s="115"/>
      <c r="J21" s="31">
        <f t="shared" ref="J21:J30" si="1">IF(AND(H21=H21,H21&lt;=I21),H21,"0")</f>
        <v>0</v>
      </c>
      <c r="K21" s="115" t="str">
        <f t="shared" ref="K21:K30" si="2">IF(AND(H21=H21,H21+1&lt;=I21),H21+1,"0")</f>
        <v>0</v>
      </c>
      <c r="L21" s="115" t="str">
        <f t="shared" ref="L21:L30" si="3">IF(AND(H21=H21,H21+2&lt;=I21),H21+2,"0")</f>
        <v>0</v>
      </c>
      <c r="M21" s="115" t="str">
        <f t="shared" ref="M21:M30" si="4">IF(AND(H21=H21,H21+3&lt;=I21),H21+3,"0")</f>
        <v>0</v>
      </c>
      <c r="N21" s="115" t="str">
        <f t="shared" ref="N21:N30" si="5">IF(AND(H21=H21,H21+4&lt;=I21),H21+4,"0")</f>
        <v>0</v>
      </c>
      <c r="O21" s="115" t="str">
        <f t="shared" ref="O21:O30" si="6">IF(AND(H21=H21,H21+5&lt;=I21),H21+5,"0")</f>
        <v>0</v>
      </c>
      <c r="P21" s="115" t="str">
        <f t="shared" ref="P21:P30" si="7">IF(AND(H21=H21,H21+6&lt;=I21),H21+6,"0")</f>
        <v>0</v>
      </c>
      <c r="Q21" s="115" t="str">
        <f t="shared" ref="Q21:Q30" si="8">IF(AND(H21=H21,H21+7&lt;=I21),H21+7,"0")</f>
        <v>0</v>
      </c>
      <c r="R21" s="115" t="str">
        <f t="shared" ref="R21:R30" si="9">IF(AND(H21=H21,H21+8&lt;=I21),H21+8,"0")</f>
        <v>0</v>
      </c>
      <c r="S21" s="115" t="str">
        <f t="shared" ref="S21:S30" si="10">IF(AND(H21=H21,H21+9&lt;=I21),H21+9,"0")</f>
        <v>0</v>
      </c>
      <c r="T21" s="115" t="str">
        <f t="shared" ref="T21:T30" si="11">IF(AND(H21=H21,H21+10&lt;=I21),H21+10,"0")</f>
        <v>0</v>
      </c>
      <c r="U21" s="115" t="str">
        <f t="shared" ref="U21:U30" si="12">IF(AND(H21=H21,H21+11&lt;=I21),H21+11,"0")</f>
        <v>0</v>
      </c>
      <c r="V21" s="115" t="str">
        <f t="shared" ref="V21:V30" si="13">IF(AND(H21=H21,H21+12&lt;=I21),H21+12,"0")</f>
        <v>0</v>
      </c>
      <c r="W21" s="115" t="str">
        <f t="shared" ref="W21:W30" si="14">IF(AND(H21=H21,H21+13&lt;=I21),H21+13,"0")</f>
        <v>0</v>
      </c>
      <c r="X21" s="115" t="str">
        <f t="shared" ref="X21:X30" si="15">IF(AND(H21=H21,H21+14&lt;=I21),H21+14,"0")</f>
        <v>0</v>
      </c>
      <c r="Y21" s="115" t="str">
        <f t="shared" ref="Y21:Y30" si="16">IF(AND(H21=H21,H21+15&lt;=I21),H21+15,"0")</f>
        <v>0</v>
      </c>
      <c r="Z21" s="115" t="str">
        <f t="shared" ref="Z21:Z30" si="17">IF(AND(H21=H21,H21+16&lt;=I21),H21+16,"0")</f>
        <v>0</v>
      </c>
      <c r="AA21" s="115" t="str">
        <f t="shared" ref="AA21:AA30" si="18">IF(AND(H21=H21,H21+17&lt;=I21),H21+17,"0")</f>
        <v>0</v>
      </c>
      <c r="AB21" s="115" t="str">
        <f t="shared" ref="AB21:AB30" si="19">IF(AND(H21=H21,H21+18&lt;=I21),H21+18,"0")</f>
        <v>0</v>
      </c>
      <c r="AC21" s="115" t="str">
        <f t="shared" ref="AC21:AC30" si="20">IF(AND(H21=H21,H21+19&lt;=I21),H21+19,"0")</f>
        <v>0</v>
      </c>
      <c r="AD21" s="115" t="str">
        <f t="shared" ref="AD21:AD30" si="21">IF(AND(H21=H21,H21+20&lt;=I21),H21+20,"0")</f>
        <v>0</v>
      </c>
      <c r="AE21" s="115" t="str">
        <f t="shared" ref="AE21:AE30" si="22">IF(AND(H21=H21,H21+21&lt;=I21),H21+21,"0")</f>
        <v>0</v>
      </c>
      <c r="AF21" s="115" t="str">
        <f t="shared" ref="AF21:AF30" si="23">IF(AND(H21=H21,H21+22&lt;=I21),H21+22,"0")</f>
        <v>0</v>
      </c>
      <c r="AG21" s="115" t="str">
        <f t="shared" ref="AG21:AG30" si="24">IF(AND(H21=H21,H21+23&lt;=I21),H21+23,"0")</f>
        <v>0</v>
      </c>
      <c r="AH21" s="115" t="str">
        <f t="shared" ref="AH21:AH30" si="25">IF(AND(H21=H21,H21+24&lt;=I21),H21+24,"0")</f>
        <v>0</v>
      </c>
      <c r="AI21" s="115" t="str">
        <f t="shared" ref="AI21:AI30" si="26">IF(AND(H21=H21,H21+25&lt;=I21),H21+25,"0")</f>
        <v>0</v>
      </c>
      <c r="AJ21" s="115" t="str">
        <f t="shared" ref="AJ21:AJ30" si="27">IF(AND(H21=H21,H21+26&lt;=I21),H21+26,"0")</f>
        <v>0</v>
      </c>
      <c r="AK21" s="115" t="str">
        <f t="shared" ref="AK21:AK30" si="28">IF(AND(H21=H21,H21+27&lt;=I21),H21+27,"0")</f>
        <v>0</v>
      </c>
      <c r="AL21" s="115" t="str">
        <f t="shared" ref="AL21:AL30" si="29">IF(AND(H21=H21,H21+28&lt;=I21),H21+28,"0")</f>
        <v>0</v>
      </c>
      <c r="AM21" s="115" t="str">
        <f t="shared" ref="AM21:AM30" si="30">IF(AND(H21=H21,H21+29&lt;=I21),H21+29,"0")</f>
        <v>0</v>
      </c>
      <c r="AN21" s="115" t="str">
        <f t="shared" ref="AN21:AN30" si="31">IF(AND(H21=H21,H21+30&lt;=I21),H21+30,"0")</f>
        <v>0</v>
      </c>
      <c r="AO21" s="31" t="s">
        <v>33</v>
      </c>
      <c r="AP21" s="370"/>
      <c r="AQ21" s="370"/>
      <c r="AR21" s="69"/>
      <c r="AS21" s="115">
        <v>44141</v>
      </c>
      <c r="AT21" s="28" t="s">
        <v>85</v>
      </c>
      <c r="AU21" s="31" t="s">
        <v>33</v>
      </c>
      <c r="AV21" s="115"/>
      <c r="AW21" s="115">
        <v>44139</v>
      </c>
      <c r="AX21" s="28" t="s">
        <v>86</v>
      </c>
      <c r="AY21" s="31"/>
      <c r="AZ21" s="115"/>
      <c r="BA21" s="115"/>
      <c r="BB21" s="28"/>
      <c r="BC21" s="48"/>
      <c r="BE21" s="20" t="str">
        <f t="shared" si="0"/>
        <v>T. 4</v>
      </c>
      <c r="BF21" s="20" t="str">
        <f>D24</f>
        <v>T. 4</v>
      </c>
      <c r="BG21" s="25">
        <f>Programa!S3+3</f>
        <v>45569</v>
      </c>
      <c r="BH21" s="9">
        <f>Programa!S5+3</f>
        <v>6</v>
      </c>
      <c r="BI21" s="11" t="str" cm="1">
        <f t="array" ref="BI21">_xlfn.IFNA(_xlfn.IFS(AND(AP21=AX33,AR21=BH21,AT21=BB33),D21,AND(AP21=AX33,AS21=BG21,AT21=BB33),D21,AND(AU21=AX33,AV21=BH21,AX21=BB33),D21,AND(AU21=AX33,AW21=BG21,AX21=BB33),D21,AND(AY21=AX33,AZ21=BH21,BB21=BB33),D21,AND(AY21=AX33,BA21=BG21,BB21=BB33),D21,AND(AP22=AX33,AR22=BH21,AT22=BB33),D22,AND(AP22=AX33,AS22=BG21,AT22=BB33),D22,AND(AU22=AX33,AV22=BH21,AX22=BB33),D22,AND(AU22=AX33,AW22=BG21,AX22=BB33),D22,AND(AY22=AX33,AZ22=BH21,BB22=BB33),D22,AND(AY22=AX33,BA22=BG21,BB22=BB33),D22,AND(AP23=AX33,AR23=BH21,AT23=BB33),D23,AND(AP23=AX33,AS23=BG21,AT23=BB33),D23,AND(AU23=AX33,AV23=BH21,AX23=BB33),D23,AND(AU23=AX33,AW23=BG21,AX23=BB33),D23,AND(AY23=AX33,AZ23=BH21,BB23=BB33),D23,AND(AY23=AX33,BA23=BG21,BB23=BB33),D23,AND(AP24=AX33,AR24=BH21,AT24=BB33),D24,AND(AP24=AX33,AS24=BG21,AT24=BB33),D24,AND(AU24=AX33,AV24=BH21,AX24=BB33),D24,AND(AU24=AX33,AW24=BG21,AX24=BB33),D24,AND(AY24=AX33,AZ24=BH21,BB24=BB33),D24,AND(AY24=AX33,BA24=BG21,BB24=BB33),D24,AND(AP25=AX33,AR25=BH21,AT25=BB33),D25,AND(AP25=AX33,AS25=BG21,AT25=BB33),D25,AND(AU25=AX33,AV25=BH21,AX25=BB33),D25,AND(AU25=AX33,AW25=BG21,AX25=BB33),D25,AND(AY25=AX33,AZ25=BH21,BB25=BB33),D25,AND(AY25=AX33,BA25=BG21,BB25=BB33),D25,AND(AP26=AX33,AR26=BH21,AT26=BB33),D26,AND(AP26=AX33,AS26=BG21,AT26=BB33),D26,AND(AU26=AX33,AV26=BH21,AX26=BB33),D26,AND(AU26=AX33,AW26=BG21,AX26=BB33),D26,AND(AY26=AX33,AZ26=BH21,BB26=BB33),D26,AND(AY26=AX33,BA26=BG21,BB26=BB33),D26,AND(AP27=AX33,AR27=BH21,AT27=BB33),D27,AND(AP27=AX33,AS27=BG21,AT27=BB33),D27,AND(AU27=AX33,AV27=BH21,AX27=BB33),D27,AND(AU27=AX33,AW27=BG21,AX27=BB33),D27,AND(AY27=AX33,AZ27=BH21,BB27=BB33),D27,AND(AY27=AX33,BA27=BG21,BB27=BB33),D27,AND(AP28=AX33,AR28=BH21,AT28=BB33),D28,AND(AP28=AX33,AS28=BG21,AT28=BB33),D28,AND(AU28=AX33,AV28=BH21,AX28=BB33),D28,AND(AU28=AX33,AW28=BG21,AX28=BB33),D28,AND(AY28=AX33,AZ28=BH21,BB28=BB33),D28,AND(AY28=AX33,BA28=BG21,BB28=BB33),D28,AND(AP29=AX33,AR29=BH21,AT29=BB33),D29,AND(AP29=AX33,AS29=BG21,AT29=BB33),D29,AND(AU29=AX33,AV29=BH21,AX29=BB33),D29,AND(AU29=AX33,AW29=BG21,AX29=BB33),D29,AND(AY29=AX33,AZ29=BH21,BB29=BB33),D29,AND(AY29=AX33,BA29=BG21,BB29=BB33),D29,AND(AP30=AX33,AR30=BH21,AT30=BB33),D30,AND(AP30=AX33,AS30=BG21,AT30=BB33),D30,AND(AU30=AX33,AV30=BH21,AX30=BB33),D30,AND(AU30=AX33,AW30=BG21,AX30=BB33),D30,AND(AY30=AX33,AZ30=BH21,BB30=BB33),D30,AND(AY30=AX33,BA30=BG21,BB30=BB33),D30),BB37)</f>
        <v>Sin preferencias</v>
      </c>
      <c r="BJ21" s="20" t="str" cm="1">
        <f t="array" ref="BJ21">_xlfn.IFNA(_xlfn.IFS(AND(AP21=AX33,AR21=BH21,AT21=BB34),D21,AND(AP21=AX33,AS21=BG21,AT21=BB34),D21,AND(AU21=AX33,AV21=BH21,AX21=BB34),D21,AND(AU21=AX33,AW21=BG21,AX21=BB34),D21,AND(AY21=AX33,AZ21=BH21,BB21=BB34),D21,AND(AY21=AX33,BA21=BG21,BB21=BB34),D21,AND(AP22=AX33,AR22=BH21,AT22=BB34),D22,AND(AP22=AX33,AS22=BG21,AT22=BB34),D22,AND(AU22=AX33,AV22=BH21,AX22=BB34),D22,AND(AU22=AX33,AW22=BG21,AX22=BB34),D22,AND(AY22=AX33,AZ22=BH21,BB22=BB34),D22,AND(AY22=AX33,BA22=BG21,BB22=BB34),D22,AND(AP23=AX33,AR23=BH21,AT23=BB34),D23,AND(AP23=AX33,AS23=BG21,AT23=BB34),D23,AND(AU23=AX33,AV23=BH21,AX23=BB34),D23,AND(AU23=AX33,AW23=BG21,AX23=BB34),D23,AND(AY23=AX33,AZ23=BH21,BB23=BB34),D23,AND(AY23=AX33,BA23=BG21,BB23=BB34),D23,AND(AP24=AX33,AR24=BH21,AT24=BB34),D24,AND(AP24=AX33,AS24=BG21,AT24=BB34),D24,AND(AU24=AX33,AV24=BH21,AX24=BB34),D24,AND(AU24=AX33,AW24=BG21,AX24=BB34),D24,AND(AY24=AX33,AZ24=BH21,BB24=BB34),D24,AND(AY24=AX33,BA24=BG21,BB24=BB34),D24,AND(AP25=AX33,AR25=BH21,AT25=BB34),D25,AND(AP25=AX33,AS25=BG21,AT25=BB34),D25,AND(AU25=AX33,AV25=BH21,AX25=BB34),D25,AND(AU25=AX33,AW25=BG21,AX25=BB34),D25,AND(AY25=AX33,AZ25=BH21,BB25=BB34),D25,AND(AY25=AX33,BA25=BG21,BB25=BB34),D25,AND(AP26=AX33,AR26=BH21,AT26=BB34),D26,AND(AP26=AX33,AS26=BG21,AT26=BB34),D26,AND(AU26=AX33,AV26=BH21,AX26=BB34),D26,AND(AU26=AX33,AW26=BG21,AX26=BB34),D26,AND(AY26=AX33,AZ26=BH21,BB26=BB34),D26,AND(AY26=AX33,BA26=BG21,BB26=BB34),D26,AND(AP27=AX33,AR27=BH21,AT27=BB34),D27,AND(AP27=AX33,AS27=BG21,AT27=BB34),D27,AND(AU27=AX33,AV27=BH21,AX27=BB34),D27,AND(AU27=AX33,AW27=BG21,AX27=BB34),D27,AND(AY27=AX33,AZ27=BH21,BB27=BB34),D27,AND(AY27=AX33,BA27=BG21,BB27=BB34),D27,AND(AP28=AX33,AR28=BH21,AT28=BB34),D28,AND(AP28=AX33,AS28=BG21,AT28=BB34),D28,AND(AU28=AX33,AV28=BH21,AX28=BB34),D28,AND(AU28=AX33,AW28=BG21,AX28=BB34),D28,AND(AY28=AX33,AZ28=BH21,BB28=BB34),D28,AND(AY28=AX33,BA28=BG21,BB28=BB34),D28,AND(AP29=AX33,AR29=BH21,AT29=BB34),D29,AND(AP29=AX33,AS29=BG21,AT29=BB34),D29,AND(AU29=AX33,AV29=BH21,AX29=BB34),D29,AND(AU29=AX33,AW29=BG21,AX29=BB34),D29,AND(AY29=AX33,AZ29=BH21,BB29=BB34),D29,AND(AY29=AX33,BA29=BG21,BB29=BB34),D29,AND(AP30=AX33,AR30=BH21,AT30=BB34),D30,AND(AP30=AX33,AS30=BG21,AT30=BB34),D30,AND(AU30=AX33,AV30=BH21,AX30=BB34),D30,AND(AU30=AX33,AW30=BG21,AX30=BB34),D30,AND(AY30=AX33,AZ30=BH21,BB30=BB34),D30,AND(AY30=AX33,BA30=BG21,BB30=BB34),D30),BB37)</f>
        <v>Sin preferencias</v>
      </c>
      <c r="BK21" s="20" t="str">
        <f>IF(OR(J21=BG21,K21=BG21,L21=BG21,M21=BG21,N21=BG21,O21=BG21,P21=BG21,Q21=BG21,R21=BG21,S21=BG21,T21=BG21,U21=BG21,V21=BG21,W21=BG21,X21=BG21,Y21=BG21,Z21=BG21,AA21=BG21,AB21=BG21,AC21=BG21,AD21=BG21,AE21=BG21,AF21=BG21,AG21=BG21,AH21=BG21,AI21=BG21,AJ21=BG21,AK21=BG21,AL21=BG21,AM21=BG21,AN21=BG21),AM33,AM34)</f>
        <v>No</v>
      </c>
      <c r="BL21" s="20" t="str">
        <f>IF(OR(J22=BG21,K22=BG21,L22=BG21,M22=BG21,N22=BG21,O22=BG21,P22=BG21,Q22=BG21,R22=BG21,S22=BG21,T22=BG21,U22=BG21,V22=BG21,W22=BG21,X22=BG21,Y22=BG21,Z22=BG21,AA22=BG21,AB22=BG21,AC22=BG21,AD22=BG21,AE22=BG21,AF22=BG21,AG22=BG21,AH22=BG21,AI22=BG21,AJ22=BG21,AK22=BG21,AL22=BG21,AM22=BG21,AN22=BG21),AM33,AM34)</f>
        <v>No</v>
      </c>
      <c r="BM21" s="20" t="str">
        <f>IF(OR(J23=BG21,K23=BG21,L23=BG21,M23=BG21,N23=BG21,O23=BG21,P23=BG21,Q23=BG21,R23=BG21,S23=BG21,T23=BG21,U23=BG21,V23=BG21,W23=BG21,X23=BG21,Y23=BG21,Z23=BG21,AA23=BG21,AB23=BG21,AC23=BG21,AD23=BG21,AE23=BG21,AF23=BG21,AG23=BG21,AH23=BG21,AI23=BG21,AJ23=BG21,AK23=BG21,AL23=BG21,AM23=BG21,AN23=BG21),AM33,AM34)</f>
        <v>No</v>
      </c>
      <c r="BN21" s="20" t="str">
        <f>IF(OR(J24=BG21,K24=BG21,L24=BG21,M24=BG21,N24=BG21,O24=BG21,P24=BG21,Q24=BG21,R24=BG21,S24=BG21,T24=BG21,U24=BG21,V24=BG21,W24=BG21,X24=BG21,Y24=BG21,Z24=BG21,AA24=BG21,AB24=BG21,AC24=BG21,AD24=BG21,AE24=BG21,AF24=BG21,AG24=BG21,AH24=BG21,AI24=BG21,AJ24=BG21,AK24=BG21,AL24=BG21,AM24=BG21,AN24=BG21),AM33,AM34)</f>
        <v>No</v>
      </c>
      <c r="BO21" s="11" t="str">
        <f>IF(OR(J25=BG21,K25=BG21,L25=BG21,M25=BG21,N25=BG21,O25=BG21,P25=BG21,Q25=BG21,R25=BG21,S25=BG21,T25=BG21,U25=BG21,V25=BG21,W25=BG21,X25=BG21,Y25=BG21,Z25=BG21,AA25=BG21,AB25=BG21,AC25=BG21,AD25=BG21,AE25=BG21,AF25=BG21,AG25=BG21,AH25=BG21,AI25=BG21,AJ25=BG21,AK25=BG21,AL25=BG21,AM25=BG21,AN25=BG21),AM33,AM34)</f>
        <v>No</v>
      </c>
      <c r="BP21" s="11" t="str">
        <f>IF(OR(J26=BG21,K26=BG21,L26=BG21,M26=BG21,N26=BG21,O26=BG21,P26=BG21,Q26=BG21,R26=BG21,S26=BG21,T26=BG21,U26=BG21,V26=BG21,W26=BG21,X26=BG21,Y26=BG21,Z26=BG21,AA26=BG21,AB26=BG21,AC26=BG21,AD26=BG21,AE26=BG21,AF26=BG21,AG26=BG21,AH26=BG21,AI26=BG21,AJ26=BG21,AK26=BG21,AL26=BG21,AM26=BG21,AN26=BG21),AM33,AM34)</f>
        <v>No</v>
      </c>
      <c r="BQ21" s="11" t="str">
        <f>IF(OR(J27=BG21,K27=BG21,L27=BG21,M27=BG21,N27=BG21,O27=BG21,P27=BG21,Q27=BG21,R27=BG21,S27=BG21,T27=BG21,U27=BG21,V27=BG21,W27=BG21,X27=BG21,Y27=BG21,Z27=BG21,AA27=BG21,AB27=BG21,AC27=BG21,AD27=BG21,AE27=BG21,AF27=BG21,AG27=BG21,AH27=BG21,AI27=BG21,AJ27=BG21,AK27=BG21,AL27=BG21,AM27=BG21,AN27=BG21),AM33,AM34)</f>
        <v>No</v>
      </c>
      <c r="BR21" s="20" t="str">
        <f>IF(OR(J28=BG21,K28=BG21,L28=BG21,M28=BG21,N28=BG21,O28=BG21,P28=BG21,Q28=BG21,R28=BG21,S28=BG21,T28=BG21,U28=BG21,V28=BG21,W28=BG21,X28=BG21,Y28=BG21,Z28=BG21,AA28=BG21,AB28=BG21,AC28=BG21,AD28=BG21,AE28=BG21,AF28=BG21,AG28=BG21,AH28=BG21,AI28=BG21,AJ28=BG21,AK28=BG21,AL28=BG21,AM28=BG21,AN28=BG21),AM33,AM34)</f>
        <v>No</v>
      </c>
      <c r="BS21" s="38" t="str">
        <f>IF(OR(J29=BG21,K29=BG21,L29=BG21,M29=BG21,N29=BG21,O29=BG21,P29=BG21,Q29=BG21,R29=BG21,S29=BG21,T29=BG21,U29=BG21,V29=BG21,W29=BG21,X29=BG21,Y29=BG21,Z29=BG21,AA29=BG21,AB29=BG21,AC29=BG21,AD29=BG21,AE29=BG21,AF29=BG21,AG29=BG21,AH29=BG21,AI29=BG21,AJ29=BG21,AK29=BG21,AL29=BG21,AM29=BG21,AN29=BG21),AM33,AM34)</f>
        <v>No</v>
      </c>
      <c r="BT21" s="20" t="str">
        <f>IF(OR(J30=BG21,K30=BG21,L30=BG21,M30=BG21,N30=BG21,O30=BG21,P30=BG21,Q30=BG21,R30=BG21,S30=BG21,T30=BG21,U30=BG21,V30=BG21,W30=BG21,X30=BG21,Y30=BG21,Z30=BG21,AA30=BG21,AB30=BG21,AC30=BG21,AD30=BG21,AE30=BG21,AF30=BG21,AG30=BG21,AH30=BG21,AI30=BG21,AJ30=BG21,AK30=BG21,AL30=BG21,AM30=BG21,AN30=BG21),AM33,AM34)</f>
        <v>No</v>
      </c>
    </row>
    <row r="22" spans="2:72" x14ac:dyDescent="0.25">
      <c r="B22" s="47"/>
      <c r="C22" s="50">
        <v>2</v>
      </c>
      <c r="D22" s="329" t="str">
        <f>Cálculos!C17</f>
        <v>T. 2</v>
      </c>
      <c r="E22" s="330"/>
      <c r="F22" s="57">
        <v>10</v>
      </c>
      <c r="G22" s="50"/>
      <c r="H22" s="32">
        <v>44138</v>
      </c>
      <c r="I22" s="116">
        <v>44142</v>
      </c>
      <c r="J22" s="32">
        <f t="shared" si="1"/>
        <v>44138</v>
      </c>
      <c r="K22" s="116">
        <f t="shared" si="2"/>
        <v>44139</v>
      </c>
      <c r="L22" s="116">
        <f t="shared" si="3"/>
        <v>44140</v>
      </c>
      <c r="M22" s="116">
        <f t="shared" si="4"/>
        <v>44141</v>
      </c>
      <c r="N22" s="116">
        <f t="shared" si="5"/>
        <v>44142</v>
      </c>
      <c r="O22" s="116" t="str">
        <f t="shared" si="6"/>
        <v>0</v>
      </c>
      <c r="P22" s="116" t="str">
        <f t="shared" si="7"/>
        <v>0</v>
      </c>
      <c r="Q22" s="116" t="str">
        <f t="shared" si="8"/>
        <v>0</v>
      </c>
      <c r="R22" s="116" t="str">
        <f t="shared" si="9"/>
        <v>0</v>
      </c>
      <c r="S22" s="116" t="str">
        <f t="shared" si="10"/>
        <v>0</v>
      </c>
      <c r="T22" s="116" t="str">
        <f t="shared" si="11"/>
        <v>0</v>
      </c>
      <c r="U22" s="116" t="str">
        <f t="shared" si="12"/>
        <v>0</v>
      </c>
      <c r="V22" s="116" t="str">
        <f t="shared" si="13"/>
        <v>0</v>
      </c>
      <c r="W22" s="116" t="str">
        <f t="shared" si="14"/>
        <v>0</v>
      </c>
      <c r="X22" s="116" t="str">
        <f t="shared" si="15"/>
        <v>0</v>
      </c>
      <c r="Y22" s="116" t="str">
        <f t="shared" si="16"/>
        <v>0</v>
      </c>
      <c r="Z22" s="116" t="str">
        <f t="shared" si="17"/>
        <v>0</v>
      </c>
      <c r="AA22" s="116" t="str">
        <f t="shared" si="18"/>
        <v>0</v>
      </c>
      <c r="AB22" s="116" t="str">
        <f t="shared" si="19"/>
        <v>0</v>
      </c>
      <c r="AC22" s="116" t="str">
        <f t="shared" si="20"/>
        <v>0</v>
      </c>
      <c r="AD22" s="116" t="str">
        <f t="shared" si="21"/>
        <v>0</v>
      </c>
      <c r="AE22" s="116" t="str">
        <f t="shared" si="22"/>
        <v>0</v>
      </c>
      <c r="AF22" s="116" t="str">
        <f t="shared" si="23"/>
        <v>0</v>
      </c>
      <c r="AG22" s="116" t="str">
        <f t="shared" si="24"/>
        <v>0</v>
      </c>
      <c r="AH22" s="116" t="str">
        <f t="shared" si="25"/>
        <v>0</v>
      </c>
      <c r="AI22" s="116" t="str">
        <f t="shared" si="26"/>
        <v>0</v>
      </c>
      <c r="AJ22" s="116" t="str">
        <f t="shared" si="27"/>
        <v>0</v>
      </c>
      <c r="AK22" s="116" t="str">
        <f t="shared" si="28"/>
        <v>0</v>
      </c>
      <c r="AL22" s="116" t="str">
        <f t="shared" si="29"/>
        <v>0</v>
      </c>
      <c r="AM22" s="116" t="str">
        <f t="shared" si="30"/>
        <v>0</v>
      </c>
      <c r="AN22" s="116" t="str">
        <f t="shared" si="31"/>
        <v>0</v>
      </c>
      <c r="AO22" s="32" t="s">
        <v>33</v>
      </c>
      <c r="AP22" s="371"/>
      <c r="AQ22" s="371"/>
      <c r="AR22" s="70"/>
      <c r="AS22" s="116"/>
      <c r="AT22" s="29" t="s">
        <v>86</v>
      </c>
      <c r="AU22" s="32"/>
      <c r="AV22" s="116"/>
      <c r="AW22" s="116"/>
      <c r="AX22" s="29"/>
      <c r="AY22" s="32"/>
      <c r="AZ22" s="116"/>
      <c r="BA22" s="116"/>
      <c r="BB22" s="29"/>
      <c r="BC22" s="48"/>
      <c r="BE22" s="20">
        <f t="shared" si="0"/>
        <v>0</v>
      </c>
      <c r="BF22" s="20" t="str">
        <f>IF(D25=0,D21,BE22)</f>
        <v>T. 1</v>
      </c>
      <c r="BG22" s="25">
        <f>Programa!S3+4</f>
        <v>45570</v>
      </c>
      <c r="BH22" s="9">
        <f>Programa!S5+4</f>
        <v>7</v>
      </c>
      <c r="BI22" s="11" t="str" cm="1">
        <f t="array" ref="BI22">_xlfn.IFNA(_xlfn.IFS(AND(AP21=AX33,AR21=BH22,AT21=BB33),D21,AND(AP21=AX33,AS21=BG22,AT21=BB33),D21,AND(AU21=AX33,AV21=BH22,AX21=BB33),D21,AND(AU21=AX33,AW21=BG22,AX21=BB33),D21,AND(AY21=AX33,AZ21=BH22,BB21=BB33),D21,AND(AY21=AX33,BA21=BG22,BB21=BB33),D21,AND(AP22=AX33,AR22=BH22,AT22=BB33),D22,AND(AP22=AX33,AS22=BG22,AT22=BB33),D22,AND(AU22=AX33,AV22=BH22,AX22=BB33),D22,AND(AU22=AX33,AW22=BG22,AX22=BB33),D22,AND(AY22=AX33,AZ22=BH22,BB22=BB33),D22,AND(AY22=AX33,BA22=BG22,BB22=BB33),D22,AND(AP23=AX33,AR23=BH22,AT23=BB33),D23,AND(AP23=AX33,AS23=BG22,AT23=BB33),D23,AND(AU23=AX33,AV23=BH22,AX23=BB33),D23,AND(AU23=AX33,AW23=BG22,AX23=BB33),D23,AND(AY23=AX33,AZ23=BH22,BB23=BB33),D23,AND(AY23=AX33,BA23=BG22,BB23=BB33),D23,AND(AP24=AX33,AR24=BH22,AT24=BB33),D24,AND(AP24=AX33,AS24=BG22,AT24=BB33),D24,AND(AU24=AX33,AV24=BH22,AX24=BB33),D24,AND(AU24=AX33,AW24=BG22,AX24=BB33),D24,AND(AY24=AX33,AZ24=BH22,BB24=BB33),D24,AND(AY24=AX33,BA24=BG22,BB24=BB33),D24,AND(AP25=AX33,AR25=BH22,AT25=BB33),D25,AND(AP25=AX33,AS25=BG22,AT25=BB33),D25,AND(AU25=AX33,AV25=BH22,AX25=BB33),D25,AND(AU25=AX33,AW25=BG22,AX25=BB33),D25,AND(AY25=AX33,AZ25=BH22,BB25=BB33),D25,AND(AY25=AX33,BA25=BG22,BB25=BB33),D25,AND(AP26=AX33,AR26=BH22,AT26=BB33),D26,AND(AP26=AX33,AS26=BG22,AT26=BB33),D26,AND(AU26=AX33,AV26=BH22,AX26=BB33),D26,AND(AU26=AX33,AW26=BG22,AX26=BB33),D26,AND(AY26=AX33,AZ26=BH22,BB26=BB33),D26,AND(AY26=AX33,BA26=BG22,BB26=BB33),D26,AND(AP27=AX33,AR27=BH22,AT27=BB33),D27,AND(AP27=AX33,AS27=BG22,AT27=BB33),D27,AND(AU27=AX33,AV27=BH22,AX27=BB33),D27,AND(AU27=AX33,AW27=BG22,AX27=BB33),D27,AND(AY27=AX33,AZ27=BH22,BB27=BB33),D27,AND(AY27=AX33,BA27=BG22,BB27=BB33),D27,AND(AP28=AX33,AR28=BH22,AT28=BB33),D28,AND(AP28=AX33,AS28=BG22,AT28=BB33),D28,AND(AU28=AX33,AV28=BH22,AX28=BB33),D28,AND(AU28=AX33,AW28=BG22,AX28=BB33),D28,AND(AY28=AX33,AZ28=BH22,BB28=BB33),D28,AND(AY28=AX33,BA28=BG22,BB28=BB33),D28,AND(AP29=AX33,AR29=BH22,AT29=BB33),D29,AND(AP29=AX33,AS29=BG22,AT29=BB33),D29,AND(AU29=AX33,AV29=BH22,AX29=BB33),D29,AND(AU29=AX33,AW29=BG22,AX29=BB33),D29,AND(AY29=AX33,AZ29=BH22,BB29=BB33),D29,AND(AY29=AX33,BA29=BG22,BB29=BB33),D29,AND(AP30=AX33,AR30=BH22,AT30=BB33),D30,AND(AP30=AX33,AS30=BG22,AT30=BB33),D30,AND(AU30=AX33,AV30=BH22,AX30=BB33),D30,AND(AU30=AX33,AW30=BG22,AX30=BB33),D30,AND(AY30=AX33,AZ30=BH22,BB30=BB33),D30,AND(AY30=AX33,BA30=BG22,BB30=BB33),D30),BB37)</f>
        <v>Sin preferencias</v>
      </c>
      <c r="BJ22" s="20" t="str" cm="1">
        <f t="array" ref="BJ22">_xlfn.IFNA(_xlfn.IFS(AND(AP21=AX33,AR21=BH22,AT21=BB34),D21,AND(AP21=AX33,AS21=BG22,AT21=BB34),D21,AND(AU21=AX33,AV21=BH22,AX21=BB34),D21,AND(AU21=AX33,AW21=BG22,AX21=BB34),D21,AND(AY21=AX33,AZ21=BH22,BB21=BB34),D21,AND(AY21=AX33,BA21=BG22,BB21=BB34),D21,AND(AP22=AX33,AR22=BH22,AT22=BB34),D22,AND(AP22=AX33,AS22=BG22,AT22=BB34),D22,AND(AU22=AX33,AV22=BH22,AX22=BB34),D22,AND(AU22=AX33,AW22=BG22,AX22=BB34),D22,AND(AY22=AX33,AZ22=BH22,BB22=BB34),D22,AND(AY22=AX33,BA22=BG22,BB22=BB34),D22,AND(AP23=AX33,AR23=BH22,AT23=BB34),D23,AND(AP23=AX33,AS23=BG22,AT23=BB34),D23,AND(AU23=AX33,AV23=BH22,AX23=BB34),D23,AND(AU23=AX33,AW23=BG22,AX23=BB34),D23,AND(AY23=AX33,AZ23=BH22,BB23=BB34),D23,AND(AY23=AX33,BA23=BG22,BB23=BB34),D23,AND(AP24=AX33,AR24=BH22,AT24=BB34),D24,AND(AP24=AX33,AS24=BG22,AT24=BB34),D24,AND(AU24=AX33,AV24=BH22,AX24=BB34),D24,AND(AU24=AX33,AW24=BG22,AX24=BB34),D24,AND(AY24=AX33,AZ24=BH22,BB24=BB34),D24,AND(AY24=AX33,BA24=BG22,BB24=BB34),D24,AND(AP25=AX33,AR25=BH22,AT25=BB34),D25,AND(AP25=AX33,AS25=BG22,AT25=BB34),D25,AND(AU25=AX33,AV25=BH22,AX25=BB34),D25,AND(AU25=AX33,AW25=BG22,AX25=BB34),D25,AND(AY25=AX33,AZ25=BH22,BB25=BB34),D25,AND(AY25=AX33,BA25=BG22,BB25=BB34),D25,AND(AP26=AX33,AR26=BH22,AT26=BB34),D26,AND(AP26=AX33,AS26=BG22,AT26=BB34),D26,AND(AU26=AX33,AV26=BH22,AX26=BB34),D26,AND(AU26=AX33,AW26=BG22,AX26=BB34),D26,AND(AY26=AX33,AZ26=BH22,BB26=BB34),D26,AND(AY26=AX33,BA26=BG22,BB26=BB34),D26,AND(AP27=AX33,AR27=BH22,AT27=BB34),D27,AND(AP27=AX33,AS27=BG22,AT27=BB34),D27,AND(AU27=AX33,AV27=BH22,AX27=BB34),D27,AND(AU27=AX33,AW27=BG22,AX27=BB34),D27,AND(AY27=AX33,AZ27=BH22,BB27=BB34),D27,AND(AY27=AX33,BA27=BG22,BB27=BB34),D27,AND(AP28=AX33,AR28=BH22,AT28=BB34),D28,AND(AP28=AX33,AS28=BG22,AT28=BB34),D28,AND(AU28=AX33,AV28=BH22,AX28=BB34),D28,AND(AU28=AX33,AW28=BG22,AX28=BB34),D28,AND(AY28=AX33,AZ28=BH22,BB28=BB34),D28,AND(AY28=AX33,BA28=BG22,BB28=BB34),D28,AND(AP29=AX33,AR29=BH22,AT29=BB34),D29,AND(AP29=AX33,AS29=BG22,AT29=BB34),D29,AND(AU29=AX33,AV29=BH22,AX29=BB34),D29,AND(AU29=AX33,AW29=BG22,AX29=BB34),D29,AND(AY29=AX33,AZ29=BH22,BB29=BB34),D29,AND(AY29=AX33,BA29=BG22,BB29=BB34),D29,AND(AP30=AX33,AR30=BH22,AT30=BB34),D30,AND(AP30=AX33,AS30=BG22,AT30=BB34),D30,AND(AU30=AX33,AV30=BH22,AX30=BB34),D30,AND(AU30=AX33,AW30=BG22,AX30=BB34),D30,AND(AY30=AX33,AZ30=BH22,BB30=BB34),D30,AND(AY30=AX33,BA30=BG22,BB30=BB34),D30),BB37)</f>
        <v>Sin preferencias</v>
      </c>
      <c r="BK22" s="20" t="str">
        <f>IF(OR(J21=BG22,K21=BG22,L21=BG22,M21=BG22,N21=BG22,O21=BG22,P21=BG22,Q21=BG22,R21=BG22,S21=BG22,T21=BG22,U21=BG22,V21=BG22,W21=BG22,X21=BG22,Y21=BG22,Z21=BG22,AA21=BG22,AB21=BG22,AC21=BG22,AD21=BG22,AE21=BG22,AF21=BG22,AG21=BG22,AH21=BG22,AI21=BG22,AJ21=BG22,AK21=BG22,AL21=BG22,AM21=BG22,AN21=BG22),AM33,AM34)</f>
        <v>No</v>
      </c>
      <c r="BL22" s="20" t="str">
        <f>IF(OR(J22=BG22,K22=BG22,L22=BG22,M22=BG22,N22=BG22,O22=BG22,P22=BG22,Q22=BG22,R22=BG22,S22=BG22,T22=BG22,U22=BG22,V22=BG22,W22=BG22,X22=BG22,Y22=BG22,Z22=BG22,AA22=BG22,AB22=BG22,AC22=BG22,AD22=BG22,AE22=BG22,AF22=BG22,AG22=BG22,AH22=BG22,AI22=BG22,AJ22=BG22,AK22=BG22,AL22=BG22,AM22=BG22,AN22=BG22),AM33,AM34)</f>
        <v>No</v>
      </c>
      <c r="BM22" s="20" t="str">
        <f>IF(OR(J23=BG22,K23=BG22,L23=BG22,M23=BG22,N23=BG22,O23=BG22,P23=BG22,Q23=BG22,R23=BG22,S23=BG22,T23=BG22,U23=BG22,V23=BG22,W23=BG22,X23=BG22,Y23=BG22,Z23=BG22,AA23=BG22,AB23=BG22,AC23=BG22,AD23=BG22,AE23=BG22,AF23=BG22,AG23=BG22,AH23=BG22,AI23=BG22,AJ23=BG22,AK23=BG22,AL23=BG22,AM23=BG22,AN23=BG23),AM33,AM34)</f>
        <v>No</v>
      </c>
      <c r="BN22" s="20" t="str">
        <f>IF(OR(J24=BG22,K24=BG22,L24=BG22,M24=BG22,N24=BG22,O24=BG22,P24=BG22,Q24=BG22,R24=BG22,S24=BG22,T24=BG22,U24=BG22,V24=BG22,W24=BG22,X24=BG22,Y24=BG22,Z24=BG22,AA24=BG22,AB24=BG22,AC24=BG22,AD24=BG22,AE24=BG22,AF24=BG22,AG24=BG22,AH24=BG22,AI24=BG22,AJ24=BG22,AK24=BG22,AL24=BG22,AM24=BG22,AN24=BG22),AM33,AM34)</f>
        <v>No</v>
      </c>
      <c r="BO22" s="11" t="str">
        <f>IF(OR(J25=BG22,K25=BG22,L25=BG22,M25=BG22,N25=BG22,O25=BG22,P25=BG22,Q25=BG22,R25=BG22,S25=BG22,T25=BG22,U25=BG22,V25=BG22,W25=BG22,X25=BG22,Y25=BG22,Z25=BG22,AA25=BG22,AB25=BG22,AC25=BG22,AD25=BG22,AE25=BG22,AF25=BG22,AG25=BG22,AH25=BG22,AI25=BG22,AJ25=BG22,AK25=BG22,AL25=BG22,AM25=BG22,AN25=BG22),AM33,AM34)</f>
        <v>No</v>
      </c>
      <c r="BP22" s="11" t="str">
        <f>IF(OR(J26=BG22,K26=BG22,L26=BG22,M26=BG22,N26=BG22,O26=BG22,P26=BG22,Q26=BG22,R26=BG22,S26=BG22,T26=BG22,U26=BG22,V26=BG22,W26=BG22,X26=BG22,Y26=BG22,Z26=BG22,AA26=BG22,AB26=BG22,AC26=BG22,AD26=BG22,AE26=BG22,AF26=BG22,AG26=BG22,AH26=BG22,AI26=BG22,AJ26=BG22,AK26=BG22,AL26=BG22,AM26=BG22,AN26=BG22),AM33,AM34)</f>
        <v>No</v>
      </c>
      <c r="BQ22" s="11" t="str">
        <f>IF(OR(J27=BG22,K27=BG22,L27=BG22,M27=BG22,N27=BG22,O27=BG22,P27=BG22,Q27=BG22,R27=BG22,S27=BG22,T27=BG22,U27=BG22,V27=BG22,W27=BG22,X27=BG22,Y27=BG22,Z27=BG22,AA27=BG22,AB27=BG22,AC27=BG22,AD27=BG22,AE27=BG22,AF27=BG22,AG27=BG22,AH27=BG22,AI27=BG22,AJ27=BG22,AK27=BG22,AL27=BG22,AM27=BG22,AN27=BG22),AM33,AM34)</f>
        <v>No</v>
      </c>
      <c r="BR22" s="20" t="str">
        <f>IF(OR(J28=BG22,K28=BG22,L28=BG22,M28=BG22,N28=BG22,O28=BG22,P28=BG22,Q28=BG22,R28=BG22,S28=BG22,T28=BG22,U28=BG22,V28=BG22,W28=BG22,X28=BG22,Y28=BG22,Z28=BG22,AA28=BG22,AB28=BG22,AC28=BG22,AD28=BG22,AE28=BG22,AF28=BG22,AG28=BG22,AH28=BG22,AI28=BG22,AJ28=BG22,AK28=BG22,AL28=BG22,AM28=BG22,AN28=BG22),AM33,AM34)</f>
        <v>No</v>
      </c>
      <c r="BS22" s="38" t="str">
        <f>IF(OR(J29=BG22,K29=BG22,L29=BG22,M29=BG22,N29=BG22,O29=BG22,P29=BG22,Q29=BG22,R29=BG22,S29=BG22,T29=BG22,U29=BG22,V29=BG22,W29=BG22,X29=BG22,Y29=BG22,Z29=BG22,AA29=BG22,AB29=BG22,AC29=BG22,AD29=BG22,AE29=BG22,AF29=BG22,AG29=BG22,AH29=BG22,AI29=BG22,AJ29=BG22,AK29=BG22,AL29=BG22,AM29=BG22,AN29=BG22),AM33,AM34)</f>
        <v>No</v>
      </c>
      <c r="BT22" s="20" t="str">
        <f>IF(OR(J30=BG22,K30=BG22,L30=BG22,M30=BG22,N30=BG22,O30=BG22,P30=BG22,Q30=BG22,R30=BG22,S30=BG22,T30=BG22,U30=BG22,V30=BG22,W30=BG22,X30=BG22,Y30=BG22,Z30=BG22,AA30=BG22,AB30=BG22,AC30=BG22,AD30=BG22,AE30=BG22,AF30=BG22,AG30=BG22,AH30=BG22,AI30=BG22,AJ30=BG22,AK30=BG22,AL30=BG22,AM30=BG22,AN30=BG22),AM33,AM34)</f>
        <v>No</v>
      </c>
    </row>
    <row r="23" spans="2:72" x14ac:dyDescent="0.25">
      <c r="B23" s="47"/>
      <c r="C23" s="50">
        <v>3</v>
      </c>
      <c r="D23" s="329" t="str">
        <f>Cálculos!C18</f>
        <v>T. 3</v>
      </c>
      <c r="E23" s="330"/>
      <c r="F23" s="57">
        <v>10</v>
      </c>
      <c r="G23" s="50"/>
      <c r="H23" s="32"/>
      <c r="I23" s="116"/>
      <c r="J23" s="32">
        <f t="shared" si="1"/>
        <v>0</v>
      </c>
      <c r="K23" s="116" t="str">
        <f t="shared" si="2"/>
        <v>0</v>
      </c>
      <c r="L23" s="116" t="str">
        <f t="shared" si="3"/>
        <v>0</v>
      </c>
      <c r="M23" s="116" t="str">
        <f t="shared" si="4"/>
        <v>0</v>
      </c>
      <c r="N23" s="116" t="str">
        <f t="shared" si="5"/>
        <v>0</v>
      </c>
      <c r="O23" s="116" t="str">
        <f t="shared" si="6"/>
        <v>0</v>
      </c>
      <c r="P23" s="116" t="str">
        <f t="shared" si="7"/>
        <v>0</v>
      </c>
      <c r="Q23" s="116" t="str">
        <f t="shared" si="8"/>
        <v>0</v>
      </c>
      <c r="R23" s="116" t="str">
        <f t="shared" si="9"/>
        <v>0</v>
      </c>
      <c r="S23" s="116" t="str">
        <f t="shared" si="10"/>
        <v>0</v>
      </c>
      <c r="T23" s="116" t="str">
        <f t="shared" si="11"/>
        <v>0</v>
      </c>
      <c r="U23" s="116" t="str">
        <f t="shared" si="12"/>
        <v>0</v>
      </c>
      <c r="V23" s="116" t="str">
        <f t="shared" si="13"/>
        <v>0</v>
      </c>
      <c r="W23" s="116" t="str">
        <f t="shared" si="14"/>
        <v>0</v>
      </c>
      <c r="X23" s="116" t="str">
        <f t="shared" si="15"/>
        <v>0</v>
      </c>
      <c r="Y23" s="116" t="str">
        <f t="shared" si="16"/>
        <v>0</v>
      </c>
      <c r="Z23" s="116" t="str">
        <f t="shared" si="17"/>
        <v>0</v>
      </c>
      <c r="AA23" s="116" t="str">
        <f t="shared" si="18"/>
        <v>0</v>
      </c>
      <c r="AB23" s="116" t="str">
        <f t="shared" si="19"/>
        <v>0</v>
      </c>
      <c r="AC23" s="116" t="str">
        <f t="shared" si="20"/>
        <v>0</v>
      </c>
      <c r="AD23" s="116" t="str">
        <f t="shared" si="21"/>
        <v>0</v>
      </c>
      <c r="AE23" s="116" t="str">
        <f t="shared" si="22"/>
        <v>0</v>
      </c>
      <c r="AF23" s="116" t="str">
        <f t="shared" si="23"/>
        <v>0</v>
      </c>
      <c r="AG23" s="116" t="str">
        <f t="shared" si="24"/>
        <v>0</v>
      </c>
      <c r="AH23" s="116" t="str">
        <f t="shared" si="25"/>
        <v>0</v>
      </c>
      <c r="AI23" s="116" t="str">
        <f t="shared" si="26"/>
        <v>0</v>
      </c>
      <c r="AJ23" s="116" t="str">
        <f t="shared" si="27"/>
        <v>0</v>
      </c>
      <c r="AK23" s="116" t="str">
        <f t="shared" si="28"/>
        <v>0</v>
      </c>
      <c r="AL23" s="116" t="str">
        <f t="shared" si="29"/>
        <v>0</v>
      </c>
      <c r="AM23" s="116" t="str">
        <f t="shared" si="30"/>
        <v>0</v>
      </c>
      <c r="AN23" s="116" t="str">
        <f t="shared" si="31"/>
        <v>0</v>
      </c>
      <c r="AO23" s="32" t="s">
        <v>33</v>
      </c>
      <c r="AP23" s="371"/>
      <c r="AQ23" s="371"/>
      <c r="AR23" s="70"/>
      <c r="AS23" s="116">
        <v>44141</v>
      </c>
      <c r="AT23" s="29" t="s">
        <v>86</v>
      </c>
      <c r="AU23" s="32"/>
      <c r="AV23" s="116"/>
      <c r="AW23" s="116"/>
      <c r="AX23" s="29"/>
      <c r="AY23" s="32"/>
      <c r="AZ23" s="116"/>
      <c r="BA23" s="116"/>
      <c r="BB23" s="29"/>
      <c r="BC23" s="48"/>
      <c r="BE23" s="20">
        <f t="shared" si="0"/>
        <v>0</v>
      </c>
      <c r="BF23" s="20" t="str" cm="1">
        <f t="array" ref="BF23">_xlfn.IFS(AND(BE22=0,BE23=0),BF19,AND(BE22=D25,BE23=0),BF18,AND(BE22=D25,BE23=D26),D26)</f>
        <v>T. 2</v>
      </c>
      <c r="BG23" s="25">
        <f>Programa!S3+5</f>
        <v>45571</v>
      </c>
      <c r="BH23" s="9">
        <f>Programa!S5+5</f>
        <v>8</v>
      </c>
      <c r="BI23" s="11" t="str" cm="1">
        <f t="array" ref="BI23">_xlfn.IFNA(_xlfn.IFS(AND(AP21=AX33,AR21=BH23,AT21=BB33),D21,AND(AP21=AX33,AS21=BG23,AT21=BB33),D21,AND(AU21=AX33,AV21=BH23,AX21=BB33),D21,AND(AU21=AX33,AW21=BG23,AX21=BB33),D21,AND(AY21=AX33,AZ21=BH23,BB21=BB33),D21,AND(AY21=AX33,BA21=BG23,BB21=BB33),D21,AND(AP22=AX33,AR22=BH23,AT22=BB33),D22,AND(AP22=AX33,AS22=BG23,AT22=BB33),D22,AND(AU22=AX33,AV22=BH23,AX22=BB33),D22,AND(AU22=AX33,AW22=BG23,AX22=BB33),D22,AND(AY22=AX33,AZ22=BH23,BB22=BB33),D22,AND(AY22=AX33,BA22=BG23,BB22=BB33),D22,AND(AP23=AX33,AR23=BH23,AT23=BB33),D23,AND(AP23=AX33,AS23=BG23,AT23=BB33),D23,AND(AU23=AX33,AV23=BH23,AX23=BB33),D23,AND(AU23=AX33,AW23=BG23,AX23=BB33),D23,AND(AY23=AX33,AZ23=BH23,BB23=BB33),D23,AND(AY23=AX33,BA23=BG23,BB23=BB33),D23,AND(AP24=AX33,AR24=BH23,AT24=BB33),D24,AND(AP24=AX33,AS24=BG23,AT24=BB33),D24,AND(AU24=AX33,AV24=BH23,AX24=BB33),D24,AND(AU24=AX33,AW24=BG23,AX24=BB33),D24,AND(AY24=AX33,AZ24=BH23,BB24=BB33),D24,AND(AY24=AX33,BA24=BG23,BB24=BB33),D24,AND(AP25=AX33,AR25=BH23,AT25=BB33),D25,AND(AP25=AX33,AS25=BG23,AT25=BB33),D25,AND(AU25=AX33,AV25=BH23,AX25=BB33),D25,AND(AU25=AX33,AW25=BG23,AX25=BB33),D25,AND(AY25=AX33,AZ25=BH23,BB25=BB33),D25,AND(AY25=AX33,BA25=BG23,BB25=BB33),D25,AND(AP26=AX33,AR26=BH23,AT26=BB33),D26,AND(AP26=AX33,AS26=BG23,AT26=BB33),D26,AND(AU26=AX33,AV26=BH23,AX26=BB33),D26,AND(AU26=AX33,AW26=BG23,AX26=BB33),D26,AND(AY26=AX33,AZ26=BH23,BB26=BB33),D26,AND(AY26=AX33,BA26=BG23,BB26=BB33),D26,AND(AP27=AX33,AR27=BH23,AT27=BB33),D27,AND(AP27=AX33,AS27=BG23,AT27=BB33),D27,AND(AU27=AX33,AV27=BH23,AX27=BB33),D27,AND(AU27=AX33,AW27=BG23,AX27=BB33),D27,AND(AY27=AX33,AZ27=BH23,BB27=BB33),D27,AND(AY27=AX33,BA27=BG23,BB27=BB33),D27,AND(AP28=AX33,AR28=BH23,AT28=BB33),D28,AND(AP28=AX33,AS28=BG23,AT28=BB33),D28,AND(AU28=AX33,AV28=BH23,AX28=BB33),D28,AND(AU28=AX33,AW28=BG23,AX28=BB33),D28,AND(AY28=AX33,AZ28=BH23,BB28=BB33),D28,AND(AY28=AX33,BA28=BG23,BB28=BB33),D28,AND(AP29=AX33,AR29=BH23,AT29=BB33),D29,AND(AP29=AX33,AS29=BG23,AT29=BB33),D29,AND(AU29=AX33,AV29=BH23,AX29=BB33),D29,AND(AU29=AX33,AW29=BG23,AX29=BB33),D29,AND(AY29=AX33,AZ29=BH23,BB29=BB33),D29,AND(AY29=AX33,BA29=BG23,BB29=BB33),D29,AND(AP30=AX33,AR30=BH23,AT30=BB33),D30,AND(AP30=AX33,AS30=BG23,AT30=BB33),D30,AND(AU30=AX33,AV30=BH23,AX30=BB33),D30,AND(AU30=AX33,AW30=BG23,AX30=BB33),D30,AND(AY30=AX33,AZ30=BH23,BB30=BB33),D30,AND(AY30=AX33,BA30=BG23,BB30=BB33),D30),BB37)</f>
        <v>Sin preferencias</v>
      </c>
      <c r="BJ23" s="20" t="str" cm="1">
        <f t="array" ref="BJ23">_xlfn.IFNA(_xlfn.IFS(AND(AP21=AX33,AR21=BH23,AT21=BB34),D21,AND(AP21=AX33,AS21=BG23,AT21=BB34),D21,AND(AU21=AX33,AV21=BH23,AX21=BB34),D21,AND(AU21=AX33,AW21=BG23,AX21=BB34),D21,AND(AY21=AX33,AZ21=BH23,BB21=BB34),D21,AND(AY21=AX33,BA21=BG23,BB21=BB34),D21,AND(AP22=AX33,AR22=BH23,AT22=BB34),D22,AND(AP22=AX33,AS22=BG23,AT22=BB34),D22,AND(AU22=AX33,AV22=BH23,AX22=BB34),D22,AND(AU22=AX33,AW22=BG23,AX22=BB34),D22,AND(AY22=AX33,AZ22=BH23,BB22=BB34),D22,AND(AY22=AX33,BA22=BG23,BB22=BB34),D22,AND(AP23=AX33,AR23=BH23,AT23=BB34),D23,AND(AP23=AX33,AS23=BG23,AT23=BB34),D23,AND(AU23=AX33,AV23=BH23,AX23=BB34),D23,AND(AU23=AX33,AW23=BG23,AX23=BB34),D23,AND(AY23=AX33,AZ23=BH23,BB23=BB34),D23,AND(AY23=AX33,BA23=BG23,BB23=BB34),D23,AND(AP24=AX33,AR24=BH23,AT24=BB34),D24,AND(AP24=AX33,AS24=BG23,AT24=BB34),D24,AND(AU24=AX33,AV24=BH23,AX24=BB34),D24,AND(AU24=AX33,AW24=BG23,AX24=BB34),D24,AND(AY24=AX33,AZ24=BH23,BB24=BB34),D24,AND(AY24=AX33,BA24=BG23,BB24=BB34),D24,AND(AP25=AX33,AR25=BH23,AT25=BB34),D25,AND(AP25=AX33,AS25=BG23,AT25=BB34),D25,AND(AU25=AX33,AV25=BH23,AX25=BB34),D25,AND(AU25=AX33,AW25=BG23,AX25=BB34),D25,AND(AY25=AX33,AZ25=BH23,BB25=BB34),D25,AND(AY25=AX33,BA25=BG23,BB25=BB34),D25,AND(AP26=AX33,AR26=BH23,AT26=BB34),D26,AND(AP26=AX33,AS26=BG23,AT26=BB34),D26,AND(AU26=AX33,AV26=BH23,AX26=BB34),D26,AND(AU26=AX33,AW26=BG23,AX26=BB34),D26,AND(AY26=AX33,AZ26=BH23,BB26=BB34),D26,AND(AY26=AX33,BA26=BG23,BB26=BB34),D26,AND(AP27=AX33,AR27=BH23,AT27=BB34),D27,AND(AP27=AX33,AS27=BG23,AT27=BB34),D27,AND(AU27=AX33,AV27=BH23,AX27=BB34),D27,AND(AU27=AX33,AW27=BG23,AX27=BB34),D27,AND(AY27=AX33,AZ27=BH23,BB27=BB34),D27,AND(AY27=AX33,BA27=BG23,BB27=BB34),D27,AND(AP28=AX33,AR28=BH23,AT28=BB34),D28,AND(AP28=AX33,AS28=BG23,AT28=BB34),D28,AND(AU28=AX33,AV28=BH23,AX28=BB34),D28,AND(AU28=AX33,AW28=BG23,AX28=BB34),D28,AND(AY28=AX33,AZ28=BH23,BB28=BB34),D28,AND(AY28=AX33,BA28=BG23,BB28=BB34),D28,AND(AP29=AX33,AR29=BH23,AT29=BB34),D29,AND(AP29=AX33,AS29=BG23,AT29=BB34),D29,AND(AU29=AX33,AV29=BH23,AX29=BB34),D29,AND(AU29=AX33,AW29=BG23,AX29=BB34),D29,AND(AY29=AX33,AZ29=BH23,BB29=BB34),D29,AND(AY29=AX33,BA29=BG23,BB29=BB34),D29,AND(AP30=AX33,AR30=BH23,AT30=BB34),D30,AND(AP30=AX33,AS30=BG23,AT30=BB34),D30,AND(AU30=AX33,AV30=BH23,AX30=BB34),D30,AND(AU30=AX33,AW30=BG23,AX30=BB34),D30,AND(AY30=AX33,AZ30=BH23,BB30=BB34),D30,AND(AY30=AX33,BA30=BG23,BB30=BB34),D30),BB37)</f>
        <v>Sin preferencias</v>
      </c>
      <c r="BK23" s="20" t="str">
        <f>IF(OR(J21=BG23,K21=BG23,L21=BG23,M21=BG23,N21=BG23,O21=BG23,P21=BG23,Q21=BG23,R21=BG23,S21=BG23,T21=BG23,U21=BG23,V21=BG23,W21=BG23,X21=BG23,Y21=BG23,Z21=BG23,AA21=BG23,AB21=BG23,AC21=BG23,AD21=BG23,AE21=BG23,AF21=BG23,AG21=BG23,AH21=BG23,AI21=BG23,AJ21=BG23,AK21=BG23,AL21=BG23,AM21=BG23,AN21=BG23),AM33,AM34)</f>
        <v>No</v>
      </c>
      <c r="BL23" s="20" t="str">
        <f>IF(OR(J22=BG23,K22=BG23,L22=BG23,M22=BG23,N22=BG23,O22=BG23,P22=BG23,Q22=BG23,R22=BG23,S22=BG23,T22=BG23,U22=BG23,V22=BG23,W22=BG23,X22=BG23,Y22=BG23,Z22=BG23,AA22=BG23,AB22=BG23,AC22=BG23,AD22=BG23,AE22=BG23,AF22=BG23,AG22=BG23,AH22=BG23,AI22=BG23,AJ22=BG23,AK22=BG23,AL22=BG23,AM22=BG23,AN22=BG23),AM33,AM34)</f>
        <v>No</v>
      </c>
      <c r="BM23" s="20" t="str">
        <f>IF(OR(J23=BG23,K23=BG23,L23=BG23,M23=BG23,N23=BG23,O23=BG23,P23=BG23,Q23=BG23,R23=BG23,S23=BG23,T23=BG23,U23=BG23,V23=BG23,W23=BG23,X23=BG23,Y23=BG23,Z23=BG23,AA23=BG23,AB23=BG23,AC23=BG23,AD23=BG23,AE23=BG23,AF23=BG23,AG23=BG23,AH23=BG23,AI23=BG23,AJ23=BG23,AK23=BG23,AL23=BG23,AM23=BG23,AN23=BG23),AM33,AM34)</f>
        <v>No</v>
      </c>
      <c r="BN23" s="20" t="str">
        <f>IF(OR(J24=BG23,K24=BG23,L24=BG23,M24=BG23,N24=BG23,O24=BG23,P24=BG23,Q24=BG23,R24=BG23,S24=BG23,T24=BG23,U24=BG23,V24=BG23,W24=BG23,X24=BG23,Y24=BG23,Z24=BG23,AA24=BG23,AB24=BG23,AC24=BG23,AD24=BG23,AE24=BG23,AF24=BG23,AG24=BG23,AH24=BG23,AI24=BG23,AJ24=BG23,AK24=BG23,AL24=BG23,AM24=BG23,AN24=BG23),AM33,AM34)</f>
        <v>No</v>
      </c>
      <c r="BO23" s="11" t="str">
        <f>IF(OR(J25=BG23,K25=BG23,L25=BG23,M25=BG23,N25=BG23,O25=BG23,P25=BG23,Q25=BG23,R25=BG23,S25=BG23,T25=BG23,U25=BG23,V25=BG23,W25=BG23,X25=BG23,Y25=BG23,Z25=BG23,AA25=BG23,AB25=BG23,AC25=BG23,AD25=BG23,AE25=BG23,AF25=BG23,AG25=BG23,AH25=BG23,AI25=BG23,AJ25=BG23,AK25=BG23,AL25=BG23,AM25=BG23,AN25=BG23),AM33,AM34)</f>
        <v>No</v>
      </c>
      <c r="BP23" s="11" t="str">
        <f>IF(OR(J26=BG23,K26=BG23,L26=BG23,M26=BG23,N26=BG23,O26=BG23,P26=BG23,Q26=BG23,R26=BG23,S26=BG23,T26=BG23,U26=BG23,V26=BG23,W26=BG23,X26=BG23,Y26=BG23,Z26=BG23,AA26=BG23,AB26=BG23,AC26=BG23,AD26=BG23,AE26=BG23,AF26=BG23,AG26=BG23,AH26=BG23,AI26=BG23,AJ26=BG23,AK26=BG23,AL26=BG23,AM26=BG23,AN26=BG23),AM33,AM34)</f>
        <v>No</v>
      </c>
      <c r="BQ23" s="11" t="str">
        <f>IF(OR(J27=BG23,K27=BG23,L27=BG23,M27=BG23,N27=BG23,O27=BG23,P27=BG23,Q27=BG23,R27=BG23,S27=BG23,T27=BG23,U27=BG23,V27=BG23,W27=BG23,X27=BG23,Y27=BG23,Z27=BG23,AA27=BG23,AB27=BG23,AC27=BG23,AD27=BG23,AE27=BG23,AF27=BG23,AG27=BG23,AH27=BG23,AI27=BG23,AJ27=BG23,AK27=BG23,AL27=BG23,AM27=BG23,AN27=BG23),AM33,AM34)</f>
        <v>No</v>
      </c>
      <c r="BR23" s="20" t="str">
        <f>IF(OR(J28=BG23,K28=BG23,L28=BG23,M28=BG23,N28=BG23,O28=BG23,P28=BG23,Q28=BG23,R28=BG23,S28=BG23,T28=BG23,U28=BG23,V28=BG23,W28=BG23,X28=BG23,Y28=BG23,Z28=BG23,AA28=BG23,AB28=BG23,AC28=BG23,AD28=BG23,AE28=BG23,AF28=BG23,AG28=BG23,AH28=BG23,AI28=BG23,AJ28=BG23,AK28=BG23,AL28=BG23,AM28=BG23,AN28=BG23),AM33,AM34)</f>
        <v>No</v>
      </c>
      <c r="BS23" s="38" t="str">
        <f>IF(OR(J29=BG23,K29=BG23,L29=BG23,M29=BG23,N29=BG23,O29=BG23,P29=BG23,Q29=BG23,R29=BG23,S29=BG23,T29=BG23,U29=BG23,V29=BG23,W29=BG23,X29=BG23,Y29=BG23,Z29=BG23,AA29=BG23,AB29=BG23,AC29=BG23,AD29=BG23,AE29=BG23,AF29=BG23,AG29=BG23,AH29=BG23,AI29=BG23,AJ29=BG23,AK29=BG23,AL29=BG23,AM29=BG23,AN29=BG23),AM33,AM34)</f>
        <v>No</v>
      </c>
      <c r="BT23" s="20" t="str">
        <f>IF(OR(J30=BG23,K30=BG23,L30=BG23,M30=BG23,N30=BG23,O30=BG23,P30=BG23,Q30=BG23,R30=BG23,S30=BG23,T30=BG23,U30=BG23,V30=BG23,W30=BG23,X30=BG23,Y30=BG23,Z30=BG23,AA30=BG23,AB30=BG23,AC30=BG23,AD30=BG23,AE30=BG23,AF30=BG23,AG30=BG23,AH30=BG23,AI30=BG23,AJ30=BG23,AK30=BG23,AL30=BG23,AM30=BG23,AN30=BG23),AM33,AM34)</f>
        <v>No</v>
      </c>
    </row>
    <row r="24" spans="2:72" x14ac:dyDescent="0.25">
      <c r="B24" s="47"/>
      <c r="C24" s="50">
        <v>4</v>
      </c>
      <c r="D24" s="329" t="str">
        <f>Cálculos!C19</f>
        <v>T. 4</v>
      </c>
      <c r="E24" s="330"/>
      <c r="F24" s="57">
        <v>10</v>
      </c>
      <c r="G24" s="50"/>
      <c r="H24" s="32"/>
      <c r="I24" s="116"/>
      <c r="J24" s="32">
        <f t="shared" si="1"/>
        <v>0</v>
      </c>
      <c r="K24" s="116" t="str">
        <f t="shared" si="2"/>
        <v>0</v>
      </c>
      <c r="L24" s="116" t="str">
        <f t="shared" si="3"/>
        <v>0</v>
      </c>
      <c r="M24" s="116" t="str">
        <f t="shared" si="4"/>
        <v>0</v>
      </c>
      <c r="N24" s="116" t="str">
        <f t="shared" si="5"/>
        <v>0</v>
      </c>
      <c r="O24" s="116" t="str">
        <f t="shared" si="6"/>
        <v>0</v>
      </c>
      <c r="P24" s="116" t="str">
        <f t="shared" si="7"/>
        <v>0</v>
      </c>
      <c r="Q24" s="116" t="str">
        <f t="shared" si="8"/>
        <v>0</v>
      </c>
      <c r="R24" s="116" t="str">
        <f t="shared" si="9"/>
        <v>0</v>
      </c>
      <c r="S24" s="116" t="str">
        <f t="shared" si="10"/>
        <v>0</v>
      </c>
      <c r="T24" s="116" t="str">
        <f t="shared" si="11"/>
        <v>0</v>
      </c>
      <c r="U24" s="116" t="str">
        <f t="shared" si="12"/>
        <v>0</v>
      </c>
      <c r="V24" s="116" t="str">
        <f t="shared" si="13"/>
        <v>0</v>
      </c>
      <c r="W24" s="116" t="str">
        <f t="shared" si="14"/>
        <v>0</v>
      </c>
      <c r="X24" s="116" t="str">
        <f t="shared" si="15"/>
        <v>0</v>
      </c>
      <c r="Y24" s="116" t="str">
        <f t="shared" si="16"/>
        <v>0</v>
      </c>
      <c r="Z24" s="116" t="str">
        <f t="shared" si="17"/>
        <v>0</v>
      </c>
      <c r="AA24" s="116" t="str">
        <f t="shared" si="18"/>
        <v>0</v>
      </c>
      <c r="AB24" s="116" t="str">
        <f t="shared" si="19"/>
        <v>0</v>
      </c>
      <c r="AC24" s="116" t="str">
        <f t="shared" si="20"/>
        <v>0</v>
      </c>
      <c r="AD24" s="116" t="str">
        <f t="shared" si="21"/>
        <v>0</v>
      </c>
      <c r="AE24" s="116" t="str">
        <f t="shared" si="22"/>
        <v>0</v>
      </c>
      <c r="AF24" s="116" t="str">
        <f t="shared" si="23"/>
        <v>0</v>
      </c>
      <c r="AG24" s="116" t="str">
        <f t="shared" si="24"/>
        <v>0</v>
      </c>
      <c r="AH24" s="116" t="str">
        <f t="shared" si="25"/>
        <v>0</v>
      </c>
      <c r="AI24" s="116" t="str">
        <f t="shared" si="26"/>
        <v>0</v>
      </c>
      <c r="AJ24" s="116" t="str">
        <f t="shared" si="27"/>
        <v>0</v>
      </c>
      <c r="AK24" s="116" t="str">
        <f t="shared" si="28"/>
        <v>0</v>
      </c>
      <c r="AL24" s="116" t="str">
        <f t="shared" si="29"/>
        <v>0</v>
      </c>
      <c r="AM24" s="116" t="str">
        <f t="shared" si="30"/>
        <v>0</v>
      </c>
      <c r="AN24" s="116" t="str">
        <f t="shared" si="31"/>
        <v>0</v>
      </c>
      <c r="AO24" s="32" t="s">
        <v>33</v>
      </c>
      <c r="AP24" s="371"/>
      <c r="AQ24" s="371"/>
      <c r="AR24" s="70"/>
      <c r="AS24" s="116"/>
      <c r="AT24" s="29" t="s">
        <v>86</v>
      </c>
      <c r="AU24" s="32"/>
      <c r="AV24" s="116"/>
      <c r="AW24" s="116"/>
      <c r="AX24" s="29"/>
      <c r="AY24" s="32"/>
      <c r="AZ24" s="116"/>
      <c r="BA24" s="116"/>
      <c r="BB24" s="29"/>
      <c r="BC24" s="48"/>
      <c r="BE24" s="20">
        <f>D27</f>
        <v>0</v>
      </c>
      <c r="BF24" s="20" t="str" cm="1">
        <f t="array" ref="BF24">_xlfn.IFS(AND(BE22=0,BE23=0,BE24=0),BF20,AND(BE23=0,BE24=0),BF19,AND(BE23=D26,BE24=0),BF18,AND(BE23=D26,BE24=D27),D27)</f>
        <v>T. 3</v>
      </c>
      <c r="BG24" s="25">
        <f>Programa!S3+6</f>
        <v>45572</v>
      </c>
      <c r="BH24" s="9">
        <f>Programa!S5+6</f>
        <v>9</v>
      </c>
      <c r="BI24" s="11" t="str" cm="1">
        <f t="array" ref="BI24">_xlfn.IFNA(_xlfn.IFS(AND(AP21=AX33,AR21=BH24,AT21=BB33),D21,AND(AP21=AX33,AS21=BG24,AT21=BB33),D21,AND(AU21=AX33,AV21=BH24,AX21=BB33),D21,AND(AU21=AX33,AW21=BG24,AX21=BB33),D21,AND(AY21=AX33,AZ21=BH24,BB21=BB33),D21,AND(AY21=AX33,BA21=BG24,BB21=BB33),D21,AND(AP22=AX33,AR22=BH24,AT22=BB33),D22,AND(AP22=AX33,AS22=BG24,AT22=BB33),D22,AND(AU22=AX33,AV22=BH24,AX22=BB33),D22,AND(AU22=AX33,AW22=BG24,AX22=BB33),D22,AND(AY22=AX33,AZ22=BH24,BB22=BB33),D22,AND(AY22=AX33,BA22=BG24,BB22=BB33),D22,AND(AP23=AX33,AR23=BH24,AT23=BB33),D23,AND(AP23=AX33,AS23=BG24,AT23=BB33),D23,AND(AU23=AX33,AV23=BH24,AX23=BB33),D23,AND(AU23=AX33,AW23=BG24,AX23=BB33),D23,AND(AY23=AX33,AZ23=BH24,BB23=BB33),D23,AND(AY23=AX33,BA23=BG24,BB23=BB33),D23,AND(AP24=AX33,AR24=BH24,AT24=BB33),D24,AND(AP24=AX33,AS24=BG24,AT24=BB33),D24,AND(AU24=AX33,AV24=BH24,AX24=BB33),D24,AND(AU24=AX33,AW24=BG24,AX24=BB33),D24,AND(AY24=AX33,AZ24=BH24,BB24=BB33),D24,AND(AY24=AX33,BA24=BG24,BB24=BB33),D24,AND(AP25=AX33,AR25=BH24,AT25=BB33),D25,AND(AP25=AX33,AS25=BG24,AT25=BB33),D25,AND(AU25=AX33,AV25=BH24,AX25=BB33),D25,AND(AU25=AX33,AW25=BG24,AX25=BB33),D25,AND(AY25=AX33,AZ25=BH24,BB25=BB33),D25,AND(AY25=AX33,BA25=BG24,BB25=BB33),D25,AND(AP26=AX33,AR26=BH24,AT26=BB33),D26,AND(AP26=AX33,AS26=BG24,AT26=BB33),D26,AND(AU26=AX33,AV26=BH24,AX26=BB33),D26,AND(AU26=AX33,AW26=BG24,AX26=BB33),D26,AND(AY26=AX33,AZ26=BH24,BB26=BB33),D26,AND(AY26=AX33,BA26=BG24,BB26=BB33),D26,AND(AP27=AX33,AR27=BH24,AT27=BB33),D27,AND(AP27=AX33,AS27=BG24,AT27=BB33),D27,AND(AU27=AX33,AV27=BH24,AX27=BB33),D27,AND(AU27=AX33,AW27=BG24,AX27=BB33),D27,AND(AY27=AX33,AZ27=BH24,BB27=BB33),D27,AND(AY27=AX33,BA27=BG24,BB27=BB33),D27,AND(AP28=AX33,AR28=BH24,AT28=BB33),D28,AND(AP28=AX33,AS28=BG24,AT28=BB33),D28,AND(AU28=AX33,AV28=BH24,AX28=BB33),D28,AND(AU28=AX33,AW28=BG24,AX28=BB33),D28,AND(AY28=AX33,AZ28=BH24,BB28=BB33),D28,AND(AY28=AX33,BA28=BG24,BB28=BB33),D28,AND(AP29=AX33,AR29=BH24,AT29=BB33),D29,AND(AP29=AX33,AS29=BG24,AT29=BB33),D29,AND(AU29=AX33,AV29=BH24,AX29=BB33),D29,AND(AU29=AX33,AW29=BG24,AX29=BB33),D29,AND(AY29=AX33,AZ29=BH24,BB29=BB33),D29,AND(AY29=AX33,BA29=BG24,BB29=BB33),D29,AND(AP30=AX33,AR30=BH24,AT30=BB33),D30,AND(AP30=AX33,AS30=BG24,AT30=BB33),D30,AND(AU30=AX33,AV30=BH24,AX30=BB33),D30,AND(AU30=AX33,AW30=BG24,AX30=BB33),D30,AND(AY30=AX33,AZ30=BH24,BB30=BB33),D30,AND(AY30=AX33,BA30=BG24,BB30=BB33),D30),BB37)</f>
        <v>Sin preferencias</v>
      </c>
      <c r="BJ24" s="20" t="str" cm="1">
        <f t="array" ref="BJ24">_xlfn.IFNA(_xlfn.IFS(AND(AP21=AX33,AR21=BH24,AT21=BB34),D21,AND(AP21=AX33,AS21=BG24,AT21=BB34),D21,AND(AU21=AX33,AV21=BH24,AX21=BB34),D21,AND(AU21=AX33,AW21=BG24,AX21=BB34),D21,AND(AY21=AX33,AZ21=BH24,BB21=BB34),D21,AND(AY21=AX33,BA21=BG24,BB21=BB34),D21,AND(AP22=AX33,AR22=BH24,AT22=BB34),D22,AND(AP22=AX33,AS22=BG24,AT22=BB34),D22,AND(AU22=AX33,AV22=BH24,AX22=BB34),D22,AND(AU22=AX33,AW22=BG24,AX22=BB34),D22,AND(AY22=AX33,AZ22=BH24,BB22=BB34),D22,AND(AY22=AX33,BA22=BG24,BB22=BB34),D22,AND(AP23=AX33,AR23=BH24,AT23=BB34),D23,AND(AP23=AX33,AS23=BG24,AT23=BB34),D23,AND(AU23=AX33,AV23=BH24,AX23=BB34),D23,AND(AU23=AX33,AW23=BG24,AX23=BB34),D23,AND(AY23=AX33,AZ23=BH24,BB23=BB34),D23,AND(AY23=AX33,BA23=BG24,BB23=BB34),D23,AND(AP24=AX33,AR24=BH24,AT24=BB34),D24,AND(AP24=AX33,AS24=BG24,AT24=BB34),D24,AND(AU24=AX33,AV24=BH24,AX24=BB34),D24,AND(AU24=AX33,AW24=BG24,AX24=BB34),D24,AND(AY24=AX33,AZ24=BH24,BB24=BB34),D24,AND(AY24=AX33,BA24=BG24,BB24=BB34),D24,AND(AP25=AX33,AR25=BH24,AT25=BB34),D25,AND(AP25=AX33,AS25=BG24,AT25=BB34),D25,AND(AU25=AX33,AV25=BH24,AX25=BB34),D25,AND(AU25=AX33,AW25=BG24,AX25=BB34),D25,AND(AY25=AX33,AZ25=BH24,BB25=BB34),D25,AND(AY25=AX33,BA25=BG24,BB25=BB34),D25,AND(AP26=AX33,AR26=BH24,AT26=BB34),D26,AND(AP26=AX33,AS26=BG24,AT26=BB34),D26,AND(AU26=AX33,AV26=BH24,AX26=BB34),D26,AND(AU26=AX33,AW26=BG24,AX26=BB34),D26,AND(AY26=AX33,AZ26=BH24,BB26=BB34),D26,AND(AY26=AX33,BA26=BG24,BB26=BB34),D26,AND(AP27=AX33,AR27=BH24,AT27=BB34),D27,AND(AP27=AX33,AS27=BG24,AT27=BB34),D27,AND(AU27=AX33,AV27=BH24,AX27=BB34),D27,AND(AU27=AX33,AW27=BG24,AX27=BB34),D27,AND(AY27=AX33,AZ27=BH24,BB27=BB34),D27,AND(AY27=AX33,BA27=BG24,BB27=BB34),D27,AND(AP28=AX33,AR28=BH24,AT28=BB34),D28,AND(AP28=AX33,AS28=BG24,AT28=BB34),D28,AND(AU28=AX33,AV28=BH24,AX28=BB34),D28,AND(AU28=AX33,AW28=BG24,AX28=BB34),D28,AND(AY28=AX33,AZ28=BH24,BB28=BB34),D28,AND(AY28=AX33,BA28=BG24,BB28=BB34),D28,AND(AP29=AX33,AR29=BH24,AT29=BB34),D29,AND(AP29=AX33,AS29=BG24,AT29=BB34),D29,AND(AU29=AX33,AV29=BH24,AX29=BB34),D29,AND(AU29=AX33,AW29=BG24,AX29=BB34),D29,AND(AY29=AX33,AZ29=BH24,BB29=BB34),D29,AND(AY29=AX33,BA29=BG24,BB29=BB34),D29,AND(AP30=AX33,AR30=BH24,AT30=BB34),D30,AND(AP30=AX33,AS30=BG24,AT30=BB34),D30,AND(AU30=AX33,AV30=BH24,AX30=BB34),D30,AND(AU30=AX33,AW30=BG24,AX30=BB34),D30,AND(AY30=AX33,AZ30=BH24,BB30=BB34),D30,AND(AY30=AX33,BA30=BG24,BB30=BB34),D30),BB37)</f>
        <v>Sin preferencias</v>
      </c>
      <c r="BK24" s="20" t="str">
        <f>IF(OR(J21=BG24,K21=BG24,L21=BG24,M21=BG24,N21=BG24,O21=BG24,P21=BG24,Q21=BG24,R21=BG24,S21=BG24,T21=BG24,U21=BG24,V21=BG24,W21=BG24,X21=BG24,Y21=BG24,Z21=BG24,AA21=BG24,AB21=BG24,AC21=BG24,AD21=BG24,AE21=BG24,AF21=BG24,AG21=BG24,AH21=BG24,AI21=BG24,AJ21=BG24,AK21=BG24,AL21=BG24,AM21=BG24,AN21=BG24),AM33,AM34)</f>
        <v>No</v>
      </c>
      <c r="BL24" s="20" t="str">
        <f>IF(OR(J22=BG24,K22=BG24,L22=BG24,M22=BG24,N22=BG24,O22=BG24,P22=BG24,Q22=BG24,R22=BG24,S22=BG24,T22=BG24,U22=BG24,V22=BG24,W22=BG24,X22=BG24,Y22=BG24,Z22=BG24,AA22=BG24,AB22=BG24,AC22=BG24,AD22=BG24,AE22=BG24,AF22=BG24,AG22=BG24,AH22=BG24,AI22=BG24,AJ22=BG24,AK22=BG24,AL22=BG24,AM22=BG24,AN22=BG24),AM33,AM34)</f>
        <v>No</v>
      </c>
      <c r="BM24" s="20" t="str">
        <f>IF(OR(J23=BG24,K23=BG24,L23=BG24,M23=BG24,N23=BG24,O23=BG24,P23=BG24,Q23=BG24,R23=BG24,S23=BG24,T23=BG24,U23=BG24,V23=BG24,W23=BG24,X23=BG24,Y23=BG24,Z23=BG24,AA23=BG24,AB23=BG24,AC23=BG24,AD23=BG24,AE23=BG24,AF23=BG24,AG23=BG24,AH23=BG24,AI23=BG24,AJ23=BG24,AK23=BG24,AL23=BG24,AM23=BG24,AN23=BG24),AM33,AM34)</f>
        <v>No</v>
      </c>
      <c r="BN24" s="20" t="str">
        <f>IF(OR(J24=BG24,K24=BG24,L24=BG24,M24=BG24,N24=BG24,O24=BG24,P24=BG24,Q24=BG24,R24=BG24,S24=BG24,T24=BG24,U24=BG24,V24=BG24,W24=BG24,X24=BG24,Y24=BG24,Z24=BG24,AA24=BG24,AB24=BG24,AC24=BG24,AD24=BG24,AE24=BG24,AF24=BG24,AG24=BG24,AH24=BG24,AI24=BG24,AJ24=BG24,AK24=BG24,AL24=BG24,AM24=BG24,AN24=BG24),AM33,AM34)</f>
        <v>No</v>
      </c>
      <c r="BO24" s="11" t="str">
        <f>IF(OR(J25=BG24,K25=BG24,L25=BG24,M25=BG24,N25=BG24,O25=BG24,P25=BG24,Q25=BG24,R25=BG24,S25=BG24,T25=BG24,U25=BG24,V25=BG24,W25=BG24,X25=BG24,Y25=BG24,Z25=BG24,AA25=BG24,AB25=BG24,AC25=BG24,AD25=BG24,AE25=BG24,AF25=BG24,AG25=BG24,AH25=BG24,AI25=BG24,AJ25=BG24,AK25=BG24,AL25=BG24,AM25=BG24,AN25=BG24),AM33,AM34)</f>
        <v>No</v>
      </c>
      <c r="BP24" s="11" t="str">
        <f>IF(OR(J26=BG24,K26=BG24,L26=BG24,M26=BG24,N26=BG24,O26=BG24,P26=BG24,Q26=BG24,R26=BG24,S26=BG24,T26=BG24,U26=BG24,V26=BG24,W26=BG24,X26=BG24,Y26=BG24,Z26=BG24,AA26=BG24,AB26=BG24,AC26=BG24,AD26=BG24,AE26=BG24,AF26=BG24,AG26=BG24,AH26=BG24,AI26=BG24,AJ26=BG24,AK26=BG24,AL26=BG24,AM26=BG24,AN26=BG24),AM33,AM34)</f>
        <v>No</v>
      </c>
      <c r="BQ24" s="11" t="str">
        <f>IF(OR(J27=BG24,K27=BG24,L27=BG24,M27=BG24,N27=BG24,O27=BG24,P27=BG24,Q27=BG24,R27=BG24,S27=BG24,T27=BG24,U27=BG24,V27=BG24,W27=BG24,X27=BG24,Y27=BG24,Z27=BG24,AA27=BG24,AB27=BG24,AC27=BG24,AD27=BG24,AE27=BG24,AF27=BG24,AG27=BG24,AH27=BG24,AI27=BG24,AJ27=BG24,AK27=BG24,AL27=BG24,AM27=BG24,AN27=BG24),AM33,AM34)</f>
        <v>No</v>
      </c>
      <c r="BR24" s="20" t="str">
        <f>IF(OR(J28=BG24,K28=BG24,L28=BG24,M28=BG24,N28=BG24,O28=BG24,P28=BG24,Q28=BG24,R28=BG24,S28=BG24,T28=BG24,U28=BG24,V28=BG24,W28=BG24,X28=BG24,Y28=BG24,Z28=BG24,AA28=BG24,AB28=BG24,AC28=BG24,AD28=BG24,AE28=BG24,AF28=BG24,AG28=BG24,AH28=BG24,AI28=BG24,AJ28=BG24,AK28=BG24,AL28=BG24,AM28=BG24,AN28=BG24),AM33,AM34)</f>
        <v>No</v>
      </c>
      <c r="BS24" s="38" t="str">
        <f>IF(OR(J29=BG24,K29=BG24,L29=BG24,M29=BG24,N29=BG24,O29=BG24,P29=BG24,Q29=BG24,R29=BG24,S29=BG24,T29=BG24,U29=BG24,V29=BG24,W29=BG24,X29=BG24,Y29=BG24,Z29=BG24,AA29=BG24,AB29=BG24,AC29=BG24,AD29=BG24,AE29=BG24,AF29=BG24,AG29=BG24,AH29=BG24,AI29=BG24,AJ29=BG24,AK29=BG24,AL29=BG24,AM29=BG24,AN29=BG24),AM33,AM34)</f>
        <v>No</v>
      </c>
      <c r="BT24" s="20" t="str">
        <f>IF(OR(J30=BG24,K30=BG24,L30=BG24,M30=BG24,N30=BG24,O30=BG24,P30=BG24,Q30=BG24,R30=BG24,S30=BG24,T30=BG24,U30=BG24,V30=BG24,W30=BG24,X30=BG24,Y30=BG24,Z30=BG24,AA30=BG24,AB30=BG24,AC30=BG24,AD30=BG24,AE30=BG24,AF30=BG24,AG30=BG24,AH30=BG24,AI30=BG24,AJ30=BG24,AK30=BG24,AL30=BG24,AM30=BG24,AN30=BG24),AM33,AM34)</f>
        <v>No</v>
      </c>
    </row>
    <row r="25" spans="2:72" x14ac:dyDescent="0.25">
      <c r="B25" s="47"/>
      <c r="C25" s="47">
        <v>5</v>
      </c>
      <c r="D25" s="329">
        <f>Cálculos!C20</f>
        <v>0</v>
      </c>
      <c r="E25" s="330"/>
      <c r="F25" s="53">
        <v>10</v>
      </c>
      <c r="G25" s="47"/>
      <c r="H25" s="32"/>
      <c r="I25" s="116"/>
      <c r="J25" s="32">
        <f t="shared" si="1"/>
        <v>0</v>
      </c>
      <c r="K25" s="116" t="str">
        <f t="shared" si="2"/>
        <v>0</v>
      </c>
      <c r="L25" s="116" t="str">
        <f t="shared" si="3"/>
        <v>0</v>
      </c>
      <c r="M25" s="116" t="str">
        <f t="shared" si="4"/>
        <v>0</v>
      </c>
      <c r="N25" s="116" t="str">
        <f t="shared" si="5"/>
        <v>0</v>
      </c>
      <c r="O25" s="116" t="str">
        <f t="shared" si="6"/>
        <v>0</v>
      </c>
      <c r="P25" s="116" t="str">
        <f t="shared" si="7"/>
        <v>0</v>
      </c>
      <c r="Q25" s="116" t="str">
        <f t="shared" si="8"/>
        <v>0</v>
      </c>
      <c r="R25" s="116" t="str">
        <f t="shared" si="9"/>
        <v>0</v>
      </c>
      <c r="S25" s="116" t="str">
        <f t="shared" si="10"/>
        <v>0</v>
      </c>
      <c r="T25" s="116" t="str">
        <f t="shared" si="11"/>
        <v>0</v>
      </c>
      <c r="U25" s="116" t="str">
        <f t="shared" si="12"/>
        <v>0</v>
      </c>
      <c r="V25" s="116" t="str">
        <f t="shared" si="13"/>
        <v>0</v>
      </c>
      <c r="W25" s="116" t="str">
        <f t="shared" si="14"/>
        <v>0</v>
      </c>
      <c r="X25" s="116" t="str">
        <f t="shared" si="15"/>
        <v>0</v>
      </c>
      <c r="Y25" s="116" t="str">
        <f t="shared" si="16"/>
        <v>0</v>
      </c>
      <c r="Z25" s="116" t="str">
        <f t="shared" si="17"/>
        <v>0</v>
      </c>
      <c r="AA25" s="116" t="str">
        <f t="shared" si="18"/>
        <v>0</v>
      </c>
      <c r="AB25" s="116" t="str">
        <f t="shared" si="19"/>
        <v>0</v>
      </c>
      <c r="AC25" s="116" t="str">
        <f t="shared" si="20"/>
        <v>0</v>
      </c>
      <c r="AD25" s="116" t="str">
        <f t="shared" si="21"/>
        <v>0</v>
      </c>
      <c r="AE25" s="116" t="str">
        <f t="shared" si="22"/>
        <v>0</v>
      </c>
      <c r="AF25" s="116" t="str">
        <f t="shared" si="23"/>
        <v>0</v>
      </c>
      <c r="AG25" s="116" t="str">
        <f t="shared" si="24"/>
        <v>0</v>
      </c>
      <c r="AH25" s="116" t="str">
        <f t="shared" si="25"/>
        <v>0</v>
      </c>
      <c r="AI25" s="116" t="str">
        <f t="shared" si="26"/>
        <v>0</v>
      </c>
      <c r="AJ25" s="116" t="str">
        <f t="shared" si="27"/>
        <v>0</v>
      </c>
      <c r="AK25" s="116" t="str">
        <f t="shared" si="28"/>
        <v>0</v>
      </c>
      <c r="AL25" s="116" t="str">
        <f t="shared" si="29"/>
        <v>0</v>
      </c>
      <c r="AM25" s="116" t="str">
        <f t="shared" si="30"/>
        <v>0</v>
      </c>
      <c r="AN25" s="116" t="str">
        <f t="shared" si="31"/>
        <v>0</v>
      </c>
      <c r="AO25" s="32" t="s">
        <v>33</v>
      </c>
      <c r="AP25" s="371"/>
      <c r="AQ25" s="371"/>
      <c r="AR25" s="70"/>
      <c r="AS25" s="116"/>
      <c r="AT25" s="29" t="s">
        <v>86</v>
      </c>
      <c r="AU25" s="32"/>
      <c r="AV25" s="116"/>
      <c r="AW25" s="116"/>
      <c r="AX25" s="29"/>
      <c r="AY25" s="32"/>
      <c r="AZ25" s="116"/>
      <c r="BA25" s="116"/>
      <c r="BB25" s="29"/>
      <c r="BC25" s="48"/>
      <c r="BE25" s="20">
        <f>D28</f>
        <v>0</v>
      </c>
      <c r="BF25" s="20" t="str" cm="1">
        <f t="array" ref="BF25">_xlfn.IFS(AND(BE22=0,BE23=0,BE24=0,BE25=0),BF21,AND(BE23=0,BE24=0,BE25=0),BF20,AND(BE24=0,BE25=0),BF19,AND(BE24=D27,BE25=0),BF18,AND(BE24=D27,BE25=D28),D28)</f>
        <v>T. 4</v>
      </c>
      <c r="BG25" s="25">
        <f>Programa!S3+7</f>
        <v>45573</v>
      </c>
      <c r="BH25" s="9">
        <f>Programa!S5+7</f>
        <v>10</v>
      </c>
      <c r="BI25" s="11" t="str" cm="1">
        <f t="array" ref="BI25">_xlfn.IFNA(_xlfn.IFS(AND(AP21=AX33,AR21=BH25,AT21=BB33),D21,AND(AP21=AX33,AS21=BG25,AT21=BB33),D21,AND(AU21=AX33,AV21=BH25,AX21=BB33),D21,AND(AU21=AX33,AW21=BG25,AX21=BB33),D21,AND(AY21=AX33,AZ21=BH25,BB21=BB33),D21,AND(AY21=AX33,BA21=BG25,BB21=BB33),D21,AND(AP22=AX33,AR22=BH25,AT22=BB33),D22,AND(AP22=AX33,AS22=BG25,AT22=BB33),D22,AND(AU22=AX33,AV22=BH25,AX22=BB33),D22,AND(AU22=AX33,AW22=BG25,AX22=BB33),D22,AND(AY22=AX33,AZ22=BH25,BB22=BB33),D22,AND(AY22=AX33,BA22=BG25,BB22=BB33),D22,AND(AP23=AX33,AR23=BH25,AT23=BB33),D23,AND(AP23=AX33,AS23=BG25,AT23=BB33),D23,AND(AU23=AX33,AV23=BH25,AX23=BB33),D23,AND(AU23=AX33,AW23=BG25,AX23=BB33),D23,AND(AY23=AX33,AZ23=BH25,BB23=BB33),D23,AND(AY23=AX33,BA23=BG25,BB23=BB33),D23,AND(AP24=AX33,AR24=BH25,AT24=BB33),D24,AND(AP24=AX33,AS24=BG25,AT24=BB33),D24,AND(AU24=AX33,AV24=BH25,AX24=BB33),D24,AND(AU24=AX33,AW24=BG25,AX24=BB33),D24,AND(AY24=AX33,AZ24=BH25,BB24=BB33),D24,AND(AY24=AX33,BA24=BG25,BB24=BB33),D24,AND(AP25=AX33,AR25=BH25,AT25=BB33),D25,AND(AP25=AX33,AS25=BG25,AT25=BB33),D25,AND(AU25=AX33,AV25=BH25,AX25=BB33),D25,AND(AU25=AX33,AW25=BG25,AX25=BB33),D25,AND(AY25=AX33,AZ25=BH25,BB25=BB33),D25,AND(AY25=AX33,BA25=BG25,BB25=BB33),D25,AND(AP26=AX33,AR26=BH25,AT26=BB33),D26,AND(AP26=AX33,AS26=BG25,AT26=BB33),D26,AND(AU26=AX33,AV26=BH25,AX26=BB33),D26,AND(AU26=AX33,AW26=BG25,AX26=BB33),D26,AND(AY26=AX33,AZ26=BH25,BB26=BB33),D26,AND(AY26=AX33,BA26=BG25,BB26=BB33),D26,AND(AP27=AX33,AR27=BH25,AT27=BB33),D27,AND(AP27=AX33,AS27=BG25,AT27=BB33),D27,AND(AU27=AX33,AV27=BH25,AX27=BB33),D27,AND(AU27=AX33,AW27=BG25,AX27=BB33),D27,AND(AY27=AX33,AZ27=BH25,BB27=BB33),D27,AND(AY27=AX33,BA27=BG25,BB27=BB33),D27,AND(AP28=AX33,AR28=BH25,AT28=BB33),D28,AND(AP28=AX33,AS28=BG25,AT28=BB33),D28,AND(AU28=AX33,AV28=BH25,AX28=BB33),D28,AND(AU28=AX33,AW28=BG25,AX28=BB33),D28,AND(AY28=AX33,AZ28=BH25,BB28=BB33),D28,AND(AY28=AX33,BA28=BG25,BB28=BB33),D28,AND(AP29=AX33,AR29=BH25,AT29=BB33),D29,AND(AP29=AX33,AS29=BG25,AT29=BB33),D29,AND(AU29=AX33,AV29=BH25,AX29=BB33),D29,AND(AU29=AX33,AW29=BG25,AX29=BB33),D29,AND(AY29=AX33,AZ29=BH25,BB29=BB33),D29,AND(AY29=AX33,BA29=BG25,BB29=BB33),D29,AND(AP30=AX33,AR30=BH25,AT30=BB33),D30,AND(AP30=AX33,AS30=BG25,AT30=BB33),D30,AND(AU30=AX33,AV30=BH25,AX30=BB33),D30,AND(AU30=AX33,AW30=BG25,AX30=BB33),D30,AND(AY30=AX33,AZ30=BH25,BB30=BB33),D30,AND(AY30=AX33,BA30=BG25,BB30=BB33),D30),BB37)</f>
        <v>Sin preferencias</v>
      </c>
      <c r="BJ25" s="20" t="str" cm="1">
        <f t="array" ref="BJ25">_xlfn.IFNA(_xlfn.IFS(AND(AP21=AX33,AR21=BH25,AT21=BB34),D21,AND(AP21=AX33,AS21=BG25,AT21=BB34),D21,AND(AU21=AX33,AV21=BH25,AX21=BB34),D21,AND(AU21=AX33,AW21=BG25,AX21=BB34),D21,AND(AY21=AX33,AZ21=BH25,BB21=BB34),D21,AND(AY21=AX33,BA21=BG25,BB21=BB34),D21,AND(AP22=AX33,AR22=BH25,AT22=BB34),D22,AND(AP22=AX33,AS22=BG25,AT22=BB34),D22,AND(AU22=AX33,AV22=BH25,AX22=BB34),D22,AND(AU22=AX33,AW22=BG25,AX22=BB34),D22,AND(AY22=AX33,AZ22=BH25,BB22=BB34),D22,AND(AY22=AX33,BA22=BG25,BB22=BB34),D22,AND(AP23=AX33,AR23=BH25,AT23=BB34),D23,AND(AP23=AX33,AS23=BG25,AT23=BB34),D23,AND(AU23=AX33,AV23=BH25,AX23=BB34),D23,AND(AU23=AX33,AW23=BG25,AX23=BB34),D23,AND(AY23=AX33,AZ23=BH25,BB23=BB34),D23,AND(AY23=AX33,BA23=BG25,BB23=BB34),D23,AND(AP24=AX33,AR24=BH25,AT24=BB34),D24,AND(AP24=AX33,AS24=BG25,AT24=BB34),D24,AND(AU24=AX33,AV24=BH25,AX24=BB34),D24,AND(AU24=AX33,AW24=BG25,AX24=BB34),D24,AND(AY24=AX33,AZ24=BH25,BB24=BB34),D24,AND(AY24=AX33,BA24=BG25,BB24=BB34),D24,AND(AP25=AX33,AR25=BH25,AT25=BB34),D25,AND(AP25=AX33,AS25=BG25,AT25=BB34),D25,AND(AU25=AX33,AV25=BH25,AX25=BB34),D25,AND(AU25=AX33,AW25=BG25,AX25=BB34),D25,AND(AY25=AX33,AZ25=BH25,BB25=BB34),D25,AND(AY25=AX33,BA25=BG25,BB25=BB34),D25,AND(AP26=AX33,AR26=BH25,AT26=BB34),D26,AND(AP26=AX33,AS26=BG25,AT26=BB34),D26,AND(AU26=AX33,AV26=BH25,AX26=BB34),D26,AND(AU26=AX33,AW26=BG25,AX26=BB34),D26,AND(AY26=AX33,AZ26=BH25,BB26=BB34),D26,AND(AY26=AX33,BA26=BG25,BB26=BB34),D26,AND(AP27=AX33,AR27=BH25,AT27=BB34),D27,AND(AP27=AX33,AS27=BG25,AT27=BB34),D27,AND(AU27=AX33,AV27=BH25,AX27=BB34),D27,AND(AU27=AX33,AW27=BG25,AX27=BB34),D27,AND(AY27=AX33,AZ27=BH25,BB27=BB34),D27,AND(AY27=AX33,BA27=BG25,BB27=BB34),D27,AND(AP28=AX33,AR28=BH25,AT28=BB34),D28,AND(AP28=AX33,AS28=BG25,AT28=BB34),D28,AND(AU28=AX33,AV28=BH25,AX28=BB34),D28,AND(AU28=AX33,AW28=BG25,AX28=BB34),D28,AND(AY28=AX33,AZ28=BH25,BB28=BB34),D28,AND(AY28=AX33,BA28=BG25,BB28=BB34),D28,AND(AP29=AX33,AR29=BH25,AT29=BB34),D29,AND(AP29=AX33,AS29=BG25,AT29=BB34),D29,AND(AU29=AX33,AV29=BH25,AX29=BB34),D29,AND(AU29=AX33,AW29=BG25,AX29=BB34),D29,AND(AY29=AX33,AZ29=BH25,BB29=BB34),D29,AND(AY29=AX33,BA29=BG25,BB29=BB34),D29,AND(AP30=AX33,AR30=BH25,AT30=BB34),D30,AND(AP30=AX33,AS30=BG25,AT30=BB34),D30,AND(AU30=AX33,AV30=BH25,AX30=BB34),D30,AND(AU30=AX33,AW30=BG25,AX30=BB34),D30,AND(AY30=AX33,AZ30=BH25,BB30=BB34),D30,AND(AY30=AX33,BA30=BG25,BB30=BB34),D30),BB37)</f>
        <v>Sin preferencias</v>
      </c>
      <c r="BK25" s="20" t="str">
        <f>IF(OR(J21=BG25,K21=BG25,L21=BG25,M21=BG25,N21=BG25,O21=BG25,P21=BG25,Q21=BG25,R21=BG25,S21=BG25,T21=BG25,U21=BG25,V21=BG25,W21=BG25,X21=BG25,Y21=BG25,Z21=BG25,AA21=BG25,AB21=BG25,AC21=BG25,AD21=BG25,AE21=BG25,AF21=BG25,AG21=BG25,AH21=BG25,AI21=BG25,AJ21=BG25,AK21=BG25,AL21=BG25,AM21=BG25,AN21=BG25),AM33,AM34)</f>
        <v>No</v>
      </c>
      <c r="BL25" s="20" t="str">
        <f>IF(OR(J22=BG25,K22=BG25,L22=BG25,M22=BG25,N22=BG25,O22=BG25,P22=BG25,Q22=BG25,R22=BG25,S22=BG25,T22=BG25,U22=BG25,V22=BG25,W22=BG25,X22=BG25,Y22=BG25,Z22=BG25,AA22=BG25,AB22=BG25,AC22=BG25,AD22=BG25,AE22=BG25,AF22=BG25,AG22=BG25,AH22=BG25,AI22=BG25,AJ22=BG25,AK22=BG25,AL22=BG25,AM22=BG25,AN22=BG25),AM33,AM34)</f>
        <v>No</v>
      </c>
      <c r="BM25" s="20" t="str">
        <f>IF(OR(J23=BG25,K23=BG25,L23=BG25,M23=BG25,N23=BG25,O23=BG25,P23=BG25,Q23=BG25,R23=BG25,S23=BG25,T23=BG25,U23=BG25,V23=BG25,W23=BG25,X23=BG25,Y23=BG25,Z23=BG25,AA23=BG25,AB23=BG25,AC23=BG25,AD23=BG25,AE23=BG25,AF23=BG25,AG23=BG25,AH23=BG25,AI23=BG25,AJ23=BG25,AK23=BG25,AL23=BG25,AM23=BG25,AN23=BG25),AM33,AM34)</f>
        <v>No</v>
      </c>
      <c r="BN25" s="20" t="str">
        <f>IF(OR(J24=BG25,K24=BG25,L24=BG25,M24=BG25,N24=BG25,O24=BG25,P24=BG25,Q24=BG25,R24=BG25,S24=BG25,T24=BG25,U24=BG25,V24=BG25,W24=BG25,X24=BG25,Y24=BG25,Z24=BG25,AA24=BG25,AB24=BG25,AC24=BG25,AD24=BG25,AE24=BG25,AF24=BG25,AG24=BG25,AH24=BG25,AI24=BG25,AJ24=BG25,AK24=BG25,AL24=BG25,AM24=BG25,AN24=BG25),AM33,AM34)</f>
        <v>No</v>
      </c>
      <c r="BO25" s="11" t="str">
        <f>IF(OR(J25=BG25,K25=BG25,L25=BG25,M25=BG25,N25=BG25,O25=BG25,P25=BG25,Q25=BG25,R25=BG25,S25=BG25,T25=BG25,U25=BG25,V25=BG25,W25=BG25,X25=BG25,Y25=BG25,Z25=BG25,AA25=BG25,AB25=BG25,AC25=BG25,AD25=BG25,AE25=BG25,AF25=BG25,AG25=BG25,AH25=BG25,AI25=BG25,AJ25=BG25,AK25=BG25,AL25=BG25,AM25=BG25,AN25=BG25),AM33,AM34)</f>
        <v>No</v>
      </c>
      <c r="BP25" s="11" t="str">
        <f>IF(OR(J26=BG25,K26=BG25,L26=BG25,M26=BG25,N26=BG25,O26=BG25,P26=BG25,Q26=BG25,R26=BG25,S26=BG25,T26=BG25,U26=BG25,V26=BG25,W26=BG25,X26=BG25,Y26=BG25,Z26=BG25,AA26=BG25,AB26=BG25,AC26=BG25,AD26=BG25,AE26=BG25,AF26=BG25,AG26=BG25,AH26=BG25,AI26=BG25,AJ26=BG25,AK26=BG25,AL26=BG25,AM26=BG25,AN26=BG25),AM33,AM34)</f>
        <v>No</v>
      </c>
      <c r="BQ25" s="11" t="str">
        <f>IF(OR(J27=BG25,K27=BG25,L27=BG25,M27=BG25,N27=BG25,O27=BG25,P27=BG25,Q27=BG25,R27=BG25,S27=BG25,T27=BG25,U27=BG25,V27=BG25,W27=BG25,X27=BG25,Y27=BG25,Z27=BG25,AA27=BG25,AB27=BG25,AC27=BG25,AD27=BG25,AE27=BG25,AF27=BG25,AG27=BG25,AH27=BG25,AI27=BG25,AJ27=BG25,AK27=BG25,AL27=BG25,AM27=BG25,AN27=BG25),AM33,AM34)</f>
        <v>No</v>
      </c>
      <c r="BR25" s="20" t="str">
        <f>IF(OR(J28=BG25,K28=BG25,L28=BG25,M28=BG25,N28=BG25,O28=BG25,P28=BG25,Q28=BG25,R28=BG25,S28=BG25,T28=BG25,U28=BG25,V28=BG25,W28=BG25,X28=BG25,Y28=BG25,Z28=BG25,AA28=BG25,AB28=BG25,AC28=BG25,AD28=BG25,AE28=BG25,AF28=BG25,AG28=BG25,AH28=BG25,AI28=BG25,AJ28=BG25,AK28=BG25,AL28=BG25,AM28=BG25,AN28=BG25),AM33,AM34)</f>
        <v>No</v>
      </c>
      <c r="BS25" s="38" t="str">
        <f>IF(OR(J29=BG25,K29=BG25,L29=BG25,M29=BG25,N29=BG25,O29=BG25,P29=BG25,Q29=BG25,R29=BG25,S29=BG25,T29=BG25,U29=BG25,V29=BG25,W29=BG25,X29=BG25,Y29=BG25,Z29=BG25,AA29=BG25,AB29=BG25,AC29=BG25,AD29=BG25,AE29=BG25,AF29=BG25,AG29=BG25,AH29=BG25,AI29=BG25,AJ29=BG25,AK29=BG25,AL29=BG25,AM29=BG25,AN29=BG25),AM33,AM34)</f>
        <v>No</v>
      </c>
      <c r="BT25" s="20" t="str">
        <f>IF(OR(J30=BG25,K30=BG25,L30=BG25,M30=BG25,N30=BG25,O30=BG25,P30=BG25,Q30=BG25,R30=BG25,S30=BG25,T30=BG25,U30=BG25,V30=BG25,W30=BG25,X30=BG25,Y30=BG25,Z30=BG25,AA30=BG25,AB30=BG25,AC30=BG25,AD30=BG25,AE30=BG25,AF30=BG25,AG30=BG25,AH30=BG25,AI30=BG25,AJ30=BG25,AK30=BG25,AL30=BG25,AM30=BG25,AN30=BG25),AM33,AM34)</f>
        <v>No</v>
      </c>
    </row>
    <row r="26" spans="2:72" x14ac:dyDescent="0.25">
      <c r="B26" s="47"/>
      <c r="C26" s="47">
        <v>6</v>
      </c>
      <c r="D26" s="329">
        <f>Cálculos!C21</f>
        <v>0</v>
      </c>
      <c r="E26" s="330"/>
      <c r="F26" s="53">
        <v>10</v>
      </c>
      <c r="G26" s="47"/>
      <c r="H26" s="32"/>
      <c r="I26" s="116"/>
      <c r="J26" s="32">
        <f t="shared" si="1"/>
        <v>0</v>
      </c>
      <c r="K26" s="116" t="str">
        <f t="shared" si="2"/>
        <v>0</v>
      </c>
      <c r="L26" s="116" t="str">
        <f t="shared" si="3"/>
        <v>0</v>
      </c>
      <c r="M26" s="116" t="str">
        <f t="shared" si="4"/>
        <v>0</v>
      </c>
      <c r="N26" s="116" t="str">
        <f t="shared" si="5"/>
        <v>0</v>
      </c>
      <c r="O26" s="116" t="str">
        <f t="shared" si="6"/>
        <v>0</v>
      </c>
      <c r="P26" s="116" t="str">
        <f t="shared" si="7"/>
        <v>0</v>
      </c>
      <c r="Q26" s="116" t="str">
        <f t="shared" si="8"/>
        <v>0</v>
      </c>
      <c r="R26" s="116" t="str">
        <f t="shared" si="9"/>
        <v>0</v>
      </c>
      <c r="S26" s="116" t="str">
        <f t="shared" si="10"/>
        <v>0</v>
      </c>
      <c r="T26" s="116" t="str">
        <f t="shared" si="11"/>
        <v>0</v>
      </c>
      <c r="U26" s="116" t="str">
        <f t="shared" si="12"/>
        <v>0</v>
      </c>
      <c r="V26" s="116" t="str">
        <f t="shared" si="13"/>
        <v>0</v>
      </c>
      <c r="W26" s="116" t="str">
        <f t="shared" si="14"/>
        <v>0</v>
      </c>
      <c r="X26" s="116" t="str">
        <f t="shared" si="15"/>
        <v>0</v>
      </c>
      <c r="Y26" s="116" t="str">
        <f t="shared" si="16"/>
        <v>0</v>
      </c>
      <c r="Z26" s="116" t="str">
        <f t="shared" si="17"/>
        <v>0</v>
      </c>
      <c r="AA26" s="116" t="str">
        <f t="shared" si="18"/>
        <v>0</v>
      </c>
      <c r="AB26" s="116" t="str">
        <f t="shared" si="19"/>
        <v>0</v>
      </c>
      <c r="AC26" s="116" t="str">
        <f t="shared" si="20"/>
        <v>0</v>
      </c>
      <c r="AD26" s="116" t="str">
        <f t="shared" si="21"/>
        <v>0</v>
      </c>
      <c r="AE26" s="116" t="str">
        <f t="shared" si="22"/>
        <v>0</v>
      </c>
      <c r="AF26" s="116" t="str">
        <f t="shared" si="23"/>
        <v>0</v>
      </c>
      <c r="AG26" s="116" t="str">
        <f t="shared" si="24"/>
        <v>0</v>
      </c>
      <c r="AH26" s="116" t="str">
        <f t="shared" si="25"/>
        <v>0</v>
      </c>
      <c r="AI26" s="116" t="str">
        <f t="shared" si="26"/>
        <v>0</v>
      </c>
      <c r="AJ26" s="116" t="str">
        <f t="shared" si="27"/>
        <v>0</v>
      </c>
      <c r="AK26" s="116" t="str">
        <f t="shared" si="28"/>
        <v>0</v>
      </c>
      <c r="AL26" s="116" t="str">
        <f t="shared" si="29"/>
        <v>0</v>
      </c>
      <c r="AM26" s="116" t="str">
        <f t="shared" si="30"/>
        <v>0</v>
      </c>
      <c r="AN26" s="116" t="str">
        <f t="shared" si="31"/>
        <v>0</v>
      </c>
      <c r="AO26" s="32" t="s">
        <v>33</v>
      </c>
      <c r="AP26" s="371"/>
      <c r="AQ26" s="371"/>
      <c r="AR26" s="70"/>
      <c r="AS26" s="116"/>
      <c r="AT26" s="29" t="s">
        <v>86</v>
      </c>
      <c r="AU26" s="32"/>
      <c r="AV26" s="116"/>
      <c r="AW26" s="116"/>
      <c r="AX26" s="29"/>
      <c r="AY26" s="32"/>
      <c r="AZ26" s="116"/>
      <c r="BA26" s="116"/>
      <c r="BB26" s="29"/>
      <c r="BC26" s="48"/>
      <c r="BE26" s="20">
        <f t="shared" si="0"/>
        <v>0</v>
      </c>
      <c r="BF26" s="20" t="str" cm="1">
        <f t="array" ref="BF26">_xlfn.IFS(AND(BE22=0,BE23=0,BE24=0,BE25=0,BE26=0),BF22,AND(BE23=0,BE24=0,BE25=0,BE26=0),BF21,AND(BE24=0,BE25=0,BE26=0),BF20,AND(BE25=0,BE26=0),BF19,AND(BE25=D28,BE26=0),BF18,AND(BE25=D28,BE26=D29),D29)</f>
        <v>T. 1</v>
      </c>
      <c r="BG26" s="25">
        <f>Programa!S3+8</f>
        <v>45574</v>
      </c>
      <c r="BH26" s="9">
        <f>Programa!S5+8</f>
        <v>11</v>
      </c>
      <c r="BI26" s="11" t="str" cm="1">
        <f t="array" ref="BI26">_xlfn.IFNA(_xlfn.IFS(AND(AP21=AX33,AR21=BH26,AT21=BB33),D21,AND(AP21=AX33,AS21=BG26,AT21=BB33),D21,AND(AU21=AX33,AV21=BH26,AX21=BB33),D21,AND(AU21=AX33,AW21=BG26,AX21=BB33),D21,AND(AY21=AX33,AZ21=BH26,BB21=BB33),D21,AND(AY21=AX33,BA21=BG26,BB21=BB33),D21,AND(AP22=AX33,AR22=BH26,AT22=BB33),D22,AND(AP22=AX33,AS22=BG26,AT22=BB33),D22,AND(AU22=AX33,AV22=BH26,AX22=BB33),D22,AND(AU22=AX33,AW22=BG26,AX22=BB33),D22,AND(AY22=AX33,AZ22=BH26,BB22=BB33),D22,AND(AY22=AX33,BA22=BG26,BB22=BB33),D22,AND(AP23=AX33,AR23=BH26,AT23=BB33),D23,AND(AP23=AX33,AS23=BG26,AT23=BB33),D23,AND(AU23=AX33,AV23=BH26,AX23=BB33),D23,AND(AU23=AX33,AW23=BG26,AX23=BB33),D23,AND(AY23=AX33,AZ23=BH26,BB23=BB33),D23,AND(AY23=AX33,BA23=BG26,BB23=BB33),D23,AND(AP24=AX33,AR24=BH26,AT24=BB33),D24,AND(AP24=AX33,AS24=BG26,AT24=BB33),D24,AND(AU24=AX33,AV24=BH26,AX24=BB33),D24,AND(AU24=AX33,AW24=BG26,AX24=BB33),D24,AND(AY24=AX33,AZ24=BH26,BB24=BB33),D24,AND(AY24=AX33,BA24=BG26,BB24=BB33),D24,AND(AP25=AX33,AR25=BH26,AT25=BB33),D25,AND(AP25=AX33,AS25=BG26,AT25=BB33),D25,AND(AU25=AX33,AV25=BH26,AX25=BB33),D25,AND(AU25=AX33,AW25=BG26,AX25=BB33),D25,AND(AY25=AX33,AZ25=BH26,BB25=BB33),D25,AND(AY25=AX33,BA25=BG26,BB25=BB33),D25,AND(AP26=AX33,AR26=BH26,AT26=BB33),D26,AND(AP26=AX33,AS26=BG26,AT26=BB33),D26,AND(AU26=AX33,AV26=BH26,AX26=BB33),D26,AND(AU26=AX33,AW26=BG26,AX26=BB33),D26,AND(AY26=AX33,AZ26=BH26,BB26=BB33),D26,AND(AY26=AX33,BA26=BG26,BB26=BB33),D26,AND(AP27=AX33,AR27=BH26,AT27=BB33),D27,AND(AP27=AX33,AS27=BG26,AT27=BB33),D27,AND(AU27=AX33,AV27=BH26,AX27=BB33),D27,AND(AU27=AX33,AW27=BG26,AX27=BB33),D27,AND(AY27=AX33,AZ27=BH26,BB27=BB33),D27,AND(AY27=AX33,BA27=BG26,BB27=BB33),D27,AND(AP28=AX33,AR28=BH26,AT28=BB33),D28,AND(AP28=AX33,AS28=BG26,AT28=BB33),D28,AND(AU28=AX33,AV28=BH26,AX28=BB33),D28,AND(AU28=AX33,AW28=BG26,AX28=BB33),D28,AND(AY28=AX33,AZ28=BH26,BB28=BB33),D28,AND(AY28=AX33,BA28=BG26,BB28=BB33),D28,AND(AP29=AX33,AR29=BH26,AT29=BB33),D29,AND(AP29=AX33,AS29=BG26,AT29=BB33),D29,AND(AU29=AX33,AV29=BH26,AX29=BB33),D29,AND(AU29=AX33,AW29=BG26,AX29=BB33),D29,AND(AY29=AX33,AZ29=BH26,BB29=BB33),D29,AND(AY29=AX33,BA29=BG26,BB29=BB33),D29,AND(AP30=AX33,AR30=BH26,AT30=BB33),D30,AND(AP30=AX33,AS30=BG26,AT30=BB33),D30,AND(AU30=AX33,AV30=BH26,AX30=BB33),D30,AND(AU30=AX33,AW30=BG26,AX30=BB33),D30,AND(AY30=AX33,AZ30=BH26,BB30=BB33),D30,AND(AY30=AX33,BA30=BG26,BB30=BB33),D30),BB37)</f>
        <v>Sin preferencias</v>
      </c>
      <c r="BJ26" s="20" t="str" cm="1">
        <f t="array" ref="BJ26">_xlfn.IFNA(_xlfn.IFS(AND(AP21=AX33,AR21=BH26,AT21=BB34),D21,AND(AP21=AX33,AS21=BG26,AT21=BB34),D21,AND(AU21=AX33,AV21=BH26,AX21=BB34),D21,AND(AU21=AX33,AW21=BG26,AX21=BB34),D21,AND(AY21=AX33,AZ21=BH26,BB21=BB34),D21,AND(AY21=AX33,BA21=BG26,BB21=BB34),D21,AND(AP22=AX33,AR22=BH26,AT22=BB34),D22,AND(AP22=AX33,AS22=BG26,AT22=BB34),D22,AND(AU22=AX33,AV22=BH26,AX22=BB34),D22,AND(AU22=AX33,AW22=BG26,AX22=BB34),D22,AND(AY22=AX33,AZ22=BH26,BB22=BB34),D22,AND(AY22=AX33,BA22=BG26,BB22=BB34),D22,AND(AP23=AX33,AR23=BH26,AT23=BB34),D23,AND(AP23=AX33,AS23=BG26,AT23=BB34),D23,AND(AU23=AX33,AV23=BH26,AX23=BB34),D23,AND(AU23=AX33,AW23=BG26,AX23=BB34),D23,AND(AY23=AX33,AZ23=BH26,BB23=BB34),D23,AND(AY23=AX33,BA23=BG26,BB23=BB34),D23,AND(AP24=AX33,AR24=BH26,AT24=BB34),D24,AND(AP24=AX33,AS24=BG26,AT24=BB34),D24,AND(AU24=AX33,AV24=BH26,AX24=BB34),D24,AND(AU24=AX33,AW24=BG26,AX24=BB34),D24,AND(AY24=AX33,AZ24=BH26,BB24=BB34),D24,AND(AY24=AX33,BA24=BG26,BB24=BB34),D24,AND(AP25=AX33,AR25=BH26,AT25=BB34),D25,AND(AP25=AX33,AS25=BG26,AT25=BB34),D25,AND(AU25=AX33,AV25=BH26,AX25=BB34),D25,AND(AU25=AX33,AW25=BG26,AX25=BB34),D25,AND(AY25=AX33,AZ25=BH26,BB25=BB34),D25,AND(AY25=AX33,BA25=BG26,BB25=BB34),D25,AND(AP26=AX33,AR26=BH26,AT26=BB34),D26,AND(AP26=AX33,AS26=BG26,AT26=BB34),D26,AND(AU26=AX33,AV26=BH26,AX26=BB34),D26,AND(AU26=AX33,AW26=BG26,AX26=BB34),D26,AND(AY26=AX33,AZ26=BH26,BB26=BB34),D26,AND(AY26=AX33,BA26=BG26,BB26=BB34),D26,AND(AP27=AX33,AR27=BH26,AT27=BB34),D27,AND(AP27=AX33,AS27=BG26,AT27=BB34),D27,AND(AU27=AX33,AV27=BH26,AX27=BB34),D27,AND(AU27=AX33,AW27=BG26,AX27=BB34),D27,AND(AY27=AX33,AZ27=BH26,BB27=BB34),D27,AND(AY27=AX33,BA27=BG26,BB27=BB34),D27,AND(AP28=AX33,AR28=BH26,AT28=BB34),D28,AND(AP28=AX33,AS28=BG26,AT28=BB34),D28,AND(AU28=AX33,AV28=BH26,AX28=BB34),D28,AND(AU28=AX33,AW28=BG26,AX28=BB34),D28,AND(AY28=AX33,AZ28=BH26,BB28=BB34),D28,AND(AY28=AX33,BA28=BG26,BB28=BB34),D28,AND(AP29=AX33,AR29=BH26,AT29=BB34),D29,AND(AP29=AX33,AS29=BG26,AT29=BB34),D29,AND(AU29=AX33,AV29=BH26,AX29=BB34),D29,AND(AU29=AX33,AW29=BG26,AX29=BB34),D29,AND(AY29=AX33,AZ29=BH26,BB29=BB34),D29,AND(AY29=AX33,BA29=BG26,BB29=BB34),D29,AND(AP30=AX33,AR30=BH26,AT30=BB34),D30,AND(AP30=AX33,AS30=BG26,AT30=BB34),D30,AND(AU30=AX33,AV30=BH26,AX30=BB34),D30,AND(AU30=AX33,AW30=BG26,AX30=BB34),D30,AND(AY30=AX33,AZ30=BH26,BB30=BB34),D30,AND(AY30=AX33,BA30=BG26,BB30=BB34),D30),BB37)</f>
        <v>Sin preferencias</v>
      </c>
      <c r="BK26" s="20" t="str">
        <f>IF(OR(J21=BG26,K21=BG26,L21=BG26,M21=BG26,N21=BG26,O21=BG26,P21=BG26,Q21=BG26,R21=BG26,S21=BG26,T21=BG26,U21=BG26,V21=BG26,W21=BG26,X21=BG26,Y21=BG26,Z21=BG26,AA21=BG26,AB21=BG26,AC21=BG26,AD21=BG26,AE21=BG26,AF21=BG26,AG21=BG26,AH21=BG26,AI21=BG26,AJ21=BG26,AK21=BG26,AL21=BG26,AM21=BG26,AN21=BG26),AM33,AM34)</f>
        <v>No</v>
      </c>
      <c r="BL26" s="20" t="str">
        <f>IF(OR(J22=BG26,K22=BG26,L22=BG26,M22=BG26,N22=BG26,O22=BG26,P22=BG26,Q22=BG26,R22=BG26,S22=BG26,T22=BG26,U22=BG26,V22=BG26,W22=BG26,X22=BG26,Y22=BG26,Z22=BG26,AA22=BG26,AB22=BG26,AC22=BG26,AD22=BG26,AE22=BG26,AF22=BG26,AG22=BG26,AH22=BG26,AI22=BG26,AJ22=BG26,AK22=BG26,AL22=BG26,AM22=BG26,AN22=BG26),AM33,AM34)</f>
        <v>No</v>
      </c>
      <c r="BM26" s="20" t="str">
        <f>IF(OR(J23=BG26,K23=BG26,L23=BG26,M23=BG26,N23=BG26,O23=BG26,P23=BG26,Q23=BG26,R23=BG26,S23=BG26,T23=BG26,U23=BG26,V23=BG26,W23=BG26,X23=BG26,Y23=BG26,Z23=BG26,AA23=BG26,AB23=BG26,AC23=BG26,AD23=BG26,AE23=BG26,AF23=BG26,AG23=BG26,AH23=BG26,AI23=BG26,AJ23=BG26,AK23=BG26,AL23=BG26,AM23=BG26,AN23=BG26),AM33,AM34)</f>
        <v>No</v>
      </c>
      <c r="BN26" s="20" t="str">
        <f>IF(OR(J24=BG26,K24=BG26,L24=BG26,M24=BG26,N24=BG26,O24=BG26,P24=BG26,Q24=BG26,R24=BG26,S24=BG26,T24=BG26,U24=BG26,V24=BG26,W24=BG26,X24=BG26,Y24=BG26,Z24=BG26,AA24=BG26,AB24=BG26,AC24=BG26,AD24=BG26,AE24=BG26,AF24=BG26,AG24=BG26,AH24=BG26,AI24=BG26,AJ24=BG26,AK24=BG26,AL24=BG26,AM24=BG26,AN24=BG26),AM33,AM34)</f>
        <v>No</v>
      </c>
      <c r="BO26" s="11" t="str">
        <f>IF(OR(J25=BG26,K25=BG26,L25=BG26,M25=BG26,N25=BG26,O25=BG26,P25=BG26,Q25=BG26,R25=BG26,S25=BG26,T25=BG26,U25=BG26,V25=BG26,W25=BG26,X25=BG26,Y25=BG26,Z25=BG26,AA25=BG26,AB25=BG26,AC25=BG26,AD25=BG26,AE25=BG26,AF25=BG26,AG25=BG26,AH25=BG26,AI25=BG26,AJ25=BG26,AK25=BG26,AL25=BG26,AM25=BG26,AN25=BG26),AM33,AM34)</f>
        <v>No</v>
      </c>
      <c r="BP26" s="11" t="str">
        <f>IF(OR(J26=BG26,K26=BG26,L26=BG26,M26=BG26,N26=BG26,O26=BG26,P26=BG26,Q26=BG26,R26=BG26,S26=BG26,T26=BG26,U26=BG26,V26=BG26,W26=BG26,X26=BG26,Y26=BG26,Z26=BG26,AA26=BG26,AB26=BG26,AC26=BG26,AD26=BG26,AE26=BG26,AF26=BG26,AG26=BG26,AH26=BG26,AI26=BG26,AJ26=BG26,AK26=BG26,AL26=BG26,AM26=BG26,AN26=BG26),AM33,AM34)</f>
        <v>No</v>
      </c>
      <c r="BQ26" s="11" t="str">
        <f>IF(OR(J27=BG26,K27=BG26,L27=BG26,M27=BG26,N27=BG26,O27=BG26,P27=BG26,Q27=BG26,R27=BG26,S27=BG26,T27=BG26,U27=BG26,V27=BG26,W27=BG26,X27=BG26,Y27=BG26,Z27=BG26,AA27=BG26,AB27=BG26,AC27=BG26,AD27=BG26,AE27=BG26,AF27=BG26,AG27=BG26,AH27=BG26,AI27=BG26,AJ27=BG26,AK27=BG26,AL27=BG26,AM27=BG26,AN27=BG26),AM33,AM34)</f>
        <v>No</v>
      </c>
      <c r="BR26" s="20" t="str">
        <f>IF(OR(J28=BG26,K28=BG26,L28=BG26,M28=BG26,N28=BG26,O28=BG26,P28=BG26,Q28=BG26,R28=BG26,S28=BG26,T28=BG26,U28=BG26,V28=BG26,W28=BG26,X28=BG26,Y28=BG26,Z28=BG26,AA28=BG26,AB28=BG26,AC28=BG26,AD28=BG26,AE28=BG26,AF28=BG26,AG28=BG26,AH28=BG26,AI28=BG26,AJ28=BG26,AK28=BG26,AL28=BG26,AM28=BG26,AN28=BG26),AM33,AM34)</f>
        <v>No</v>
      </c>
      <c r="BS26" s="38" t="str">
        <f>IF(OR(J29=BG26,K29=BG26,L29=BG26,M29=BG26,N29=BG26,O29=BG26,P29=BG26,Q29=BG26,R29=BG26,S29=BG26,T29=BG26,U29=BG26,V29=BG26,W29=BG26,X29=BG26,Y29=BG26,Z29=BG26,AA29=BG26,AB29=BG26,AC29=BG26,AD29=BG26,AE29=BG26,AF29=BG26,AG29=BG26,AH29=BG26,AI29=BG26,AJ29=BG26,AK29=BG26,AL29=BG26,AM29=BG26,AN29=BG26),AM33,AM34)</f>
        <v>No</v>
      </c>
      <c r="BT26" s="20" t="str">
        <f>IF(OR(J30=BG26,K30=BG26,L30=BG26,M30=BG26,N30=BG26,O30=BG26,P30=BG26,Q30=BG26,R30=BG26,S30=BG26,T30=BG26,U30=BG26,V30=BG26,W30=BG26,X30=BG26,Y30=BG26,Z30=BG26,AA30=BG26,AB30=BG26,AC30=BG26,AD30=BG26,AE30=BG26,AF30=BG26,AG30=BG26,AH30=BG26,AI30=BG26,AJ30=BG26,AK30=BG26,AL30=BG26,AM30=BG26,AN30=BG26),AM33,AM34)</f>
        <v>No</v>
      </c>
    </row>
    <row r="27" spans="2:72" x14ac:dyDescent="0.25">
      <c r="B27" s="47"/>
      <c r="C27" s="47">
        <v>7</v>
      </c>
      <c r="D27" s="329">
        <f>Cálculos!C22</f>
        <v>0</v>
      </c>
      <c r="E27" s="330"/>
      <c r="F27" s="53"/>
      <c r="G27" s="47"/>
      <c r="H27" s="32"/>
      <c r="I27" s="116"/>
      <c r="J27" s="32">
        <f t="shared" si="1"/>
        <v>0</v>
      </c>
      <c r="K27" s="116" t="str">
        <f t="shared" si="2"/>
        <v>0</v>
      </c>
      <c r="L27" s="116" t="str">
        <f t="shared" si="3"/>
        <v>0</v>
      </c>
      <c r="M27" s="116" t="str">
        <f t="shared" si="4"/>
        <v>0</v>
      </c>
      <c r="N27" s="116" t="str">
        <f t="shared" si="5"/>
        <v>0</v>
      </c>
      <c r="O27" s="116" t="str">
        <f t="shared" si="6"/>
        <v>0</v>
      </c>
      <c r="P27" s="116" t="str">
        <f t="shared" si="7"/>
        <v>0</v>
      </c>
      <c r="Q27" s="116" t="str">
        <f t="shared" si="8"/>
        <v>0</v>
      </c>
      <c r="R27" s="116" t="str">
        <f t="shared" si="9"/>
        <v>0</v>
      </c>
      <c r="S27" s="116" t="str">
        <f t="shared" si="10"/>
        <v>0</v>
      </c>
      <c r="T27" s="116" t="str">
        <f t="shared" si="11"/>
        <v>0</v>
      </c>
      <c r="U27" s="116" t="str">
        <f t="shared" si="12"/>
        <v>0</v>
      </c>
      <c r="V27" s="116" t="str">
        <f t="shared" si="13"/>
        <v>0</v>
      </c>
      <c r="W27" s="116" t="str">
        <f t="shared" si="14"/>
        <v>0</v>
      </c>
      <c r="X27" s="116" t="str">
        <f t="shared" si="15"/>
        <v>0</v>
      </c>
      <c r="Y27" s="116" t="str">
        <f t="shared" si="16"/>
        <v>0</v>
      </c>
      <c r="Z27" s="116" t="str">
        <f t="shared" si="17"/>
        <v>0</v>
      </c>
      <c r="AA27" s="116" t="str">
        <f t="shared" si="18"/>
        <v>0</v>
      </c>
      <c r="AB27" s="116" t="str">
        <f t="shared" si="19"/>
        <v>0</v>
      </c>
      <c r="AC27" s="116" t="str">
        <f t="shared" si="20"/>
        <v>0</v>
      </c>
      <c r="AD27" s="116" t="str">
        <f t="shared" si="21"/>
        <v>0</v>
      </c>
      <c r="AE27" s="116" t="str">
        <f t="shared" si="22"/>
        <v>0</v>
      </c>
      <c r="AF27" s="116" t="str">
        <f t="shared" si="23"/>
        <v>0</v>
      </c>
      <c r="AG27" s="116" t="str">
        <f t="shared" si="24"/>
        <v>0</v>
      </c>
      <c r="AH27" s="116" t="str">
        <f t="shared" si="25"/>
        <v>0</v>
      </c>
      <c r="AI27" s="116" t="str">
        <f t="shared" si="26"/>
        <v>0</v>
      </c>
      <c r="AJ27" s="116" t="str">
        <f t="shared" si="27"/>
        <v>0</v>
      </c>
      <c r="AK27" s="116" t="str">
        <f t="shared" si="28"/>
        <v>0</v>
      </c>
      <c r="AL27" s="116" t="str">
        <f t="shared" si="29"/>
        <v>0</v>
      </c>
      <c r="AM27" s="116" t="str">
        <f t="shared" si="30"/>
        <v>0</v>
      </c>
      <c r="AN27" s="116" t="str">
        <f t="shared" si="31"/>
        <v>0</v>
      </c>
      <c r="AO27" s="32" t="s">
        <v>33</v>
      </c>
      <c r="AP27" s="371"/>
      <c r="AQ27" s="371"/>
      <c r="AR27" s="70"/>
      <c r="AS27" s="116"/>
      <c r="AT27" s="29" t="s">
        <v>86</v>
      </c>
      <c r="AU27" s="32"/>
      <c r="AV27" s="116"/>
      <c r="AW27" s="116"/>
      <c r="AX27" s="29"/>
      <c r="AY27" s="32"/>
      <c r="AZ27" s="116"/>
      <c r="BA27" s="116"/>
      <c r="BB27" s="29"/>
      <c r="BC27" s="48"/>
      <c r="BE27" s="20">
        <f t="shared" si="0"/>
        <v>0</v>
      </c>
      <c r="BF27" s="20" t="str" cm="1">
        <f t="array" ref="BF27">_xlfn.IFS(AND(BE22=0,BE23=0,BE24=0,BE25=0,BE26=0,BE27=0),BF23,AND(BE23=0,BE24=0,BE25=0,BE26=0,BE27=0),BF22,AND(BE24=0,BE25=0,BE26=0,BE27=0),BF21,AND(BE25=0,BE26=0,BE27=0),BF20,AND(BE26=0,BE27=0),BF19,AND(BE26=D29,BE27=0),BF18,AND(BE26=D29,BE27=D30),D30)</f>
        <v>T. 2</v>
      </c>
      <c r="BG27" s="25">
        <f>Programa!S3+9</f>
        <v>45575</v>
      </c>
      <c r="BH27" s="9">
        <f>Programa!S5+9</f>
        <v>12</v>
      </c>
      <c r="BI27" s="11" t="str" cm="1">
        <f t="array" ref="BI27">_xlfn.IFNA(_xlfn.IFS(AND(AP21=AX33,AR21=BH27,AT21=BB33),D21,AND(AP21=AX33,AS21=BG27,AT21=BB33),D21,AND(AU21=AX33,AV21=BH27,AX21=BB33),D21,AND(AU21=AX33,AW21=BG27,AX21=BB33),D21,AND(AY21=AX33,AZ21=BH27,BB21=BB33),D21,AND(AY21=AX33,BA21=BG27,BB21=BB33),D21,AND(AP22=AX33,AR22=BH27,AT22=BB33),D22,AND(AP22=AX33,AS22=BG27,AT22=BB33),D22,AND(AU22=AX33,AV22=BH27,AX22=BB33),D22,AND(AU22=AX33,AW22=BG27,AX22=BB33),D22,AND(AY22=AX33,AZ22=BH27,BB22=BB33),D22,AND(AY22=AX33,BA22=BG27,BB22=BB33),D22,AND(AP23=AX33,AR23=BH27,AT23=BB33),D23,AND(AP23=AX33,AS23=BG27,AT23=BB33),D23,AND(AU23=AX33,AV23=BH27,AX23=BB33),D23,AND(AU23=AX33,AW23=BG27,AX23=BB33),D23,AND(AY23=AX33,AZ23=BH27,BB23=BB33),D23,AND(AY23=AX33,BA23=BG27,BB23=BB33),D23,AND(AP24=AX33,AR24=BH27,AT24=BB33),D24,AND(AP24=AX33,AS24=BG27,AT24=BB33),D24,AND(AU24=AX33,AV24=BH27,AX24=BB33),D24,AND(AU24=AX33,AW24=BG27,AX24=BB33),D24,AND(AY24=AX33,AZ24=BH27,BB24=BB33),D24,AND(AY24=AX33,BA24=BG27,BB24=BB33),D24,AND(AP25=AX33,AR25=BH27,AT25=BB33),D25,AND(AP25=AX33,AS25=BG27,AT25=BB33),D25,AND(AU25=AX33,AV25=BH27,AX25=BB33),D25,AND(AU25=AX33,AW25=BG27,AX25=BB33),D25,AND(AY25=AX33,AZ25=BH27,BB25=BB33),D25,AND(AY25=AX33,BA25=BG27,BB25=BB33),D25,AND(AP26=AX33,AR26=BH27,AT26=BB33),D26,AND(AP26=AX33,AS26=BG27,AT26=BB33),D26,AND(AU26=AX33,AV26=BH27,AX26=BB33),D26,AND(AU26=AX33,AW26=BG27,AX26=BB33),D26,AND(AY26=AX33,AZ26=BH27,BB26=BB33),D26,AND(AY26=AX33,BA26=BG27,BB26=BB33),D26,AND(AP27=AX33,AR27=BH27,AT27=BB33),D27,AND(AP27=AX33,AS27=BG27,AT27=BB33),D27,AND(AU27=AX33,AV27=BH27,AX27=BB33),D27,AND(AU27=AX33,AW27=BG27,AX27=BB33),D27,AND(AY27=AX33,AZ27=BH27,BB27=BB33),D27,AND(AY27=AX33,BA27=BG27,BB27=BB33),D27,AND(AP28=AX33,AR28=BH27,AT28=BB33),D28,AND(AP28=AX33,AS28=BG27,AT28=BB33),D28,AND(AU28=AX33,AV28=BH27,AX28=BB33),D28,AND(AU28=AX33,AW28=BG27,AX28=BB33),D28,AND(AY28=AX33,AZ28=BH27,BB28=BB33),D28,AND(AY28=AX33,BA28=BG27,BB28=BB33),D28,AND(AP29=AX33,AR29=BH27,AT29=BB33),D29,AND(AP29=AX33,AS29=BG27,AT29=BB33),D29,AND(AU29=AX33,AV29=BH27,AX29=BB33),D29,AND(AU29=AX33,AW29=BG27,AX29=BB33),D29,AND(AY29=AX33,AZ29=BH27,BB29=BB33),D29,AND(AY29=AX33,BA29=BG27,BB29=BB33),D29,AND(AP30=AX33,AR30=BH27,AT30=BB33),D30,AND(AP30=AX33,AS30=BG27,AT30=BB33),D30,AND(AU30=AX33,AV30=BH27,AX30=BB33),D30,AND(AU30=AX33,AW30=BG27,AX30=BB33),D30,AND(AY30=AX33,AZ30=BH27,BB30=BB33),D30,AND(AY30=AX33,BA30=BG27,BB30=BB33),D30),BB37)</f>
        <v>Sin preferencias</v>
      </c>
      <c r="BJ27" s="20" t="str" cm="1">
        <f t="array" ref="BJ27">_xlfn.IFNA(_xlfn.IFS(AND(AP21=AX33,AR21=BH27,AT21=BB34),D21,AND(AP21=AX33,AS21=BG27,AT21=BB34),D21,AND(AU21=AX33,AV21=BH27,AX21=BB34),D21,AND(AU21=AX33,AW21=BG27,AX21=BB34),D21,AND(AY21=AX33,AZ21=BH27,BB21=BB34),D21,AND(AY21=AX33,BA21=BG27,BB21=BB34),D21,AND(AP22=AX33,AR22=BH27,AT22=BB34),D22,AND(AP22=AX33,AS22=BG27,AT22=BB34),D22,AND(AU22=AX33,AV22=BH27,AX22=BB34),D22,AND(AU22=AX33,AW22=BG27,AX22=BB34),D22,AND(AY22=AX33,AZ22=BH27,BB22=BB34),D22,AND(AY22=AX33,BA22=BG27,BB22=BB34),D22,AND(AP23=AX33,AR23=BH27,AT23=BB34),D23,AND(AP23=AX33,AS23=BG27,AT23=BB34),D23,AND(AU23=AX33,AV23=BH27,AX23=BB34),D23,AND(AU23=AX33,AW23=BG27,AX23=BB34),D23,AND(AY23=AX33,AZ23=BH27,BB23=BB34),D23,AND(AY23=AX33,BA23=BG27,BB23=BB34),D23,AND(AP24=AX33,AR24=BH27,AT24=BB34),D24,AND(AP24=AX33,AS24=BG27,AT24=BB34),D24,AND(AU24=AX33,AV24=BH27,AX24=BB34),D24,AND(AU24=AX33,AW24=BG27,AX24=BB34),D24,AND(AY24=AX33,AZ24=BH27,BB24=BB34),D24,AND(AY24=AX33,BA24=BG27,BB24=BB34),D24,AND(AP25=AX33,AR25=BH27,AT25=BB34),D25,AND(AP25=AX33,AS25=BG27,AT25=BB34),D25,AND(AU25=AX33,AV25=BH27,AX25=BB34),D25,AND(AU25=AX33,AW25=BG27,AX25=BB34),D25,AND(AY25=AX33,AZ25=BH27,BB25=BB34),D25,AND(AY25=AX33,BA25=BG27,BB25=BB34),D25,AND(AP26=AX33,AR26=BH27,AT26=BB34),D26,AND(AP26=AX33,AS26=BG27,AT26=BB34),D26,AND(AU26=AX33,AV26=BH27,AX26=BB34),D26,AND(AU26=AX33,AW26=BG27,AX26=BB34),D26,AND(AY26=AX33,AZ26=BH27,BB26=BB34),D26,AND(AY26=AX33,BA26=BG27,BB26=BB34),D26,AND(AP27=AX33,AR27=BH27,AT27=BB34),D27,AND(AP27=AX33,AS27=BG27,AT27=BB34),D27,AND(AU27=AX33,AV27=BH27,AX27=BB34),D27,AND(AU27=AX33,AW27=BG27,AX27=BB34),D27,AND(AY27=AX33,AZ27=BH27,BB27=BB34),D27,AND(AY27=AX33,BA27=BG27,BB27=BB34),D27,AND(AP28=AX33,AR28=BH27,AT28=BB34),D28,AND(AP28=AX33,AS28=BG27,AT28=BB34),D28,AND(AU28=AX33,AV28=BH27,AX28=BB34),D28,AND(AU28=AX33,AW28=BG27,AX28=BB34),D28,AND(AY28=AX33,AZ28=BH27,BB28=BB34),D28,AND(AY28=AX33,BA28=BG27,BB28=BB34),D28,AND(AP29=AX33,AR29=BH27,AT29=BB34),D29,AND(AP29=AX33,AS29=BG27,AT29=BB34),D29,AND(AU29=AX33,AV29=BH27,AX29=BB34),D29,AND(AU29=AX33,AW29=BG27,AX29=BB34),D29,AND(AY29=AX33,AZ29=BH27,BB29=BB34),D29,AND(AY29=AX33,BA29=BG27,BB29=BB34),D29,AND(AP30=AX33,AR30=BH27,AT30=BB34),D30,AND(AP30=AX33,AS30=BG27,AT30=BB34),D30,AND(AU30=AX33,AV30=BH27,AX30=BB34),D30,AND(AU30=AX33,AW30=BG27,AX30=BB34),D30,AND(AY30=AX33,AZ30=BH27,BB30=BB34),D30,AND(AY30=AX33,BA30=BG27,BB30=BB34),D30),BB37)</f>
        <v>Sin preferencias</v>
      </c>
      <c r="BK27" s="20" t="str">
        <f>IF(OR(J21=BG27,K21=BG27,L21=BG27,M21=BG27,N21=BG27,O21=BG27,P21=BG27,Q21=BG27,R21=BG27,S21=BG27,T21=BG27,U21=BG27,V21=BG27,W21=BG27,X21=BG27,Y21=BG27,Z21=BG27,AA21=BG27,AB21=BG27,AC21=BG27,AD21=BG27,AE21=BG27,AF21=BG27,AG21=BG27,AH21=BG27,AI21=BG27,AJ21=BG27,AK21=BG27,AL21=BG27,AM21=BG27,AN21=BG27),AM33,AM34)</f>
        <v>No</v>
      </c>
      <c r="BL27" s="20" t="str">
        <f>IF(OR(J22=BG27,K22=BG27,L22=BG27,M22=BG27,N22=BG27,O22=BG27,P22=BG27,Q22=BG27,R22=BG27,S22=BG27,T22=BG27,U22=BG27,V22=BG27,W22=BG27,X22=BG27,Y22=BG27,Z22=BG27,AA22=BG27,AB22=BG27,AC22=BG27,AD22=BG27,AE22=BG27,AF22=BG27,AG22=BG27,AH22=BG27,AI22=BG27,AJ22=BG27,AK22=BG27,AL22=BG27,AM22=BG27,AN22=BG27),AM33,AM34)</f>
        <v>No</v>
      </c>
      <c r="BM27" s="20" t="str">
        <f>IF(OR(J23=BG27,K23=BG27,L23=BG27,M23=BG27,N23=BG27,O23=BG27,P23=BG27,Q23=BG27,R23=BG27,S23=BG27,T23=BG27,U23=BG27,V23=BG27,W23=BG27,X23=BG27,Y23=BG27,Z23=BG27,AA23=BG27,AB23=BG27,AC23=BG27,AD23=BG27,AE23=BG27,AF23=BG27,AG23=BG27,AH23=BG27,AI23=BG27,AJ23=BG27,AK23=BG27,AL23=BG27,AM23=BG27,AN23=BG27),AM33,AM34)</f>
        <v>No</v>
      </c>
      <c r="BN27" s="20" t="str">
        <f>IF(OR(J24=BG27,K24=BG27,L24=BG27,M24=BG27,N24=BG27,O24=BG27,P24=BG27,Q24=BG27,R24=BG27,S24=BG27,T24=BG27,U24=BG27,V24=BG27,W24=BG27,X24=BG27,Y24=BG27,Z24=BG27,AA24=BG27,AB24=BG27,AC24=BG27,AD24=BG27,AE24=BG27,AF24=BG27,AG24=BG27,AH24=BG27,AI24=BG27,AJ24=BG27,AK24=BG27,AL24=BG27,AM24=BG27,AN24=BG27),AM33,AM34)</f>
        <v>No</v>
      </c>
      <c r="BO27" s="11" t="str">
        <f>IF(OR(J25=BG27,K25=BG27,L25=BG27,M25=BG27,N25=BG27,O25=BG27,P25=BG27,Q25=BG27,R25=BG27,S25=BG27,T25=BG27,U25=BG27,V25=BG27,W25=BG27,X25=BG27,Y25=BG27,Z25=BG27,AA25=BG27,AB25=BG27,AC25=BG27,AD25=BG27,AE25=BG27,AF25=BG27,AG25=BG27,AH25=BG27,AI25=BG27,AJ25=BG27,AK25=BG27,AL25=BG27,AM25=BG27,AN25=BG27),AM33,AM34)</f>
        <v>No</v>
      </c>
      <c r="BP27" s="11" t="str">
        <f>IF(OR(J26=BG27,K26=BG27,L26=BG27,M26=BG27,N26=BG27,O26=BG27,P26=BG27,Q26=BG27,R26=BG27,S26=BG27,T26=BG27,U26=BG27,V26=BG27,W26=BG27,X26=BG27,Y26=BG27,Z26=BG27,AA26=BG27,AB26=BG27,AC26=BG27,AD26=BG27,AE26=BG27,AF26=BG27,AG26=BG27,AH26=BG27,AI26=BG27,AJ26=BG27,AK26=BG27,AL26=BG27,AM26=BG27,AN26=BG27),AM33,AM34)</f>
        <v>No</v>
      </c>
      <c r="BQ27" s="11" t="str">
        <f>IF(OR(J27=BG27,K27=BG27,L27=BG27,M27=BG27,N27=BG27,O27=BG27,P27=BG27,Q27=BG27,R27=BG27,S27=BG27,T27=BG27,U27=BG27,V27=BG27,W27=BG27,X27=BG27,Y27=BG27,Z27=BG27,AA27=BG27,AB27=BG27,AC27=BG27,AD27=BG27,AE27=BG27,AF27=BG27,AG27=BG27,AH27=BG27,AI27=BG27,AJ27=BG27,AK27=BG27,AL27=BG27,AM27=BG27,AN27=BG27),AM33,AM34)</f>
        <v>No</v>
      </c>
      <c r="BR27" s="20" t="str">
        <f>IF(OR(J28=BG27,K28=BG27,L28=BG27,M28=BG27,N28=BG27,O28=BG27,P28=BG27,Q28=BG27,R28=BG27,S28=BG27,T28=BG27,U28=BG27,V28=BG27,W28=BG27,X28=BG27,Y28=BG27,Z28=BG27,AA28=BG27,AB28=BG27,AC28=BG27,AD28=BG27,AE28=BG27,AF28=BG27,AG28=BG27,AH28=BG27,AI28=BG27,AJ28=BG27,AK28=BG27,AL28=BG27,AM28=BG27,AN28=BG27),AM33,AM34)</f>
        <v>No</v>
      </c>
      <c r="BS27" s="38" t="str">
        <f>IF(OR(J29=BG27,K29=BG27,L29=BG27,M29=BG27,N29=BG27,O29=BG27,P29=BG27,Q29=BG27,R29=BG27,S29=BG27,T29=BG27,U29=BG27,V29=BG27,W29=BG27,X29=BG27,Y29=BG27,Z29=BG27,AA29=BG27,AB29=BG27,AC29=BG27,AD29=BG27,AE29=BG27,AF29=BG27,AG29=BG27,AH29=BG27,AI29=BG27,AJ29=BG27,AK29=BG27,AL29=BG27,AM29=BG27,AN29=BG27),AM33,AM34)</f>
        <v>No</v>
      </c>
      <c r="BT27" s="20" t="str">
        <f>IF(OR(J30=BG27,K30=BG27,L30=BG27,M30=BG27,N30=BG27,O30=BG27,P30=BG27,Q30=BG27,R30=BG27,S30=BG27,T30=BG27,U30=BG27,V30=BG27,W30=BG27,X30=BG27,Y30=BG27,Z30=BG27,AA30=BG27,AB30=BG27,AC30=BG27,AD30=BG27,AE30=BG27,AF30=BG27,AG30=BG27,AH30=BG27,AI30=BG27,AJ30=BG27,AK30=BG27,AL30=BG27,AM30=BG27,AN30=BG27),AM33,AM34)</f>
        <v>No</v>
      </c>
    </row>
    <row r="28" spans="2:72" x14ac:dyDescent="0.25">
      <c r="B28" s="47"/>
      <c r="C28" s="47">
        <v>8</v>
      </c>
      <c r="D28" s="329">
        <f>Cálculos!C23</f>
        <v>0</v>
      </c>
      <c r="E28" s="330"/>
      <c r="F28" s="53"/>
      <c r="G28" s="47"/>
      <c r="H28" s="32"/>
      <c r="I28" s="116"/>
      <c r="J28" s="32">
        <f t="shared" si="1"/>
        <v>0</v>
      </c>
      <c r="K28" s="116" t="str">
        <f t="shared" si="2"/>
        <v>0</v>
      </c>
      <c r="L28" s="116" t="str">
        <f t="shared" si="3"/>
        <v>0</v>
      </c>
      <c r="M28" s="116" t="str">
        <f t="shared" si="4"/>
        <v>0</v>
      </c>
      <c r="N28" s="116" t="str">
        <f t="shared" si="5"/>
        <v>0</v>
      </c>
      <c r="O28" s="116" t="str">
        <f t="shared" si="6"/>
        <v>0</v>
      </c>
      <c r="P28" s="116" t="str">
        <f t="shared" si="7"/>
        <v>0</v>
      </c>
      <c r="Q28" s="116" t="str">
        <f t="shared" si="8"/>
        <v>0</v>
      </c>
      <c r="R28" s="116" t="str">
        <f t="shared" si="9"/>
        <v>0</v>
      </c>
      <c r="S28" s="116" t="str">
        <f t="shared" si="10"/>
        <v>0</v>
      </c>
      <c r="T28" s="116" t="str">
        <f t="shared" si="11"/>
        <v>0</v>
      </c>
      <c r="U28" s="116" t="str">
        <f t="shared" si="12"/>
        <v>0</v>
      </c>
      <c r="V28" s="116" t="str">
        <f t="shared" si="13"/>
        <v>0</v>
      </c>
      <c r="W28" s="116" t="str">
        <f t="shared" si="14"/>
        <v>0</v>
      </c>
      <c r="X28" s="116" t="str">
        <f t="shared" si="15"/>
        <v>0</v>
      </c>
      <c r="Y28" s="116" t="str">
        <f t="shared" si="16"/>
        <v>0</v>
      </c>
      <c r="Z28" s="116" t="str">
        <f t="shared" si="17"/>
        <v>0</v>
      </c>
      <c r="AA28" s="116" t="str">
        <f t="shared" si="18"/>
        <v>0</v>
      </c>
      <c r="AB28" s="116" t="str">
        <f t="shared" si="19"/>
        <v>0</v>
      </c>
      <c r="AC28" s="116" t="str">
        <f t="shared" si="20"/>
        <v>0</v>
      </c>
      <c r="AD28" s="116" t="str">
        <f t="shared" si="21"/>
        <v>0</v>
      </c>
      <c r="AE28" s="116" t="str">
        <f t="shared" si="22"/>
        <v>0</v>
      </c>
      <c r="AF28" s="116" t="str">
        <f t="shared" si="23"/>
        <v>0</v>
      </c>
      <c r="AG28" s="116" t="str">
        <f t="shared" si="24"/>
        <v>0</v>
      </c>
      <c r="AH28" s="116" t="str">
        <f t="shared" si="25"/>
        <v>0</v>
      </c>
      <c r="AI28" s="116" t="str">
        <f t="shared" si="26"/>
        <v>0</v>
      </c>
      <c r="AJ28" s="116" t="str">
        <f t="shared" si="27"/>
        <v>0</v>
      </c>
      <c r="AK28" s="116" t="str">
        <f t="shared" si="28"/>
        <v>0</v>
      </c>
      <c r="AL28" s="116" t="str">
        <f t="shared" si="29"/>
        <v>0</v>
      </c>
      <c r="AM28" s="116" t="str">
        <f t="shared" si="30"/>
        <v>0</v>
      </c>
      <c r="AN28" s="116" t="str">
        <f t="shared" si="31"/>
        <v>0</v>
      </c>
      <c r="AO28" s="32" t="s">
        <v>33</v>
      </c>
      <c r="AP28" s="371"/>
      <c r="AQ28" s="371"/>
      <c r="AR28" s="70"/>
      <c r="AS28" s="116"/>
      <c r="AT28" s="29" t="s">
        <v>86</v>
      </c>
      <c r="AU28" s="32"/>
      <c r="AV28" s="116"/>
      <c r="AW28" s="116"/>
      <c r="AX28" s="29"/>
      <c r="AY28" s="32"/>
      <c r="AZ28" s="116"/>
      <c r="BA28" s="116"/>
      <c r="BB28" s="29"/>
      <c r="BC28" s="48"/>
      <c r="BE28" s="20">
        <v>0</v>
      </c>
      <c r="BF28" s="20" t="str" cm="1">
        <f t="array" ref="BF28">_xlfn.IFS(AND(BE22=0,BE23=0,BE24=0,BE25=0,BE26=0,BE27=0,BE28=0),BF24,AND(BE23=0,BE24=0,BE25=0,BE26=0,BE27=0,BE28=0),BF23,AND(BE24=0,BE25=0,BE26=0,BE27=0,BE28=0),BF22,AND(BE25=0,BE26=0,BE27=0,BE28=0),BF21,AND(BE26=0,BE27=0,BE28=0),BF20,AND(BE27=0,BE28=0),BF19,AND(BE27=D30,BE28=0),BF18,AND(BE27=D30,BE28=D31),D31)</f>
        <v>T. 3</v>
      </c>
      <c r="BG28" s="25">
        <f>Programa!S3+10</f>
        <v>45576</v>
      </c>
      <c r="BH28" s="9">
        <f>Programa!S5+10</f>
        <v>13</v>
      </c>
      <c r="BI28" s="11" t="str" cm="1">
        <f t="array" ref="BI28">_xlfn.IFNA(_xlfn.IFS(AND(AP21=AX33,AR21=BH28,AT21=BB33),D21,AND(AP21=AX33,AS21=BG28,AT21=BB33),D21,AND(AU21=AX33,AV21=BH28,AX21=BB33),D21,AND(AU21=AX33,AW21=BG28,AX21=BB33),D21,AND(AY21=AX33,AZ21=BH28,BB21=BB33),D21,AND(AY21=AX33,BA21=BG28,BB21=BB33),D21,AND(AP22=AX33,AR22=BH28,AT22=BB33),D22,AND(AP22=AX33,AS22=BG28,AT22=BB33),D22,AND(AU22=AX33,AV22=BH28,AX22=BB33),D22,AND(AU22=AX33,AW22=BG28,AX22=BB33),D22,AND(AY22=AX33,AZ22=BH28,BB22=BB33),D22,AND(AY22=AX33,BA22=BG28,BB22=BB33),D22,AND(AP23=AX33,AR23=BH28,AT23=BB33),D23,AND(AP23=AX33,AS23=BG28,AT23=BB33),D23,AND(AU23=AX33,AV23=BH28,AX23=BB33),D23,AND(AU23=AX33,AW23=BG28,AX23=BB33),D23,AND(AY23=AX33,AZ23=BH28,BB23=BB33),D23,AND(AY23=AX33,BA23=BG28,BB23=BB33),D23,AND(AP24=AX33,AR24=BH28,AT24=BB33),D24,AND(AP24=AX33,AS24=BG28,AT24=BB33),D24,AND(AU24=AX33,AV24=BH28,AX24=BB33),D24,AND(AU24=AX33,AW24=BG28,AX24=BB33),D24,AND(AY24=AX33,AZ24=BH28,BB24=BB33),D24,AND(AY24=AX33,BA24=BG28,BB24=BB33),D24,AND(AP25=AX33,AR25=BH28,AT25=BB33),D25,AND(AP25=AX33,AS25=BG28,AT25=BB33),D25,AND(AU25=AX33,AV25=BH28,AX25=BB33),D25,AND(AU25=AX33,AW25=BG28,AX25=BB33),D25,AND(AY25=AX33,AZ25=BH28,BB25=BB33),D25,AND(AY25=AX33,BA25=BG28,BB25=BB33),D25,AND(AP26=AX33,AR26=BH28,AT26=BB33),D26,AND(AP26=AX33,AS26=BG28,AT26=BB33),D26,AND(AU26=AX33,AV26=BH28,AX26=BB33),D26,AND(AU26=AX33,AW26=BG28,AX26=BB33),D26,AND(AY26=AX33,AZ26=BH28,BB26=BB33),D26,AND(AY26=AX33,BA26=BG28,BB26=BB33),D26,AND(AP27=AX33,AR27=BH28,AT27=BB33),D27,AND(AP27=AX33,AS27=BG28,AT27=BB33),D27,AND(AU27=AX33,AV27=BH28,AX27=BB33),D27,AND(AU27=AX33,AW27=BG28,AX27=BB33),D27,AND(AY27=AX33,AZ27=BH28,BB27=BB33),D27,AND(AY27=AX33,BA27=BG28,BB27=BB33),D27,AND(AP28=AX33,AR28=BH28,AT28=BB33),D28,AND(AP28=AX33,AS28=BG28,AT28=BB33),D28,AND(AU28=AX33,AV28=BH28,AX28=BB33),D28,AND(AU28=AX33,AW28=BG28,AX28=BB33),D28,AND(AY28=AX33,AZ28=BH28,BB28=BB33),D28,AND(AY28=AX33,BA28=BG28,BB28=BB33),D28,AND(AP29=AX33,AR29=BH28,AT29=BB33),D29,AND(AP29=AX33,AS29=BG28,AT29=BB33),D29,AND(AU29=AX33,AV29=BH28,AX29=BB33),D29,AND(AU29=AX33,AW29=BG28,AX29=BB33),D29,AND(AY29=AX33,AZ29=BH28,BB29=BB33),D29,AND(AY29=AX33,BA29=BG28,BB29=BB33),D29,AND(AP30=AX33,AR30=BH28,AT30=BB33),D30,AND(AP30=AX33,AS30=BG28,AT30=BB33),D30,AND(AU30=AX33,AV30=BH28,AX30=BB33),D30,AND(AU30=AX33,AW30=BG28,AX30=BB33),D30,AND(AY30=AX33,AZ30=BH28,BB30=BB33),D30,AND(AY30=AX33,BA30=BG28,BB30=BB33),D30),BB37)</f>
        <v>Sin preferencias</v>
      </c>
      <c r="BJ28" s="20" t="str" cm="1">
        <f t="array" ref="BJ28">_xlfn.IFNA(_xlfn.IFS(AND(AP21=AX33,AR21=BH28,AT21=BB34),D21,AND(AP21=AX33,AS21=BG28,AT21=BB34),D21,AND(AU21=AX33,AV21=BH28,AX21=BB34),D21,AND(AU21=AX33,AW21=BG28,AX21=BB34),D21,AND(AY21=AX33,AZ21=BH28,BB21=BB34),D21,AND(AY21=AX33,BA21=BG28,BB21=BB34),D21,AND(AP22=AX33,AR22=BH28,AT22=BB34),D22,AND(AP22=AX33,AS22=BG28,AT22=BB34),D22,AND(AU22=AX33,AV22=BH28,AX22=BB34),D22,AND(AU22=AX33,AW22=BG28,AX22=BB34),D22,AND(AY22=AX33,AZ22=BH28,BB22=BB34),D22,AND(AY22=AX33,BA22=BG28,BB22=BB34),D22,AND(AP23=AX33,AR23=BH28,AT23=BB34),D23,AND(AP23=AX33,AS23=BG28,AT23=BB34),D23,AND(AU23=AX33,AV23=BH28,AX23=BB34),D23,AND(AU23=AX33,AW23=BG28,AX23=BB34),D23,AND(AY23=AX33,AZ23=BH28,BB23=BB34),D23,AND(AY23=AX33,BA23=BG28,BB23=BB34),D23,AND(AP24=AX33,AR24=BH28,AT24=BB34),D24,AND(AP24=AX33,AS24=BG28,AT24=BB34),D24,AND(AU24=AX33,AV24=BH28,AX24=BB34),D24,AND(AU24=AX33,AW24=BG28,AX24=BB34),D24,AND(AY24=AX33,AZ24=BH28,BB24=BB34),D24,AND(AY24=AX33,BA24=BG28,BB24=BB34),D24,AND(AP25=AX33,AR25=BH28,AT25=BB34),D25,AND(AP25=AX33,AS25=BG28,AT25=BB34),D25,AND(AU25=AX33,AV25=BH28,AX25=BB34),D25,AND(AU25=AX33,AW25=BG28,AX25=BB34),D25,AND(AY25=AX33,AZ25=BH28,BB25=BB34),D25,AND(AY25=AX33,BA25=BG28,BB25=BB34),D25,AND(AP26=AX33,AR26=BH28,AT26=BB34),D26,AND(AP26=AX33,AS26=BG28,AT26=BB34),D26,AND(AU26=AX33,AV26=BH28,AX26=BB34),D26,AND(AU26=AX33,AW26=BG28,AX26=BB34),D26,AND(AY26=AX33,AZ26=BH28,BB26=BB34),D26,AND(AY26=AX33,BA26=BG28,BB26=BB34),D26,AND(AP27=AX33,AR27=BH28,AT27=BB34),D27,AND(AP27=AX33,AS27=BG28,AT27=BB34),D27,AND(AU27=AX33,AV27=BH28,AX27=BB34),D27,AND(AU27=AX33,AW27=BG28,AX27=BB34),D27,AND(AY27=AX33,AZ27=BH28,BB27=BB34),D27,AND(AY27=AX33,BA27=BG28,BB27=BB34),D27,AND(AP28=AX33,AR28=BH28,AT28=BB34),D28,AND(AP28=AX33,AS28=BG28,AT28=BB34),D28,AND(AU28=AX33,AV28=BH28,AX28=BB34),D28,AND(AU28=AX33,AW28=BG28,AX28=BB34),D28,AND(AY28=AX33,AZ28=BH28,BB28=BB34),D28,AND(AY28=AX33,BA28=BG28,BB28=BB34),D28,AND(AP29=AX33,AR29=BH28,AT29=BB34),D29,AND(AP29=AX33,AS29=BG28,AT29=BB34),D29,AND(AU29=AX33,AV29=BH28,AX29=BB34),D29,AND(AU29=AX33,AW29=BG28,AX29=BB34),D29,AND(AY29=AX33,AZ29=BH28,BB29=BB34),D29,AND(AY29=AX33,BA29=BG28,BB29=BB34),D29,AND(AP30=AX33,AR30=BH28,AT30=BB34),D30,AND(AP30=AX33,AS30=BG28,AT30=BB34),D30,AND(AU30=AX33,AV30=BH28,AX30=BB34),D30,AND(AU30=AX33,AW30=BG28,AX30=BB34),D30,AND(AY30=AX33,AZ30=BH28,BB30=BB34),D30,AND(AY30=AX33,BA30=BG28,BB30=BB34),D30),BB37)</f>
        <v>Sin preferencias</v>
      </c>
      <c r="BK28" s="20" t="str">
        <f>IF(OR(J21=BG28,K21=BG28,L21=BG28,M21=BG28,N21=BG28,O21=BG28,P21=BG28,Q21=BG28,R21=BG28,S21=BG28,T21=BG28,U21=BG28,V21=BG28,W21=BG28,X21=BG28,Y21=BG28,Z21=BG28,AA21=BG28,AB21=BG28,AC21=BG28,AD21=BG28,AE21=BG28,AF21=BG28,AG21=BG28,AH21=BG28,AI21=BG28,AJ21=BG28,AK21=BG28,AL21=BG28,AM21=BG28,AN21=BG28),AM33,AM34)</f>
        <v>No</v>
      </c>
      <c r="BL28" s="20" t="str">
        <f>IF(OR(J22=BG28,K22=BG28,L22=BG28,M22=BG28,N22=BG28,O22=BG28,P22=BG28,Q22=BG28,R22=BG28,S22=BG28,T22=BG28,U22=BG28,V22=BG28,W22=BG28,X22=BG28,Y22=BG28,Z22=BG28,AA22=BG28,AB22=BG28,AC22=BG28,AD22=BG28,AE22=BG28,AF22=BG28,AG22=BG28,AH22=BG28,AI22=BG28,AJ22=BG28,AK22=BG28,AL22=BG28,AM22=BG28,AN22=BG28),AM33,AM34)</f>
        <v>No</v>
      </c>
      <c r="BM28" s="20" t="str">
        <f>IF(OR(J23=BG28,K23=BG28,L23=BG28,M23=BG28,N23=BG28,O23=BG28,P23=BG28,Q23=BG28,R23=BG28,S23=BG28,T23=BG28,U23=BG28,V23=BG28,W23=BG28,X23=BG28,Y23=BG28,Z23=BG28,AA23=BG28,AB23=BG28,AC23=BG28,AD23=BG28,AE23=BG28,AF23=BG28,AG23=BG28,AH23=BG28,AI23=BG28,AJ23=BG28,AK23=BG28,AL23=BG28,AM23=BG28,AN23=BG28),AM33,AM34)</f>
        <v>No</v>
      </c>
      <c r="BN28" s="20" t="str">
        <f>IF(OR(J24=BG28,K24=BG28,L24=BG28,M24=BG28,N24=BG28,O24=BG28,P24=BG28,Q24=BG28,R24=BG28,S24=BG28,T24=BG28,U24=BG28,V24=BG28,W24=BG28,X24=BG28,Y24=BG28,Z24=BG28,AA24=BG28,AB24=BG28,AC24=BG28,AD24=BG28,AE24=BG28,AF24=BG28,AG24=BG28,AH24=BG28,AI24=BG28,AJ24=BG28,AK24=BG28,AL24=BG28,AM24=BG28,AN24=BG28),AM33,AM34)</f>
        <v>No</v>
      </c>
      <c r="BO28" s="11" t="str">
        <f>IF(OR(J25=BG28,K25=BG28,L25=BG28,M25=BG28,N25=BG28,O25=BG28,P25=BG28,Q25=BG28,R25=BG28,S25=BG28,T25=BG28,U25=BG28,V25=BG28,W25=BG28,X25=BG28,Y25=BG28,Z25=BG28,AA25=BG28,AB25=BG28,AC25=BG28,AD25=BG28,AE25=BG28,AF25=BG28,AG25=BG28,AH25=BG28,AI25=BG28,AJ25=BG28,AK25=BG28,AL25=BG28,AM25=BG28,AN25=BG28),AM33,AM34)</f>
        <v>No</v>
      </c>
      <c r="BP28" s="11" t="str">
        <f>IF(OR(J26=BG28,K26=BG28,L26=BG28,M26=BG28,N26=BG28,O26=BG28,P26=BG28,Q26=BG28,R26=BG28,S26=BG28,T26=BG28,U26=BG28,V26=BG28,W26=BG28,X26=BG28,Y26=BG28,Z26=BG28,AA26=BG28,AB26=BG28,AC26=BG28,AD26=BG28,AE26=BG28,AF26=BG28,AG26=BG28,AH26=BG28,AI26=BG28,AJ26=BG28,AK26=BG28,AL26=BG28,AM26=BG28,AN26=BG28),AM33,AM34)</f>
        <v>No</v>
      </c>
      <c r="BQ28" s="11" t="str">
        <f>IF(OR(J27=BG28,K27=BG28,L27=BG28,M27=BG28,N27=BG28,O27=BG28,P27=BG28,Q27=BG28,R27=BG28,S27=BG28,T27=BG28,U27=BG28,V27=BG28,W27=BG28,X27=BG28,Y27=BG28,Z27=BG28,AA27=BG28,AB27=BG28,AC27=BG28,AD27=BG28,AE27=BG28,AF27=BG28,AG27=BG28,AH27=BG28,AI27=BG28,AJ27=BG28,AK27=BG28,AL27=BG28,AM27=BG28,AN27=BG28),AM33,AM34)</f>
        <v>No</v>
      </c>
      <c r="BR28" s="20" t="str">
        <f>IF(OR(J28=BG28,K28=BG28,L28=BG28,M28=BG28,N28=BG28,O28=BG28,P28=BG28,Q28=BG28,R28=BG28,S28=BG28,T28=BG28,U28=BG28,V28=BG28,W28=BG28,X28=BG28,Y28=BG28,Z28=BG28,AA28=BG28,AB28=BG28,AC28=BG28,AD28=BG28,AE28=BG28,AF28=BG28,AG28=BG28,AH28=BG28,AI28=BG28,AJ28=BG28,AK28=BG28,AL28=BG28,AM28=BG28,AN28=BG28),AM33,AM34)</f>
        <v>No</v>
      </c>
      <c r="BS28" s="38" t="str">
        <f>IF(OR(J29=BG28,K29=BG28,L29=BG28,M29=BG28,N29=BG28,O29=BG28,P29=BG28,Q29=BG28,R29=BG28,S29=BG28,T29=BG28,U29=BG28,V29=BG28,W29=BG28,X29=BG28,Y29=BG28,Z29=BG28,AA29=BG28,AB29=BG28,AC29=BG28,AD29=BG28,AE29=BG28,AF29=BG28,AG29=BG28,AH29=BG28,AI29=BG28,AJ29=BG28,AK29=BG28,AL29=BG28,AM29=BG28,AN29=BG28),AM33,AM34)</f>
        <v>No</v>
      </c>
      <c r="BT28" s="20" t="str">
        <f>IF(OR(J30=BG28,K30=BG28,L30=BG28,M30=BG28,N30=BG28,O30=BG28,P30=BG28,Q30=BG28,R30=BG28,S30=BG28,T30=BG28,U30=BG28,V30=BG28,W30=BG28,X30=BG28,Y30=BG28,Z30=BG28,AA30=BG28,AB30=BG28,AC30=BG28,AD30=BG28,AE30=BG28,AF30=BG28,AG30=BG28,AH30=BG28,AI30=BG28,AJ30=BG28,AK30=BG28,AL30=BG28,AM30=BG28,AN30=BG28),AM33,AM34)</f>
        <v>No</v>
      </c>
    </row>
    <row r="29" spans="2:72" x14ac:dyDescent="0.25">
      <c r="B29" s="47"/>
      <c r="C29" s="47">
        <v>9</v>
      </c>
      <c r="D29" s="329">
        <f>Cálculos!C24</f>
        <v>0</v>
      </c>
      <c r="E29" s="330"/>
      <c r="F29" s="53"/>
      <c r="G29" s="47"/>
      <c r="H29" s="32"/>
      <c r="I29" s="116"/>
      <c r="J29" s="32">
        <f t="shared" si="1"/>
        <v>0</v>
      </c>
      <c r="K29" s="116" t="str">
        <f t="shared" si="2"/>
        <v>0</v>
      </c>
      <c r="L29" s="116" t="str">
        <f t="shared" si="3"/>
        <v>0</v>
      </c>
      <c r="M29" s="116" t="str">
        <f t="shared" si="4"/>
        <v>0</v>
      </c>
      <c r="N29" s="116" t="str">
        <f t="shared" si="5"/>
        <v>0</v>
      </c>
      <c r="O29" s="116" t="str">
        <f t="shared" si="6"/>
        <v>0</v>
      </c>
      <c r="P29" s="116" t="str">
        <f t="shared" si="7"/>
        <v>0</v>
      </c>
      <c r="Q29" s="116" t="str">
        <f t="shared" si="8"/>
        <v>0</v>
      </c>
      <c r="R29" s="116" t="str">
        <f t="shared" si="9"/>
        <v>0</v>
      </c>
      <c r="S29" s="116" t="str">
        <f t="shared" si="10"/>
        <v>0</v>
      </c>
      <c r="T29" s="116" t="str">
        <f t="shared" si="11"/>
        <v>0</v>
      </c>
      <c r="U29" s="116" t="str">
        <f t="shared" si="12"/>
        <v>0</v>
      </c>
      <c r="V29" s="116" t="str">
        <f t="shared" si="13"/>
        <v>0</v>
      </c>
      <c r="W29" s="116" t="str">
        <f t="shared" si="14"/>
        <v>0</v>
      </c>
      <c r="X29" s="116" t="str">
        <f t="shared" si="15"/>
        <v>0</v>
      </c>
      <c r="Y29" s="116" t="str">
        <f t="shared" si="16"/>
        <v>0</v>
      </c>
      <c r="Z29" s="116" t="str">
        <f t="shared" si="17"/>
        <v>0</v>
      </c>
      <c r="AA29" s="116" t="str">
        <f t="shared" si="18"/>
        <v>0</v>
      </c>
      <c r="AB29" s="116" t="str">
        <f t="shared" si="19"/>
        <v>0</v>
      </c>
      <c r="AC29" s="116" t="str">
        <f t="shared" si="20"/>
        <v>0</v>
      </c>
      <c r="AD29" s="116" t="str">
        <f t="shared" si="21"/>
        <v>0</v>
      </c>
      <c r="AE29" s="116" t="str">
        <f t="shared" si="22"/>
        <v>0</v>
      </c>
      <c r="AF29" s="116" t="str">
        <f t="shared" si="23"/>
        <v>0</v>
      </c>
      <c r="AG29" s="116" t="str">
        <f t="shared" si="24"/>
        <v>0</v>
      </c>
      <c r="AH29" s="116" t="str">
        <f t="shared" si="25"/>
        <v>0</v>
      </c>
      <c r="AI29" s="116" t="str">
        <f t="shared" si="26"/>
        <v>0</v>
      </c>
      <c r="AJ29" s="116" t="str">
        <f t="shared" si="27"/>
        <v>0</v>
      </c>
      <c r="AK29" s="116" t="str">
        <f t="shared" si="28"/>
        <v>0</v>
      </c>
      <c r="AL29" s="116" t="str">
        <f t="shared" si="29"/>
        <v>0</v>
      </c>
      <c r="AM29" s="116" t="str">
        <f t="shared" si="30"/>
        <v>0</v>
      </c>
      <c r="AN29" s="116" t="str">
        <f t="shared" si="31"/>
        <v>0</v>
      </c>
      <c r="AO29" s="32" t="s">
        <v>33</v>
      </c>
      <c r="AP29" s="371"/>
      <c r="AQ29" s="371"/>
      <c r="AR29" s="70"/>
      <c r="AS29" s="116"/>
      <c r="AT29" s="29" t="s">
        <v>86</v>
      </c>
      <c r="AU29" s="32"/>
      <c r="AV29" s="116"/>
      <c r="AW29" s="116"/>
      <c r="AX29" s="29"/>
      <c r="AY29" s="32"/>
      <c r="AZ29" s="116"/>
      <c r="BA29" s="116"/>
      <c r="BB29" s="29"/>
      <c r="BC29" s="48"/>
      <c r="BE29" s="20">
        <v>0</v>
      </c>
      <c r="BF29" s="20" t="str" cm="1">
        <f t="array" ref="BF29">_xlfn.IFS(AND(BE22=0,BE23=0,BE24=0,BE25=0,BE26=0,BE27=0,BE28=0,BE29=0),BF25,AND(BE23=0,BE24=0,BE25=0,BE26=0,BE27=0,BE28=0,BE29=0),BF24,AND(BE24=0,BE25=0,BE26=0,BE27=0,BE28=0,BE29=0),BF23,AND(BE25=0,BE26=0,BE27=0,BE28=0,BE29=0),BF22,AND(BE26=0,BE27=0,BE28=0,BE29=0),BF21,AND(BE27=0,BE28=0,BE29=0),BF20,AND(BE28=0,BE29=0),BF19,AND(BE28=D31,BE29=0),BF18,AND(BE28=D31,BE29=D32),D32)</f>
        <v>T. 4</v>
      </c>
      <c r="BG29" s="25">
        <f>Programa!S3+11</f>
        <v>45577</v>
      </c>
      <c r="BH29" s="9">
        <f>Programa!S5+11</f>
        <v>14</v>
      </c>
      <c r="BI29" s="11" t="str" cm="1">
        <f t="array" ref="BI29">_xlfn.IFNA(_xlfn.IFS(AND(AP21=AX33,AR21=BH29,AT21=BB33),D21,AND(AP21=AX33,AS21=BG29,AT21=BB33),D21,AND(AU21=AX33,AV21=BH29,AX21=BB33),D21,AND(AU21=AX33,AW21=BG29,AX21=BB33),D21,AND(AY21=AX33,AZ21=BH29,BB21=BB33),D21,AND(AY21=AX33,BA21=BG29,BB21=BB33),D21,AND(AP22=AX33,AR22=BH29,AT22=BB33),D22,AND(AP22=AX33,AS22=BG29,AT22=BB33),D22,AND(AU22=AX33,AV22=BH29,AX22=BB33),D22,AND(AU22=AX33,AW22=BG29,AX22=BB33),D22,AND(AY22=AX33,AZ22=BH29,BB22=BB33),D22,AND(AY22=AX33,BA22=BG29,BB22=BB33),D22,AND(AP23=AX33,AR23=BH29,AT23=BB33),D23,AND(AP23=AX33,AS23=BG29,AT23=BB33),D23,AND(AU23=AX33,AV23=BH29,AX23=BB33),D23,AND(AU23=AX33,AW23=BG29,AX23=BB33),D23,AND(AY23=AX33,AZ23=BH29,BB23=BB33),D23,AND(AY23=AX33,BA23=BG29,BB23=BB33),D23,AND(AP24=AX33,AR24=BH29,AT24=BB33),D24,AND(AP24=AX33,AS24=BG29,AT24=BB33),D24,AND(AU24=AX33,AV24=BH29,AX24=BB33),D24,AND(AU24=AX33,AW24=BG29,AX24=BB33),D24,AND(AY24=AX33,AZ24=BH29,BB24=BB33),D24,AND(AY24=AX33,BA24=BG29,BB24=BB33),D24,AND(AP25=AX33,AR25=BH29,AT25=BB33),D25,AND(AP25=AX33,AS25=BG29,AT25=BB33),D25,AND(AU25=AX33,AV25=BH29,AX25=BB33),D25,AND(AU25=AX33,AW25=BG29,AX25=BB33),D25,AND(AY25=AX33,AZ25=BH29,BB25=BB33),D25,AND(AY25=AX33,BA25=BG29,BB25=BB33),D25,AND(AP26=AX33,AR26=BH29,AT26=BB33),D26,AND(AP26=AX33,AS26=BG29,AT26=BB33),D26,AND(AU26=AX33,AV26=BH29,AX26=BB33),D26,AND(AU26=AX33,AW26=BG29,AX26=BB33),D26,AND(AY26=AX33,AZ26=BH29,BB26=BB33),D26,AND(AY26=AX33,BA26=BG29,BB26=BB33),D26,AND(AP27=AX33,AR27=BH29,AT27=BB33),D27,AND(AP27=AX33,AS27=BG29,AT27=BB33),D27,AND(AU27=AX33,AV27=BH29,AX27=BB33),D27,AND(AU27=AX33,AW27=BG29,AX27=BB33),D27,AND(AY27=AX33,AZ27=BH29,BB27=BB33),D27,AND(AY27=AX33,BA27=BG29,BB27=BB33),D27,AND(AP28=AX33,AR28=BH29,AT28=BB33),D28,AND(AP28=AX33,AS28=BG29,AT28=BB33),D28,AND(AU28=AX33,AV28=BH29,AX28=BB33),D28,AND(AU28=AX33,AW28=BG29,AX28=BB33),D28,AND(AY28=AX33,AZ28=BH29,BB28=BB33),D28,AND(AY28=AX33,BA28=BG29,BB28=BB33),D28,AND(AP29=AX33,AR29=BH29,AT29=BB33),D29,AND(AP29=AX33,AS29=BG29,AT29=BB33),D29,AND(AU29=AX33,AV29=BH29,AX29=BB33),D29,AND(AU29=AX33,AW29=BG29,AX29=BB33),D29,AND(AY29=AX33,AZ29=BH29,BB29=BB33),D29,AND(AY29=AX33,BA29=BG29,BB29=BB33),D29,AND(AP30=AX33,AR30=BH29,AT30=BB33),D30,AND(AP30=AX33,AS30=BG29,AT30=BB33),D30,AND(AU30=AX33,AV30=BH29,AX30=BB33),D30,AND(AU30=AX33,AW30=BG29,AX30=BB33),D30,AND(AY30=AX33,AZ30=BH29,BB30=BB33),D30,AND(AY30=AX33,BA30=BG29,BB30=BB33),D30),BB37)</f>
        <v>Sin preferencias</v>
      </c>
      <c r="BJ29" s="20" t="str" cm="1">
        <f t="array" ref="BJ29">_xlfn.IFNA(_xlfn.IFS(AND(AP21=AX33,AR21=BH29,AT21=BB34),D21,AND(AP21=AX33,AS21=BG29,AT21=BB34),D21,AND(AU21=AX33,AV21=BH29,AX21=BB34),D21,AND(AU21=AX33,AW21=BG29,AX21=BB34),D21,AND(AY21=AX33,AZ21=BH29,BB21=BB34),D21,AND(AY21=AX33,BA21=BG29,BB21=BB34),D21,AND(AP22=AX33,AR22=BH29,AT22=BB34),D22,AND(AP22=AX33,AS22=BG29,AT22=BB34),D22,AND(AU22=AX33,AV22=BH29,AX22=BB34),D22,AND(AU22=AX33,AW22=BG29,AX22=BB34),D22,AND(AY22=AX33,AZ22=BH29,BB22=BB34),D22,AND(AY22=AX33,BA22=BG29,BB22=BB34),D22,AND(AP23=AX33,AR23=BH29,AT23=BB34),D23,AND(AP23=AX33,AS23=BG29,AT23=BB34),D23,AND(AU23=AX33,AV23=BH29,AX23=BB34),D23,AND(AU23=AX33,AW23=BG29,AX23=BB34),D23,AND(AY23=AX33,AZ23=BH29,BB23=BB34),D23,AND(AY23=AX33,BA23=BG29,BB23=BB34),D23,AND(AP24=AX33,AR24=BH29,AT24=BB34),D24,AND(AP24=AX33,AS24=BG29,AT24=BB34),D24,AND(AU24=AX33,AV24=BH29,AX24=BB34),D24,AND(AU24=AX33,AW24=BG29,AX24=BB34),D24,AND(AY24=AX33,AZ24=BH29,BB24=BB34),D24,AND(AY24=AX33,BA24=BG29,BB24=BB34),D24,AND(AP25=AX33,AR25=BH29,AT25=BB34),D25,AND(AP25=AX33,AS25=BG29,AT25=BB34),D25,AND(AU25=AX33,AV25=BH29,AX25=BB34),D25,AND(AU25=AX33,AW25=BG29,AX25=BB34),D25,AND(AY25=AX33,AZ25=BH29,BB25=BB34),D25,AND(AY25=AX33,BA25=BG29,BB25=BB34),D25,AND(AP26=AX33,AR26=BH29,AT26=BB34),D26,AND(AP26=AX33,AS26=BG29,AT26=BB34),D26,AND(AU26=AX33,AV26=BH29,AX26=BB34),D26,AND(AU26=AX33,AW26=BG29,AX26=BB34),D26,AND(AY26=AX33,AZ26=BH29,BB26=BB34),D26,AND(AY26=AX33,BA26=BG29,BB26=BB34),D26,AND(AP27=AX33,AR27=BH29,AT27=BB34),D27,AND(AP27=AX33,AS27=BG29,AT27=BB34),D27,AND(AU27=AX33,AV27=BH29,AX27=BB34),D27,AND(AU27=AX33,AW27=BG29,AX27=BB34),D27,AND(AY27=AX33,AZ27=BH29,BB27=BB34),D27,AND(AY27=AX33,BA27=BG29,BB27=BB34),D27,AND(AP28=AX33,AR28=BH29,AT28=BB34),D28,AND(AP28=AX33,AS28=BG29,AT28=BB34),D28,AND(AU28=AX33,AV28=BH29,AX28=BB34),D28,AND(AU28=AX33,AW28=BG29,AX28=BB34),D28,AND(AY28=AX33,AZ28=BH29,BB28=BB34),D28,AND(AY28=AX33,BA28=BG29,BB28=BB34),D28,AND(AP29=AX33,AR29=BH29,AT29=BB34),D29,AND(AP29=AX33,AS29=BG29,AT29=BB34),D29,AND(AU29=AX33,AV29=BH29,AX29=BB34),D29,AND(AU29=AX33,AW29=BG29,AX29=BB34),D29,AND(AY29=AX33,AZ29=BH29,BB29=BB34),D29,AND(AY29=AX33,BA29=BG29,BB29=BB34),D29,AND(AP30=AX33,AR30=BH29,AT30=BB34),D30,AND(AP30=AX33,AS30=BG29,AT30=BB34),D30,AND(AU30=AX33,AV30=BH29,AX30=BB34),D30,AND(AU30=AX33,AW30=BG29,AX30=BB34),D30,AND(AY30=AX33,AZ30=BH29,BB30=BB34),D30,AND(AY30=AX33,BA30=BG29,BB30=BB34),D30),BB37)</f>
        <v>Sin preferencias</v>
      </c>
      <c r="BK29" s="20" t="str">
        <f>IF(OR(J21=BG29,K21=BG29,L21=BG29,M21=BG29,N21=BG29,O21=BG29,P21=BG29,Q21=BG29,R21=BG29,S21=BG29,T21=BG29,U21=BG29,V21=BG29,W21=BG29,X21=BG29,Y21=BG29,Z21=BG29,AA21=BG29,AB21=BG29,AC21=BG29,AD21=BG29,AE21=BG29,AF21=BG29,AG21=BG29,AH21=BG29,AI21=BG29,AJ21=BG29,AK21=BG29,AL21=BG29,AM21=BG29,AN21=BG29),AM33,AM34)</f>
        <v>No</v>
      </c>
      <c r="BL29" s="20" t="str">
        <f>IF(OR(J22=BG29,K22=BG29,L22=BG29,M22=BG29,N22=BG29,O22=BG29,P22=BG29,Q22=BG29,R22=BG29,S22=BG29,T22=BG29,U22=BG29,V22=BG29,W22=BG29,X22=BG29,Y22=BG29,Z22=BG29,AA22=BG29,AB22=BG29,AC22=BG29,AD22=BG29,AE22=BG29,AF22=BG29,AG22=BG29,AH22=BG29,AI22=BG29,AJ22=BG29,AK22=BG29,AL22=BG29,AM22=BG29,AN22=BG29),AM33,AM34)</f>
        <v>No</v>
      </c>
      <c r="BM29" s="20" t="str">
        <f>IF(OR(J23=BG29,K23=BG29,L23=BG29,M23=BG29,N23=BG29,O23=BG29,P23=BG29,Q23=BG29,R23=BG29,S23=BG29,T23=BG29,U23=BG29,V23=BG29,W23=BG29,X23=BG29,Y23=BG29,Z23=BG29,AA23=BG29,AB23=BG29,AC23=BG29,AD23=BG29,AE23=BG29,AF23=BG29,AG23=BG29,AH23=BG29,AI23=BG29,AJ23=BG29,AK23=BG29,AL23=BG29,AM23=BG29,AN23=BG29),AM33,AM34)</f>
        <v>No</v>
      </c>
      <c r="BN29" s="20" t="str">
        <f>IF(OR(J24=BG29,K24=BG29,L24=BG29,M24=BG29,N24=BG29,O24=BG29,P24=BG29,Q24=BG29,R24=BG29,S24=BG29,T24=BG29,U24=BG29,V24=BG29,W24=BG29,X24=BG29,Y24=BG29,Z24=BG29,AA24=BG29,AB24=BG29,AC24=BG29,AD24=BG29,AE24=BG29,AF24=BG29,AG24=BG29,AH24=BG29,AI24=BG29,AJ24=BG29,AK24=BG29,AL24=BG29,AM24=BG29,AN24=BG29),AM33,AM34)</f>
        <v>No</v>
      </c>
      <c r="BO29" s="11" t="str">
        <f>IF(OR(J25=BG29,K25=BG29,L25=BG29,M25=BG29,N25=BG29,O25=BG29,P25=BG29,Q25=BG29,R25=BG29,S25=BG29,T25=BG29,U25=BG29,V25=BG29,W25=BG29,X25=BG29,Y25=BG29,Z25=BG29,AA25=BG29,AB25=BG29,AC25=BG29,AD25=BG29,AE25=BG29,AF25=BG29,AG25=BG29,AH25=BG29,AI25=BG29,AJ25=BG29,AK25=BG29,AL25=BG29,AM25=BG29,AN25=BG29),AM33,AM34)</f>
        <v>No</v>
      </c>
      <c r="BP29" s="11" t="str">
        <f>IF(OR(J26=BG29,K26=BG29,L26=BG29,M26=BG29,N26=BG29,O26=BG29,P26=BG29,Q26=BG29,R26=BG29,S26=BG29,T26=BG29,U26=BG29,V26=BG29,W26=BG29,X26=BG29,Y26=BG29,Z26=BG29,AA26=BG29,AB26=BG29,AC26=BG29,AD26=BG29,AE26=BG29,AF26=BG29,AG26=BG29,AH26=BG29,AI26=BG29,AJ26=BG29,AK26=BG29,AL26=BG29,AM26=BG29,AN26=BG29),AM33,AM34)</f>
        <v>No</v>
      </c>
      <c r="BQ29" s="11" t="str">
        <f>IF(OR(J27=BG29,K27=BG29,L27=BG29,M27=BG29,N27=BG29,O27=BG29,P27=BG29,Q27=BG29,R27=BG29,S27=BG29,T27=BG29,U27=BG29,V27=BG29,W27=BG29,X27=BG29,Y27=BG29,Z27=BG29,AA27=BG29,AB27=BG29,AC27=BG29,AD27=BG29,AE27=BG29,AF27=BG29,AG27=BG29,AH27=BG29,AI27=BG29,AJ27=BG29,AK27=BG29,AL27=BG29,AM27=BG29,AN27=BG29),AM33,AM34)</f>
        <v>No</v>
      </c>
      <c r="BR29" s="20" t="str">
        <f>IF(OR(J28=BG29,K28=BG29,L28=BG29,M28=BG29,N28=BG29,O28=BG29,P28=BG29,Q28=BG29,R28=BG29,S28=BG29,T28=BG29,U28=BG29,V28=BG29,W28=BG29,X28=BG29,Y28=BG29,Z28=BG29,AA28=BG29,AB28=BG29,AC28=BG29,AD28=BG29,AE28=BG29,AF28=BG29,AG28=BG29,AH28=BG29,AI28=BG29,AJ28=BG29,AK28=BG29,AL28=BG29,AM28=BG29,AN28=BG29),AM33,AM34)</f>
        <v>No</v>
      </c>
      <c r="BS29" s="38" t="str">
        <f>IF(OR(J29=BG29,K29=BG29,L29=BG29,M29=BG29,N29=BG29,O29=BG29,P29=BG29,Q29=BG29,R29=BG29,S29=BG29,T29=BG29,U29=BG29,V29=BG29,W29=BG29,X29=BG29,Y29=BG29,Z29=BG29,AA29=BG29,AB29=BG29,AC29=BG29,AD29=BG29,AE29=BG29,AF29=BG29,AG29=BG29,AH29=BG29,AI29=BG29,AJ29=BG29,AK29=BG29,AL29=BG29,AM29=BG29,AN29=BG29),AM33,AM34)</f>
        <v>No</v>
      </c>
      <c r="BT29" s="20" t="str">
        <f>IF(OR(J30=BG29,K30=BG29,L30=BG29,M30=BG29,N30=BG29,O30=BG29,P30=BG29,Q30=BG29,R30=BG29,S30=BG29,T30=BG29,U30=BG29,V30=BG29,W30=BG29,X30=BG29,Y30=BG29,Z30=BG29,AA30=BG29,AB30=BG29,AC30=BG29,AD30=BG29,AE30=BG29,AF30=BG29,AG30=BG29,AH30=BG29,AI30=BG29,AJ30=BG29,AK30=BG29,AL30=BG29,AM30=BG29,AN30=BG29),AM33,AM34)</f>
        <v>No</v>
      </c>
    </row>
    <row r="30" spans="2:72" x14ac:dyDescent="0.25">
      <c r="B30" s="47"/>
      <c r="C30" s="119">
        <v>10</v>
      </c>
      <c r="D30" s="329">
        <f>Cálculos!C25</f>
        <v>0</v>
      </c>
      <c r="E30" s="330"/>
      <c r="F30" s="114"/>
      <c r="G30" s="119"/>
      <c r="H30" s="33"/>
      <c r="I30" s="110"/>
      <c r="J30" s="33">
        <f t="shared" si="1"/>
        <v>0</v>
      </c>
      <c r="K30" s="110" t="str">
        <f t="shared" si="2"/>
        <v>0</v>
      </c>
      <c r="L30" s="110" t="str">
        <f t="shared" si="3"/>
        <v>0</v>
      </c>
      <c r="M30" s="110" t="str">
        <f t="shared" si="4"/>
        <v>0</v>
      </c>
      <c r="N30" s="110" t="str">
        <f t="shared" si="5"/>
        <v>0</v>
      </c>
      <c r="O30" s="110" t="str">
        <f t="shared" si="6"/>
        <v>0</v>
      </c>
      <c r="P30" s="110" t="str">
        <f t="shared" si="7"/>
        <v>0</v>
      </c>
      <c r="Q30" s="110" t="str">
        <f t="shared" si="8"/>
        <v>0</v>
      </c>
      <c r="R30" s="110" t="str">
        <f t="shared" si="9"/>
        <v>0</v>
      </c>
      <c r="S30" s="110" t="str">
        <f t="shared" si="10"/>
        <v>0</v>
      </c>
      <c r="T30" s="110" t="str">
        <f t="shared" si="11"/>
        <v>0</v>
      </c>
      <c r="U30" s="110" t="str">
        <f t="shared" si="12"/>
        <v>0</v>
      </c>
      <c r="V30" s="110" t="str">
        <f t="shared" si="13"/>
        <v>0</v>
      </c>
      <c r="W30" s="110" t="str">
        <f t="shared" si="14"/>
        <v>0</v>
      </c>
      <c r="X30" s="110" t="str">
        <f t="shared" si="15"/>
        <v>0</v>
      </c>
      <c r="Y30" s="110" t="str">
        <f t="shared" si="16"/>
        <v>0</v>
      </c>
      <c r="Z30" s="110" t="str">
        <f t="shared" si="17"/>
        <v>0</v>
      </c>
      <c r="AA30" s="110" t="str">
        <f t="shared" si="18"/>
        <v>0</v>
      </c>
      <c r="AB30" s="110" t="str">
        <f t="shared" si="19"/>
        <v>0</v>
      </c>
      <c r="AC30" s="110" t="str">
        <f t="shared" si="20"/>
        <v>0</v>
      </c>
      <c r="AD30" s="110" t="str">
        <f t="shared" si="21"/>
        <v>0</v>
      </c>
      <c r="AE30" s="110" t="str">
        <f t="shared" si="22"/>
        <v>0</v>
      </c>
      <c r="AF30" s="110" t="str">
        <f t="shared" si="23"/>
        <v>0</v>
      </c>
      <c r="AG30" s="110" t="str">
        <f t="shared" si="24"/>
        <v>0</v>
      </c>
      <c r="AH30" s="110" t="str">
        <f t="shared" si="25"/>
        <v>0</v>
      </c>
      <c r="AI30" s="110" t="str">
        <f t="shared" si="26"/>
        <v>0</v>
      </c>
      <c r="AJ30" s="110" t="str">
        <f t="shared" si="27"/>
        <v>0</v>
      </c>
      <c r="AK30" s="110" t="str">
        <f t="shared" si="28"/>
        <v>0</v>
      </c>
      <c r="AL30" s="110" t="str">
        <f t="shared" si="29"/>
        <v>0</v>
      </c>
      <c r="AM30" s="110" t="str">
        <f t="shared" si="30"/>
        <v>0</v>
      </c>
      <c r="AN30" s="110" t="str">
        <f t="shared" si="31"/>
        <v>0</v>
      </c>
      <c r="AO30" s="33" t="s">
        <v>33</v>
      </c>
      <c r="AP30" s="373"/>
      <c r="AQ30" s="373"/>
      <c r="AR30" s="71"/>
      <c r="AS30" s="110"/>
      <c r="AT30" s="30" t="s">
        <v>86</v>
      </c>
      <c r="AU30" s="33"/>
      <c r="AV30" s="110"/>
      <c r="AW30" s="110"/>
      <c r="AX30" s="30"/>
      <c r="AY30" s="33"/>
      <c r="AZ30" s="110"/>
      <c r="BA30" s="110"/>
      <c r="BB30" s="30"/>
      <c r="BC30" s="48"/>
      <c r="BE30" s="20">
        <v>0</v>
      </c>
      <c r="BF30" s="20" t="str" cm="1">
        <f t="array" ref="BF30">_xlfn.IFS(AND(BE22=0,BE23=0,BE24=0,BE25=0,BE26=0,BE27=0,BE28=0,BE29=0,BE30=0),BF26,AND(BE23=0,BE24=0,BE25=0,BE26=0,BE27=0,BE28=0,BE29=0,BE30=0),BF25,AND(BE24=0,BE25=0,BE26=0,BE27=0,BE28=0,BE29=0,BE30=0),BF24,AND(BE25=0,BE26=0,BE27=0,BE28=0,BE29=0,BE30=0),BF23,AND(BE26=0,BE27=0,BE28=0,BE29=0,BE30=0),BF22,AND(BE27=0,BE28=0,BE29=0,BE30=0),BF21,AND(BE28=0,BE29=0,BE30=0),BF20,AND(BE29=0,BE30=0),BF19,AND(BE29=D32,BE30=0),BF18,AND(BE29=D32,BE30=D33),D33)</f>
        <v>T. 1</v>
      </c>
      <c r="BG30" s="25">
        <f>Programa!S3+12</f>
        <v>45578</v>
      </c>
      <c r="BH30" s="9">
        <f>Programa!S5+12</f>
        <v>15</v>
      </c>
      <c r="BI30" s="11" t="str" cm="1">
        <f t="array" ref="BI30">_xlfn.IFNA(_xlfn.IFS(AND(AP21=AX33,AR21=BH30,AT21=BB33),D21,AND(AP21=AX33,AS21=BG30,AT21=BB33),D21,AND(AU21=AX33,AV21=BH30,AX21=BB33),D21,AND(AU21=AX33,AW21=BG30,AX21=BB33),D21,AND(AY21=AX33,AZ21=BH30,BB21=BB33),D21,AND(AY21=AX33,BA21=BG30,BB21=BB33),D21,AND(AP22=AX33,AR22=BH30,AT22=BB33),D22,AND(AP22=AX33,AS22=BG30,AT22=BB33),D22,AND(AU22=AX33,AV22=BH30,AX22=BB33),D22,AND(AU22=AX33,AW22=BG30,AX22=BB33),D22,AND(AY22=AX33,AZ22=BH30,BB22=BB33),D22,AND(AY22=AX33,BA22=BG30,BB22=BB33),D22,AND(AP23=AX33,AR23=BH30,AT23=BB33),D23,AND(AP23=AX33,AS23=BG30,AT23=BB33),D23,AND(AU23=AX33,AV23=BH30,AX23=BB33),D23,AND(AU23=AX33,AW23=BG30,AX23=BB33),D23,AND(AY23=AX33,AZ23=BH30,BB23=BB33),D23,AND(AY23=AX33,BA23=BG30,BB23=BB33),D23,AND(AP24=AX33,AR24=BH30,AT24=BB33),D24,AND(AP24=AX33,AS24=BG30,AT24=BB33),D24,AND(AU24=AX33,AV24=BH30,AX24=BB33),D24,AND(AU24=AX33,AW24=BG30,AX24=BB33),D24,AND(AY24=AX33,AZ24=BH30,BB24=BB33),D24,AND(AY24=AX33,BA24=BG30,BB24=BB33),D24,AND(AP25=AX33,AR25=BH30,AT25=BB33),D25,AND(AP25=AX33,AS25=BG30,AT25=BB33),D25,AND(AU25=AX33,AV25=BH30,AX25=BB33),D25,AND(AU25=AX33,AW25=BG30,AX25=BB33),D25,AND(AY25=AX33,AZ25=BH30,BB25=BB33),D25,AND(AY25=AX33,BA25=BG30,BB25=BB33),D25,AND(AP26=AX33,AR26=BH30,AT26=BB33),D26,AND(AP26=AX33,AS26=BG30,AT26=BB33),D26,AND(AU26=AX33,AV26=BH30,AX26=BB33),D26,AND(AU26=AX33,AW26=BG30,AX26=BB33),D26,AND(AY26=AX33,AZ26=BH30,BB26=BB33),D26,AND(AY26=AX33,BA26=BG30,BB26=BB33),D26,AND(AP27=AX33,AR27=BH30,AT27=BB33),D27,AND(AP27=AX33,AS27=BG30,AT27=BB33),D27,AND(AU27=AX33,AV27=BH30,AX27=BB33),D27,AND(AU27=AX33,AW27=BG30,AX27=BB33),D27,AND(AY27=AX33,AZ27=BH30,BB27=BB33),D27,AND(AY27=AX33,BA27=BG30,BB27=BB33),D27,AND(AP28=AX33,AR28=BH30,AT28=BB33),D28,AND(AP28=AX33,AS28=BG30,AT28=BB33),D28,AND(AU28=AX33,AV28=BH30,AX28=BB33),D28,AND(AU28=AX33,AW28=BG30,AX28=BB33),D28,AND(AY28=AX33,AZ28=BH30,BB28=BB33),D28,AND(AY28=AX33,BA28=BG30,BB28=BB33),D28,AND(AP29=AX33,AR29=BH30,AT29=BB33),D29,AND(AP29=AX33,AS29=BG30,AT29=BB33),D29,AND(AU29=AX33,AV29=BH30,AX29=BB33),D29,AND(AU29=AX33,AW29=BG30,AX29=BB33),D29,AND(AY29=AX33,AZ29=BH30,BB29=BB33),D29,AND(AY29=AX33,BA29=BG30,BB29=BB33),D29,AND(AP30=AX33,AR30=BH30,AT30=BB33),D30,AND(AP30=AX33,AS30=BG30,AT30=BB33),D30,AND(AU30=AX33,AV30=BH30,AX30=BB33),D30,AND(AU30=AX33,AW30=BG30,AX30=BB33),D30,AND(AY30=AX33,AZ30=BH30,BB30=BB33),D30,AND(AY30=AX33,BA30=BG30,BB30=BB33),D30),BB37)</f>
        <v>Sin preferencias</v>
      </c>
      <c r="BJ30" s="20" t="str" cm="1">
        <f t="array" ref="BJ30">_xlfn.IFNA(_xlfn.IFS(AND(AP21=AX33,AR21=BH30,AT21=BB34),D21,AND(AP21=AX33,AS21=BG30,AT21=BB34),D21,AND(AU21=AX33,AV21=BH30,AX21=BB34),D21,AND(AU21=AX33,AW21=BG30,AX21=BB34),D21,AND(AY21=AX33,AZ21=BH30,BB21=BB34),D21,AND(AY21=AX33,BA21=BG30,BB21=BB34),D21,AND(AP22=AX33,AR22=BH30,AT22=BB34),D22,AND(AP22=AX33,AS22=BG30,AT22=BB34),D22,AND(AU22=AX33,AV22=BH30,AX22=BB34),D22,AND(AU22=AX33,AW22=BG30,AX22=BB34),D22,AND(AY22=AX33,AZ22=BH30,BB22=BB34),D22,AND(AY22=AX33,BA22=BG30,BB22=BB34),D22,AND(AP23=AX33,AR23=BH30,AT23=BB34),D23,AND(AP23=AX33,AS23=BG30,AT23=BB34),D23,AND(AU23=AX33,AV23=BH30,AX23=BB34),D23,AND(AU23=AX33,AW23=BG30,AX23=BB34),D23,AND(AY23=AX33,AZ23=BH30,BB23=BB34),D23,AND(AY23=AX33,BA23=BG30,BB23=BB34),D23,AND(AP24=AX33,AR24=BH30,AT24=BB34),D24,AND(AP24=AX33,AS24=BG30,AT24=BB34),D24,AND(AU24=AX33,AV24=BH30,AX24=BB34),D24,AND(AU24=AX33,AW24=BG30,AX24=BB34),D24,AND(AY24=AX33,AZ24=BH30,BB24=BB34),D24,AND(AY24=AX33,BA24=BG30,BB24=BB34),D24,AND(AP25=AX33,AR25=BH30,AT25=BB34),D25,AND(AP25=AX33,AS25=BG30,AT25=BB34),D25,AND(AU25=AX33,AV25=BH30,AX25=BB34),D25,AND(AU25=AX33,AW25=BG30,AX25=BB34),D25,AND(AY25=AX33,AZ25=BH30,BB25=BB34),D25,AND(AY25=AX33,BA25=BG30,BB25=BB34),D25,AND(AP26=AX33,AR26=BH30,AT26=BB34),D26,AND(AP26=AX33,AS26=BG30,AT26=BB34),D26,AND(AU26=AX33,AV26=BH30,AX26=BB34),D26,AND(AU26=AX33,AW26=BG30,AX26=BB34),D26,AND(AY26=AX33,AZ26=BH30,BB26=BB34),D26,AND(AY26=AX33,BA26=BG30,BB26=BB34),D26,AND(AP27=AX33,AR27=BH30,AT27=BB34),D27,AND(AP27=AX33,AS27=BG30,AT27=BB34),D27,AND(AU27=AX33,AV27=BH30,AX27=BB34),D27,AND(AU27=AX33,AW27=BG30,AX27=BB34),D27,AND(AY27=AX33,AZ27=BH30,BB27=BB34),D27,AND(AY27=AX33,BA27=BG30,BB27=BB34),D27,AND(AP28=AX33,AR28=BH30,AT28=BB34),D28,AND(AP28=AX33,AS28=BG30,AT28=BB34),D28,AND(AU28=AX33,AV28=BH30,AX28=BB34),D28,AND(AU28=AX33,AW28=BG30,AX28=BB34),D28,AND(AY28=AX33,AZ28=BH30,BB28=BB34),D28,AND(AY28=AX33,BA28=BG30,BB28=BB34),D28,AND(AP29=AX33,AR29=BH30,AT29=BB34),D29,AND(AP29=AX33,AS29=BG30,AT29=BB34),D29,AND(AU29=AX33,AV29=BH30,AX29=BB34),D29,AND(AU29=AX33,AW29=BG30,AX29=BB34),D29,AND(AY29=AX33,AZ29=BH30,BB29=BB34),D29,AND(AY29=AX33,BA29=BG30,BB29=BB34),D29,AND(AP30=AX33,AR30=BH30,AT30=BB34),D30,AND(AP30=AX33,AS30=BG30,AT30=BB34),D30,AND(AU30=AX33,AV30=BH30,AX30=BB34),D30,AND(AU30=AX33,AW30=BG30,AX30=BB34),D30,AND(AY30=AX33,AZ30=BH30,BB30=BB34),D30,AND(AY30=AX33,BA30=BG30,BB30=BB34),D30),BB37)</f>
        <v>Sin preferencias</v>
      </c>
      <c r="BK30" s="20" t="str">
        <f>IF(OR(J21=BG30,K21=BG30,L21=BG30,M21=BG30,N21=BG30,O21=BG30,P21=BG30,Q21=BG30,R21=BG30,S21=BG30,T21=BG30,U21=BG30,V21=BG30,W21=BG30,X21=BG30,Y21=BG30,Z21=BG30,AA21=BG30,AB21=BG30,AC21=BG30,AD21=BG30,AE21=BG30,AF21=BG30,AG21=BG30,AH21=BG30,AI21=BG30,AJ21=BG30,AK21=BG30,AL21=BG30,AM21=BG30,AN21=BG30),AM33,AM34)</f>
        <v>No</v>
      </c>
      <c r="BL30" s="20" t="str">
        <f>IF(OR(J22=BG30,K22=BG30,L22=BG30,M22=BG30,N22=BG30,O22=BG30,P22=BG30,Q22=BG30,R22=BG30,S22=BG30,T22=BG30,U22=BG30,V22=BG30,W22=BG30,X22=BG30,Y22=BG30,Z22=BG30,AA22=BG30,AB22=BG30,AC22=BG30,AD22=BG30,AE22=BG30,AF22=BG30,AG22=BG30,AH22=BG30,AI22=BG30,AJ22=BG30,AK22=BG30,AL22=BG30,AM22=BG30,AN22=BG30),AM33,AM34)</f>
        <v>No</v>
      </c>
      <c r="BM30" s="20" t="str">
        <f>IF(OR(J23=BG30,K23=BG30,L23=BG30,M23=BG30,N23=BG30,O23=BG30,P23=BG30,Q23=BG30,R23=BG30,S23=BG30,T23=BG30,U23=BG30,V23=BG30,W23=BG30,X23=BG30,Y23=BG30,Z23=BG30,AA23=BG30,AB23=BG30,AC23=BG30,AD23=BG30,AE23=BG30,AF23=BG30,AG23=BG30,AH23=BG30,AI23=BG30,AJ23=BG30,AK23=BG30,AL23=BG30,AM23=BG30,AN23=BG30),AM33,AM34)</f>
        <v>No</v>
      </c>
      <c r="BN30" s="20" t="str">
        <f>IF(OR(J24=BG30,K24=BG30,L24=BG30,M24=BG30,N24=BG30,O24=BG30,P24=BG30,Q24=BG30,R24=BG30,S24=BG30,T24=BG30,U24=BG30,V24=BG30,W24=BG30,X24=BG30,Y24=BG30,Z24=BG30,AA24=BG30,AB24=BG30,AC24=BG30,AD24=BG30,AE24=BG30,AF24=BG30,AG24=BG30,AH24=BG30,AI24=BG30,AJ24=BG30,AK24=BG30,AL24=BG30,AM24=BG30,AN24=BG30),AM33,AM34)</f>
        <v>No</v>
      </c>
      <c r="BO30" s="11" t="str">
        <f>IF(OR(J25=BG30,K25=BG30,L25=BG30,M25=BG30,N25=BG30,O25=BG30,P25=BG30,Q25=BG30,R25=BG30,S25=BG30,T25=BG30,U25=BG30,V25=BG30,W25=BG30,X25=BG30,Y25=BG30,Z25=BG30,AA25=BG30,AB25=BG30,AC25=BG30,AD25=BG30,AE25=BG30,AF25=BG30,AG25=BG30,AH25=BG30,AI25=BG30,AJ25=BG30,AK25=BG30,AL25=BG30,AM25=BG30,AN25=BG30),AM33,AM34)</f>
        <v>No</v>
      </c>
      <c r="BP30" s="11" t="str">
        <f>IF(OR(J26=BG30,K26=BG30,L26=BG30,M26=BG30,N26=BG30,O26=BG30,P26=BG30,Q26=BG30,R26=BG30,S26=BG30,T26=BG30,U26=BG30,V26=BG30,W26=BG30,X26=BG30,Y26=BG30,Z26=BG30,AA26=BG30,AB26=BG30,AC26=BG30,AD26=BG30,AE26=BG30,AF26=BG30,AG26=BG30,AH26=BG30,AI26=BG30,AJ26=BG30,AK26=BG30,AL26=BG30,AM26=BG30,AN26=BG30),AM33,AM34)</f>
        <v>No</v>
      </c>
      <c r="BQ30" s="11" t="str">
        <f>IF(OR(J27=BG30,K27=BG30,L27=BG30,M27=BG30,N27=BG30,O27=BG30,P27=BG30,Q27=BG30,R27=BG30,S27=BG30,T27=BG30,U27=BG30,V27=BG30,W27=BG30,X27=BG30,Y27=BG30,Z27=BG30,AA27=BG30,AB27=BG30,AC27=BG30,AD27=BG30,AE27=BG30,AF27=BG30,AG27=BG30,AH27=BG30,AI27=BG30,AJ27=BG30,AK27=BG30,AL27=BG30,AM27=BG30,AN27=BG30),AM33,AM34)</f>
        <v>No</v>
      </c>
      <c r="BR30" s="20" t="str">
        <f>IF(OR(J28=BG30,K28=BG30,L28=BG30,M28=BG30,N28=BG30,O28=BG30,P28=BG30,Q28=BG30,R28=BG30,S28=BG30,T28=BG30,U28=BG30,V28=BG30,W28=BG30,X28=BG30,Y28=BG30,Z28=BG30,AA28=BG30,AB28=BG30,AC28=BG30,AD28=BG30,AE28=BG30,AF28=BG30,AG28=BG30,AH28=BG30,AI28=BG30,AJ28=BG30,AK28=BG30,AL28=BG30,AM28=BG30,AN28=BG30),AM33,AM34)</f>
        <v>No</v>
      </c>
      <c r="BS30" s="38" t="str">
        <f>IF(OR(J29=BG30,K29=BG30,L29=BG30,M29=BG30,N29=BG30,O29=BG30,P29=BG30,Q29=BG30,R29=BG30,S29=BG30,T29=BG30,U29=BG30,V29=BG30,W29=BG30,X29=BG30,Y29=BG30,Z29=BG30,AA29=BG30,AB29=BG30,AC29=BG30,AD29=BG30,AE29=BG30,AF29=BG30,AG29=BG30,AH29=BG30,AI29=BG30,AJ29=BG30,AK29=BG30,AL29=BG30,AM29=BG30,AN29=BG30),AM33,AM34)</f>
        <v>No</v>
      </c>
      <c r="BT30" s="20" t="str">
        <f>IF(OR(J30=BG30,K30=BG30,L30=BG30,M30=BG30,N30=BG30,O30=BG30,P30=BG30,Q30=BG30,R30=BG30,S30=BG30,T30=BG30,U30=BG30,V30=BG30,W30=BG30,X30=BG30,Y30=BG30,Z30=BG30,AA30=BG30,AB30=BG30,AC30=BG30,AD30=BG30,AE30=BG30,AF30=BG30,AG30=BG30,AH30=BG30,AI30=BG30,AJ30=BG30,AK30=BG30,AL30=BG30,AM30=BG30,AN30=BG30),AM33,AM34)</f>
        <v>No</v>
      </c>
    </row>
    <row r="31" spans="2:72" ht="2.4500000000000002" customHeight="1" x14ac:dyDescent="0.25">
      <c r="B31" s="119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0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20"/>
      <c r="BE31" s="20">
        <v>0</v>
      </c>
      <c r="BF31" s="20" t="str" cm="1">
        <f t="array" ref="BF31">_xlfn.IFS(AND(BE22=0,BE23=0,BE24=0,BE25=0,BE26=0,BE27=0,BE28=0,BE29=0,BE30=0,BE31=0),BF27,AND(BE23=0,BE24=0,BE25=0,BE26=0,BE27=0,BE28=0,BE29=0,BE30=0,BE31=0),BF26,AND(BE24=0,BE25=0,BE26=0,BE27=0,BE28=0,BE29=0,BE30=0,BE31=0),BF25,AND(BE25=0,BE26=0,BE27=0,BE28=0,BE29=0,BE30=0,BE31=0),BF24,AND(BE26=0,BE27=0,BE28=0,BE29=0,BE30=0,BE31=0),BF23,AND(BE27=0,BE28=0,BE29=0,BE30=0,BE31=0),BF22,AND(BE28=0,BE29=0,BE30=0,BE31=0),BF21,AND(BE29=0,BE30=0,BE31=0),BF20,AND(BE30=0,BE31=0),BF19,AND(BE30=D33,BE31=0),BF18,AND(BE30=D33,BE31=D34),D34)</f>
        <v>T. 2</v>
      </c>
      <c r="BG31" s="25">
        <f>Programa!S3+13</f>
        <v>45579</v>
      </c>
      <c r="BH31" s="9">
        <f>Programa!S5+13</f>
        <v>16</v>
      </c>
      <c r="BI31" s="11" t="str" cm="1">
        <f t="array" ref="BI31">_xlfn.IFNA(_xlfn.IFS(AND(AP21=AX33,AR21=BH31,AT21=BB33),D21,AND(AP21=AX33,AS21=BG31,AT21=BB33),D21,AND(AU21=AX33,AV21=BH31,AX21=BB33),D21,AND(AU21=AX33,AW21=BG31,AX21=BB33),D21,AND(AY21=AX33,AZ21=BH31,BB21=BB33),D21,AND(AY21=AX33,BA21=BG31,BB21=BB33),D21,AND(AP22=AX33,AR22=BH31,AT22=BB33),D22,AND(AP22=AX33,AS22=BG31,AT22=BB33),D22,AND(AU22=AX33,AV22=BH31,AX22=BB33),D22,AND(AU22=AX33,AW22=BG31,AX22=BB33),D22,AND(AY22=AX33,AZ22=BH31,BB22=BB33),D22,AND(AY22=AX33,BA22=BG31,BB22=BB33),D22,AND(AP23=AX33,AR23=BH31,AT23=BB33),D23,AND(AP23=AX33,AS23=BG31,AT23=BB33),D23,AND(AU23=AX33,AV23=BH31,AX23=BB33),D23,AND(AU23=AX33,AW23=BG31,AX23=BB33),D23,AND(AY23=AX33,AZ23=BH31,BB23=BB33),D23,AND(AY23=AX33,BA23=BG31,BB23=BB33),D23,AND(AP24=AX33,AR24=BH31,AT24=BB33),D24,AND(AP24=AX33,AS24=BG31,AT24=BB33),D24,AND(AU24=AX33,AV24=BH31,AX24=BB33),D24,AND(AU24=AX33,AW24=BG31,AX24=BB33),D24,AND(AY24=AX33,AZ24=BH31,BB24=BB33),D24,AND(AY24=AX33,BA24=BG31,BB24=BB33),D24,AND(AP25=AX33,AR25=BH31,AT25=BB33),D25,AND(AP25=AX33,AS25=BG31,AT25=BB33),D25,AND(AU25=AX33,AV25=BH31,AX25=BB33),D25,AND(AU25=AX33,AW25=BG31,AX25=BB33),D25,AND(AY25=AX33,AZ25=BH31,BB25=BB33),D25,AND(AY25=AX33,BA25=BG31,BB25=BB33),D25,AND(AP26=AX33,AR26=BH31,AT26=BB33),D26,AND(AP26=AX33,AS26=BG31,AT26=BB33),D26,AND(AU26=AX33,AV26=BH31,AX26=BB33),D26,AND(AU26=AX33,AW26=BG31,AX26=BB33),D26,AND(AY26=AX33,AZ26=BH31,BB26=BB33),D26,AND(AY26=AX33,BA26=BG31,BB26=BB33),D26,AND(AP27=AX33,AR27=BH31,AT27=BB33),D27,AND(AP27=AX33,AS27=BG31,AT27=BB33),D27,AND(AU27=AX33,AV27=BH31,AX27=BB33),D27,AND(AU27=AX33,AW27=BG31,AX27=BB33),D27,AND(AY27=AX33,AZ27=BH31,BB27=BB33),D27,AND(AY27=AX33,BA27=BG31,BB27=BB33),D27,AND(AP28=AX33,AR28=BH31,AT28=BB33),D28,AND(AP28=AX33,AS28=BG31,AT28=BB33),D28,AND(AU28=AX33,AV28=BH31,AX28=BB33),D28,AND(AU28=AX33,AW28=BG31,AX28=BB33),D28,AND(AY28=AX33,AZ28=BH31,BB28=BB33),D28,AND(AY28=AX33,BA28=BG31,BB28=BB33),D28,AND(AP29=AX33,AR29=BH31,AT29=BB33),D29,AND(AP29=AX33,AS29=BG31,AT29=BB33),D29,AND(AU29=AX33,AV29=BH31,AX29=BB33),D29,AND(AU29=AX33,AW29=BG31,AX29=BB33),D29,AND(AY29=AX33,AZ29=BH31,BB29=BB33),D29,AND(AY29=AX33,BA29=BG31,BB29=BB33),D29,AND(AP30=AX33,AR30=BH31,AT30=BB33),D30,AND(AP30=AX33,AS30=BG31,AT30=BB33),D30,AND(AU30=AX33,AV30=BH31,AX30=BB33),D30,AND(AU30=AX33,AW30=BG31,AX30=BB33),D30,AND(AY30=AX33,AZ30=BH31,BB30=BB33),D30,AND(AY30=AX33,BA30=BG31,BB30=BB33),D30),BB37)</f>
        <v>Sin preferencias</v>
      </c>
      <c r="BJ31" s="20" t="str" cm="1">
        <f t="array" ref="BJ31">_xlfn.IFNA(_xlfn.IFS(AND(AP21=AX33,AR21=BH31,AT21=BB34),D21,AND(AP21=AX33,AS21=BG31,AT21=BB34),D21,AND(AU21=AX33,AV21=BH31,AX21=BB34),D21,AND(AU21=AX33,AW21=BG31,AX21=BB34),D21,AND(AY21=AX33,AZ21=BH31,BB21=BB34),D21,AND(AY21=AX33,BA21=BG31,BB21=BB34),D21,AND(AP22=AX33,AR22=BH31,AT22=BB34),D22,AND(AP22=AX33,AS22=BG31,AT22=BB34),D22,AND(AU22=AX33,AV22=BH31,AX22=BB34),D22,AND(AU22=AX33,AW22=BG31,AX22=BB34),D22,AND(AY22=AX33,AZ22=BH31,BB22=BB34),D22,AND(AY22=AX33,BA22=BG31,BB22=BB34),D22,AND(AP23=AX33,AR23=BH31,AT23=BB34),D23,AND(AP23=AX33,AS23=BG31,AT23=BB34),D23,AND(AU23=AX33,AV23=BH31,AX23=BB34),D23,AND(AU23=AX33,AW23=BG31,AX23=BB34),D23,AND(AY23=AX33,AZ23=BH31,BB23=BB34),D23,AND(AY23=AX33,BA23=BG31,BB23=BB34),D23,AND(AP24=AX33,AR24=BH31,AT24=BB34),D24,AND(AP24=AX33,AS24=BG31,AT24=BB34),D24,AND(AU24=AX33,AV24=BH31,AX24=BB34),D24,AND(AU24=AX33,AW24=BG31,AX24=BB34),D24,AND(AY24=AX33,AZ24=BH31,BB24=BB34),D24,AND(AY24=AX33,BA24=BG31,BB24=BB34),D24,AND(AP25=AX33,AR25=BH31,AT25=BB34),D25,AND(AP25=AX33,AS25=BG31,AT25=BB34),D25,AND(AU25=AX33,AV25=BH31,AX25=BB34),D25,AND(AU25=AX33,AW25=BG31,AX25=BB34),D25,AND(AY25=AX33,AZ25=BH31,BB25=BB34),D25,AND(AY25=AX33,BA25=BG31,BB25=BB34),D25,AND(AP26=AX33,AR26=BH31,AT26=BB34),D26,AND(AP26=AX33,AS26=BG31,AT26=BB34),D26,AND(AU26=AX33,AV26=BH31,AX26=BB34),D26,AND(AU26=AX33,AW26=BG31,AX26=BB34),D26,AND(AY26=AX33,AZ26=BH31,BB26=BB34),D26,AND(AY26=AX33,BA26=BG31,BB26=BB34),D26,AND(AP27=AX33,AR27=BH31,AT27=BB34),D27,AND(AP27=AX33,AS27=BG31,AT27=BB34),D27,AND(AU27=AX33,AV27=BH31,AX27=BB34),D27,AND(AU27=AX33,AW27=BG31,AX27=BB34),D27,AND(AY27=AX33,AZ27=BH31,BB27=BB34),D27,AND(AY27=AX33,BA27=BG31,BB27=BB34),D27,AND(AP28=AX33,AR28=BH31,AT28=BB34),D28,AND(AP28=AX33,AS28=BG31,AT28=BB34),D28,AND(AU28=AX33,AV28=BH31,AX28=BB34),D28,AND(AU28=AX33,AW28=BG31,AX28=BB34),D28,AND(AY28=AX33,AZ28=BH31,BB28=BB34),D28,AND(AY28=AX33,BA28=BG31,BB28=BB34),D28,AND(AP29=AX33,AR29=BH31,AT29=BB34),D29,AND(AP29=AX33,AS29=BG31,AT29=BB34),D29,AND(AU29=AX33,AV29=BH31,AX29=BB34),D29,AND(AU29=AX33,AW29=BG31,AX29=BB34),D29,AND(AY29=AX33,AZ29=BH31,BB29=BB34),D29,AND(AY29=AX33,BA29=BG31,BB29=BB34),D29,AND(AP30=AX33,AR30=BH31,AT30=BB34),D30,AND(AP30=AX33,AS30=BG31,AT30=BB34),D30,AND(AU30=AX33,AV30=BH31,AX30=BB34),D30,AND(AU30=AX33,AW30=BG31,AX30=BB34),D30,AND(AY30=AX33,AZ30=BH31,BB30=BB34),D30,AND(AY30=AX33,BA30=BG31,BB30=BB34),D30),BB37)</f>
        <v>Sin preferencias</v>
      </c>
      <c r="BK31" s="20" t="str">
        <f>IF(OR(J21=BG31,K21=BG31,L21=BG31,M21=BG31,N21=BG31,O21=BG31,P21=BG31,Q21=BG31,R21=BG31,S21=BG31,T21=BG31,U21=BG31,V21=BG31,W21=BG31,X21=BG31,Y21=BG31,Z21=BG31,AA21=BG31,AB21=BG31,AC21=BG31,AD21=BG31,AE21=BG31,AF21=BG31,AG21=BG31,AH21=BG31,AI21=BG31,AJ21=BG31,AK21=BG31,AL21=BG31,AM21=BG31,AN21=BG31),AM33,AM34)</f>
        <v>No</v>
      </c>
      <c r="BL31" s="20" t="str">
        <f>IF(OR(J22=BG31,K22=BG31,L22=BG31,M22=BG31,N22=BG31,O22=BG31,P22=BG31,Q22=BG31,R22=BG31,S22=BG31,T22=BG31,U22=BG31,V22=BG31,W22=BG31,X22=BG31,Y22=BG31,Z22=BG31,AA22=BG31,AB22=BG31,AC22=BG31,AD22=BG31,AE22=BG31,AF22=BG31,AG22=BG31,AH22=BG31,AI22=BG31,AJ22=BG31,AK22=BG31,AL22=BG31,AM22=BG31,AN22=BG31),AM33,AM34)</f>
        <v>No</v>
      </c>
      <c r="BM31" s="20" t="str">
        <f>IF(OR(J23=BG31,K23=BG31,L23=BG31,M23=BG31,N23=BG31,O23=BG31,P23=BG31,Q23=BG31,R23=BG31,S23=BG31,T23=BG31,U23=BG31,V23=BG31,W23=BG31,X23=BG31,Y23=BG31,Z23=BG31,AA23=BG31,AB23=BG31,AC23=BG31,AD23=BG31,AE23=BG31,AF23=BG31,AG23=BG31,AH23=BG31,AI23=BG31,AJ23=BG31,AK23=BG31,AL23=BG31,AM23=BG31,AN23=BG31),AM33,AM34)</f>
        <v>No</v>
      </c>
      <c r="BN31" s="20" t="str">
        <f>IF(OR(J24=BG31,K24=BG31,L24=BG31,M24=BG31,N24=BG31,O24=BG31,P24=BG31,Q24=BG31,R24=BG31,S24=BG31,T24=BG31,U24=BG31,V24=BG31,W24=BG31,X24=BG31,Y24=BG31,Z24=BG31,AA24=BG31,AB24=BG31,AC24=BG31,AD24=BG31,AE24=BG31,AF24=BG31,AG24=BG31,AH24=BG31,AI24=BG31,AJ24=BG31,AK24=BG31,AL24=BG31,AM24=BG31,AN24=BG31),AM33,AM34)</f>
        <v>No</v>
      </c>
      <c r="BO31" s="11" t="str">
        <f>IF(OR(J25=BG31,K25=BG31,L25=BG31,M25=BG31,N25=BG31,O25=BG31,P25=BG31,Q25=BG31,R25=BG31,S25=BG31,T25=BG31,U25=BG31,V25=BG31,W25=BG31,X25=BG31,Y25=BG31,Z25=BG31,AA25=BG31,AB25=BG31,AC25=BG31,AD25=BG31,AE25=BG31,AF25=BG31,AG25=BG31,AH25=BG31,AI25=BG31,AJ25=BG31,AK25=BG31,AL25=BG31,AM25=BG31,AN25=BG31),AM33,AM34)</f>
        <v>No</v>
      </c>
      <c r="BP31" s="11" t="str">
        <f>IF(OR(J26=BG31,K26=BG31,L26=BG31,M26=BG31,N26=BG31,O26=BG31,P26=BG31,Q26=BG31,R26=BG31,S26=BG31,T26=BG31,U26=BG31,V26=BG31,W26=BG31,X26=BG31,Y26=BG31,Z26=BG31,AA26=BG31,AB26=BG31,AC26=BG31,AD26=BG31,AE26=BG31,AF26=BG31,AG26=BG31,AH26=BG31,AI26=BG31,AJ26=BG31,AK26=BG31,AL26=BG31,AM26=BG31,AN26=BG31),AM33,AM34)</f>
        <v>No</v>
      </c>
      <c r="BQ31" s="11" t="str">
        <f>IF(OR(J27=BG31,K27=BG31,L27=BG31,M27=BG31,N27=BG31,O27=BG31,P27=BG31,Q27=BG31,R27=BG31,S27=BG31,T27=BG31,U27=BG31,V27=BG31,W27=BG31,X27=BG31,Y27=BG31,Z27=BG31,AA27=BG31,AB27=BG31,AC27=BG31,AD27=BG31,AE27=BG31,AF27=BG31,AG27=BG31,AH27=BG31,AI27=BG31,AJ27=BG31,AK27=BG31,AL27=BG31,AM27=BG31,AN27=BG31),AM33,AM34)</f>
        <v>No</v>
      </c>
      <c r="BR31" s="20" t="str">
        <f>IF(OR(J28=BG31,K28=BG31,L28=BG31,M28=BG31,N28=BG31,O28=BG31,P28=BG31,Q28=BG31,R28=BG31,S28=BG31,T28=BG31,U28=BG31,V28=BG31,W28=BG31,X28=BG31,Y28=BG31,Z28=BG31,AA28=BG31,AB28=BG31,AC28=BG31,AD28=BG31,AE28=BG31,AF28=BG31,AG28=BG31,AH28=BG31,AI28=BG31,AJ28=BG31,AK28=BG31,AL28=BG31,AM28=BG31,AN28=BG31),AM33,AM34)</f>
        <v>No</v>
      </c>
      <c r="BS31" s="38" t="str">
        <f>IF(OR(J29=BG31,K29=BG31,L29=BG31,M29=BG31,N29=BG31,O29=BG31,P29=BG31,Q29=BG31,R29=BG31,S29=BG31,T29=BG31,U29=BG31,V29=BG31,W29=BG31,X29=BG31,Y29=BG31,Z29=BG31,AA29=BG31,AB29=BG31,AC29=BG31,AD29=BG31,AE29=BG31,AF29=BG31,AG29=BG31,AH29=BG31,AI29=BG31,AJ29=BG31,AK29=BG31,AL29=BG31,AM29=BG31,AN29=BG31),AM33,AM34)</f>
        <v>No</v>
      </c>
      <c r="BT31" s="20" t="str">
        <f>IF(OR(J30=BG31,K30=BG31,L30=BG31,M30=BG31,N30=BG31,O30=BG31,P30=BG31,Q30=BG31,R30=BG31,S30=BG31,T30=BG31,U30=BG31,V30=BG31,W30=BG31,X30=BG31,Y30=BG31,Z30=BG31,AA30=BG31,AB30=BG31,AC30=BG31,AD30=BG31,AE30=BG31,AF30=BG31,AG30=BG31,AH30=BG31,AI30=BG31,AJ30=BG31,AK30=BG31,AL30=BG31,AM30=BG31,AN30=BG31),AM33,AM34)</f>
        <v>No</v>
      </c>
    </row>
    <row r="32" spans="2:72" x14ac:dyDescent="0.25">
      <c r="BE32" s="20">
        <v>0</v>
      </c>
      <c r="BF32" s="20" t="str" cm="1">
        <f t="array" ref="BF32">_xlfn.IFS(AND(BE22=0,BE23=0,BE24=0,BE25=0,BE26=0,BE27=0,BE28=0,BE29=0,BE30=0,BE31=0,BE32=0),BF28,AND(BE23=0,BE24=0,BE25=0,BE26=0,BE27=0,BE28=0,BE29=0,BE30=0,BE31=0,BE32=0),BF27,AND(BE24=0,BE25=0,BE26=0,BE27=0,BE28=0,BE29=0,BE30=0,BE31=0,BE32=0),BF26,AND(BE25=0,BE26=0,BE27=0,BE28=0,BE29=0,BE30=0,BE31=0,BE32=0),BF25,AND(BE26=0,BE27=0,BE28=0,BE29=0,BE30=0,BE31=0,BE32=0),BF24,AND(BE27=0,BE28=0,BE29=0,BE30=0,BE31=0,BE32=0),BF23,AND(BE28=0,BE29=0,BE30=0,BE31=0,BE32=0),BF22,AND(BE29=0,BE30=0,BE31=0,BE32=0),BF21,AND(BE30=0,BE31=0,BE32=0),BF20,AND(BE31=0,BE32=0),BF19,AND(BE31=D34,BE32=0),BF18,AND(BE31=D34,BE32=D35),D35)</f>
        <v>T. 3</v>
      </c>
      <c r="BG32" s="25">
        <f>Programa!S3+14</f>
        <v>45580</v>
      </c>
      <c r="BH32" s="9">
        <f>Programa!S5+14</f>
        <v>17</v>
      </c>
      <c r="BI32" s="11" t="str" cm="1">
        <f t="array" ref="BI32">_xlfn.IFNA(_xlfn.IFS(AND(AP21=AX33,AR21=BH32,AT21=BB33),D21,AND(AP21=AX33,AS21=BG32,AT21=BB33),D21,AND(AU21=AX33,AV21=BH32,AX21=BB33),D21,AND(AU21=AX33,AW21=BG32,AX21=BB33),D21,AND(AY21=AX33,AZ21=BH32,BB21=BB33),D21,AND(AY21=AX33,BA21=BG32,BB21=BB33),D21,AND(AP22=AX33,AR22=BH32,AT22=BB33),D22,AND(AP22=AX33,AS22=BG32,AT22=BB33),D22,AND(AU22=AX33,AV22=BH32,AX22=BB33),D22,AND(AU22=AX33,AW22=BG32,AX22=BB33),D22,AND(AY22=AX33,AZ22=BH32,BB22=BB33),D22,AND(AY22=AX33,BA22=BG32,BB22=BB33),D22,AND(AP23=AX33,AR23=BH32,AT23=BB33),D23,AND(AP23=AX33,AS23=BG32,AT23=BB33),D23,AND(AU23=AX33,AV23=BH32,AX23=BB33),D23,AND(AU23=AX33,AW23=BG32,AX23=BB33),D23,AND(AY23=AX33,AZ23=BH32,BB23=BB33),D23,AND(AY23=AX33,BA23=BG32,BB23=BB33),D23,AND(AP24=AX33,AR24=BH32,AT24=BB33),D24,AND(AP24=AX33,AS24=BG32,AT24=BB33),D24,AND(AU24=AX33,AV24=BH32,AX24=BB33),D24,AND(AU24=AX33,AW24=BG32,AX24=BB33),D24,AND(AY24=AX33,AZ24=BH32,BB24=BB33),D24,AND(AY24=AX33,BA24=BG32,BB24=BB33),D24,AND(AP25=AX33,AR25=BH32,AT25=BB33),D25,AND(AP25=AX33,AS25=BG32,AT25=BB33),D25,AND(AU25=AX33,AV25=BH32,AX25=BB33),D25,AND(AU25=AX33,AW25=BG32,AX25=BB33),D25,AND(AY25=AX33,AZ25=BH32,BB25=BB33),D25,AND(AY25=AX33,BA25=BG32,BB25=BB33),D25,AND(AP26=AX33,AR26=BH32,AT26=BB33),D26,AND(AP26=AX33,AS26=BG32,AT26=BB33),D26,AND(AU26=AX33,AV26=BH32,AX26=BB33),D26,AND(AU26=AX33,AW26=BG32,AX26=BB33),D26,AND(AY26=AX33,AZ26=BH32,BB26=BB33),D26,AND(AY26=AX33,BA26=BG32,BB26=BB33),D26,AND(AP27=AX33,AR27=BH32,AT27=BB33),D27,AND(AP27=AX33,AS27=BG32,AT27=BB33),D27,AND(AU27=AX33,AV27=BH32,AX27=BB33),D27,AND(AU27=AX33,AW27=BG32,AX27=BB33),D27,AND(AY27=AX33,AZ27=BH32,BB27=BB33),D27,AND(AY27=AX33,BA27=BG32,BB27=BB33),D27,AND(AP28=AX33,AR28=BH32,AT28=BB33),D28,AND(AP28=AX33,AS28=BG32,AT28=BB33),D28,AND(AU28=AX33,AV28=BH32,AX28=BB33),D28,AND(AU28=AX33,AW28=BG32,AX28=BB33),D28,AND(AY28=AX33,AZ28=BH32,BB28=BB33),D28,AND(AY28=AX33,BA28=BG32,BB28=BB33),D28,AND(AP29=AX33,AR29=BH32,AT29=BB33),D29,AND(AP29=AX33,AS29=BG32,AT29=BB33),D29,AND(AU29=AX33,AV29=BH32,AX29=BB33),D29,AND(AU29=AX33,AW29=BG32,AX29=BB33),D29,AND(AY29=AX33,AZ29=BH32,BB29=BB33),D29,AND(AY29=AX33,BA29=BG32,BB29=BB33),D29,AND(AP30=AX33,AR30=BH32,AT30=BB33),D30,AND(AP30=AX33,AS30=BG32,AT30=BB33),D30,AND(AU30=AX33,AV30=BH32,AX30=BB33),D30,AND(AU30=AX33,AW30=BG32,AX30=BB33),D30,AND(AY30=AX33,AZ30=BH32,BB30=BB33),D30,AND(AY30=AX33,BA30=BG32,BB30=BB33),D30),BB37)</f>
        <v>Sin preferencias</v>
      </c>
      <c r="BJ32" s="20" t="str" cm="1">
        <f t="array" ref="BJ32">_xlfn.IFNA(_xlfn.IFS(AND(AP21=AX33,AR21=BH32,AT21=BB34),D21,AND(AP21=AX33,AS21=BG32,AT21=BB34),D21,AND(AU21=AX33,AV21=BH32,AX21=BB34),D21,AND(AU21=AX33,AW21=BG32,AX21=BB34),D21,AND(AY21=AX33,AZ21=BH32,BB21=BB34),D21,AND(AY21=AX33,BA21=BG32,BB21=BB34),D21,AND(AP22=AX33,AR22=BH32,AT22=BB34),D22,AND(AP22=AX33,AS22=BG32,AT22=BB34),D22,AND(AU22=AX33,AV22=BH32,AX22=BB34),D22,AND(AU22=AX33,AW22=BG32,AX22=BB34),D22,AND(AY22=AX33,AZ22=BH32,BB22=BB34),D22,AND(AY22=AX33,BA22=BG32,BB22=BB34),D22,AND(AP23=AX33,AR23=BH32,AT23=BB34),D23,AND(AP23=AX33,AS23=BG32,AT23=BB34),D23,AND(AU23=AX33,AV23=BH32,AX23=BB34),D23,AND(AU23=AX33,AW23=BG32,AX23=BB34),D23,AND(AY23=AX33,AZ23=BH32,BB23=BB34),D23,AND(AY23=AX33,BA23=BG32,BB23=BB34),D23,AND(AP24=AX33,AR24=BH32,AT24=BB34),D24,AND(AP24=AX33,AS24=BG32,AT24=BB34),D24,AND(AU24=AX33,AV24=BH32,AX24=BB34),D24,AND(AU24=AX33,AW24=BG32,AX24=BB34),D24,AND(AY24=AX33,AZ24=BH32,BB24=BB34),D24,AND(AY24=AX33,BA24=BG32,BB24=BB34),D24,AND(AP25=AX33,AR25=BH32,AT25=BB34),D25,AND(AP25=AX33,AS25=BG32,AT25=BB34),D25,AND(AU25=AX33,AV25=BH32,AX25=BB34),D25,AND(AU25=AX33,AW25=BG32,AX25=BB34),D25,AND(AY25=AX33,AZ25=BH32,BB25=BB34),D25,AND(AY25=AX33,BA25=BG32,BB25=BB34),D25,AND(AP26=AX33,AR26=BH32,AT26=BB34),D26,AND(AP26=AX33,AS26=BG32,AT26=BB34),D26,AND(AU26=AX33,AV26=BH32,AX26=BB34),D26,AND(AU26=AX33,AW26=BG32,AX26=BB34),D26,AND(AY26=AX33,AZ26=BH32,BB26=BB34),D26,AND(AY26=AX33,BA26=BG32,BB26=BB34),D26,AND(AP27=AX33,AR27=BH32,AT27=BB34),D27,AND(AP27=AX33,AS27=BG32,AT27=BB34),D27,AND(AU27=AX33,AV27=BH32,AX27=BB34),D27,AND(AU27=AX33,AW27=BG32,AX27=BB34),D27,AND(AY27=AX33,AZ27=BH32,BB27=BB34),D27,AND(AY27=AX33,BA27=BG32,BB27=BB34),D27,AND(AP28=AX33,AR28=BH32,AT28=BB34),D28,AND(AP28=AX33,AS28=BG32,AT28=BB34),D28,AND(AU28=AX33,AV28=BH32,AX28=BB34),D28,AND(AU28=AX33,AW28=BG32,AX28=BB34),D28,AND(AY28=AX33,AZ28=BH32,BB28=BB34),D28,AND(AY28=AX33,BA28=BG32,BB28=BB34),D28,AND(AP29=AX33,AR29=BH32,AT29=BB34),D29,AND(AP29=AX33,AS29=BG32,AT29=BB34),D29,AND(AU29=AX33,AV29=BH32,AX29=BB34),D29,AND(AU29=AX33,AW29=BG32,AX29=BB34),D29,AND(AY29=AX33,AZ29=BH32,BB29=BB34),D29,AND(AY29=AX33,BA29=BG32,BB29=BB34),D29,AND(AP30=AX33,AR30=BH32,AT30=BB34),D30,AND(AP30=AX33,AS30=BG32,AT30=BB34),D30,AND(AU30=AX33,AV30=BH32,AX30=BB34),D30,AND(AU30=AX33,AW30=BG32,AX30=BB34),D30,AND(AY30=AX33,AZ30=BH32,BB30=BB34),D30,AND(AY30=AX33,BA30=BG32,BB30=BB34),D30),BB37)</f>
        <v>Sin preferencias</v>
      </c>
      <c r="BK32" s="20" t="str">
        <f>IF(OR(J21=BG32,K21=BG32,L21=BG32,M21=BG32,N21=BG32,O21=BG32,P21=BG32,Q21=BG32,R21=BG32,S21=BG32,T21=BG32,U21=BG32,V21=BG32,W21=BG32,X21=BG32,Y21=BG32,Z21=BG32,AA21=BG32,AB21=BG32,AC21=BG32,AD21=BG32,AE21=BG32,AF21=BG32,AG21=BG32,AH21=BG32,AI21=BG32,AJ21=BG32,AK21=BG32,AL21=BG32,AM21=BG32,AN21=BG32),AM33,AM34)</f>
        <v>No</v>
      </c>
      <c r="BL32" s="20" t="str">
        <f>IF(OR(J22=BG32,K22=BG32,L22=BG32,M22=BG32,N22=BG32,O22=BG32,P22=BG32,Q22=BG32,R22=BG32,S22=BG32,T22=BG32,U22=BG32,V22=BG32,W22=BG32,X22=BG32,Y22=BG32,Z22=BG32,AA22=BG32,AB22=BG32,AC22=BG32,AD22=BG32,AE22=BG32,AF22=BG32,AG22=BG32,AH22=BG32,AI22=BG32,AJ22=BG32,AK22=BG32,AL22=BG32,AM22=BG32,AN22=BG32),AM33,AM34)</f>
        <v>No</v>
      </c>
      <c r="BM32" s="20" t="str">
        <f>IF(OR(J23=BG32,K23=BG32,L23=BG32,M23=BG32,N23=BG32,O23=BG32,P23=BG32,Q23=BG32,R23=BG32,S23=BG32,T23=BG32,U23=BG32,V23=BG32,W23=BG32,X23=BG32,Y23=BG32,Z23=BG32,AA23=BG32,AB23=BG32,AC23=BG32,AD23=BG32,AE23=BG32,AF23=BG32,AG23=BG32,AH23=BG32,AI23=BG32,AJ23=BG32,AK23=BG32,AL23=BG32,AM23=BG32,AN23=BG32),AM33,AM34)</f>
        <v>No</v>
      </c>
      <c r="BN32" s="20" t="str">
        <f>IF(OR(J24=BG32,K24=BG32,L24=BG32,M24=BG32,N24=BG32,O24=BG32,P24=BG32,Q24=BG32,R24=BG32,S24=BG32,T24=BG32,U24=BG32,V24=BG32,W24=BG32,X24=BG32,Y24=BG32,Z24=BG32,AA24=BG32,AB24=BG32,AC24=BG32,AD24=BG32,AE24=BG32,AF24=BG32,AG24=BG32,AH24=BG32,AI24=BG32,AJ24=BG32,AK24=BG32,AL24=BG32,AM24=BG32,AN24=BG32),AM33,AM34)</f>
        <v>No</v>
      </c>
      <c r="BO32" s="11" t="str">
        <f>IF(OR(J25=BG32,K25=BG32,L25=BG32,M25=BG32,N25=BG32,O25=BG32,P25=BG32,Q25=BG32,R25=BG32,S25=BG32,T25=BG32,U25=BG32,V25=BG32,W25=BG32,X25=BG32,Y25=BG32,Z25=BG32,AA25=BG32,AB25=BG32,AC25=BG32,AD25=BG32,AE25=BG32,AF25=BG32,AG25=BG32,AH25=BG32,AI25=BG32,AJ25=BG32,AK25=BG32,AL25=BG32,AM25=BG32,AN25=BG32),AM33,AM34)</f>
        <v>No</v>
      </c>
      <c r="BP32" s="11" t="str">
        <f>IF(OR(J26=BG32,K26=BG32,L26=BG32,M26=BG32,N26=BG32,O26=BG32,P26=BG32,Q26=BG32,R26=BG32,S26=BG32,T26=BG32,U26=BG32,V26=BG32,W26=BG32,X26=BG32,Y26=BG32,Z26=BG32,AA26=BG32,AB26=BG32,AC26=BG32,AD26=BG32,AE26=BG32,AF26=BG32,AG26=BG32,AH26=BG32,AI26=BG32,AJ26=BG32,AK26=BG32,AL26=BG32,AM26=BG32,AN26=BG32),AM33,AM34)</f>
        <v>No</v>
      </c>
      <c r="BQ32" s="11" t="str">
        <f>IF(OR(J27=BG32,K27=BG32,L27=BG32,M27=BG32,N27=BG32,O27=BG32,P27=BG32,Q27=BG32,R27=BG32,S27=BG32,T27=BG32,U27=BG32,V27=BG32,W27=BG32,X27=BG32,Y27=BG32,Z27=BG32,AA27=BG32,AB27=BG32,AC27=BG32,AD27=BG32,AE27=BG32,AF27=BG32,AG27=BG32,AH27=BG32,AI27=BG32,AJ27=BG32,AK27=BG32,AL27=BG32,AM27=BG32,AN27=BG32),AM33,AM34)</f>
        <v>No</v>
      </c>
      <c r="BR32" s="20" t="str">
        <f>IF(OR(J28=BG32,K28=BG32,L28=BG32,M28=BG32,N28=BG32,O28=BG32,P28=BG32,Q28=BG32,R28=BG32,S28=BG32,T28=BG32,U28=BG32,V28=BG32,W28=BG32,X28=BG32,Y28=BG32,Z28=BG32,AA28=BG32,AB28=BG32,AC28=BG32,AD28=BG32,AE28=BG32,AF28=BG32,AG28=BG32,AH28=BG32,AI28=BG32,AJ28=BG32,AK28=BG32,AL28=BG32,AM28=BG32,AN28=BG32),AM33,AM34)</f>
        <v>No</v>
      </c>
      <c r="BS32" s="38" t="str">
        <f>IF(OR(J29=BG32,K29=BG32,L29=BG32,M29=BG32,N29=BG32,O29=BG32,P29=BG32,Q29=BG32,R29=BG32,S29=BG32,T29=BG32,U29=BG32,V29=BG32,W29=BG32,X29=BG32,Y29=BG32,Z29=BG32,AA29=BG32,AB29=BG32,AC29=BG32,AD29=BG32,AE29=BG32,AF29=BG32,AG29=BG32,AH29=BG32,AI29=BG32,AJ29=BG32,AK29=BG32,AL29=BG32,AM29=BG32,AN29=BG32),AM33,AM34)</f>
        <v>No</v>
      </c>
      <c r="BT32" s="20" t="str">
        <f>IF(OR(J30=BG32,K30=BG32,L30=BG32,M30=BG32,N30=BG32,O30=BG32,P30=BG32,Q30=BG32,R30=BG32,S30=BG32,T30=BG32,U30=BG32,V30=BG32,W30=BG32,X30=BG32,Y30=BG32,Z30=BG32,AA30=BG32,AB30=BG32,AC30=BG32,AD30=BG32,AE30=BG32,AF30=BG32,AG30=BG32,AH30=BG32,AI30=BG32,AJ30=BG32,AK30=BG32,AL30=BG32,AM30=BG32,AN30=BG32),AM33,AM34)</f>
        <v>No</v>
      </c>
    </row>
    <row r="33" spans="1:72" hidden="1" x14ac:dyDescent="0.25">
      <c r="D33" s="58"/>
      <c r="E33" s="58"/>
      <c r="AM33" s="22" t="s">
        <v>33</v>
      </c>
      <c r="AX33" s="35" t="s">
        <v>33</v>
      </c>
      <c r="AZ33" s="42">
        <v>2</v>
      </c>
      <c r="BB33" s="35" t="s">
        <v>86</v>
      </c>
      <c r="BE33" s="20">
        <v>0</v>
      </c>
      <c r="BF33" s="20" t="str" cm="1">
        <f t="array" ref="BF33">_xlfn.IFS(AND(BE22=0,BE23=0,BE24=0,BE25=0,BE26=0,BE27=0,BE28=0,BE29=0,BE30=0,BE31=0,BE32=0,BE33=0),BF29,AND(BE23=0,BE24=0,BE25=0,BE26=0,BE27=0,BE28=0,BE29=0,BE30=0,BE31=0,BE32=0,BE33=0),BF28,AND(BE24=0,BE25=0,BE26=0,BE27=0,BE28=0,BE29=0,BE30=0,BE31=0,BE32=0,BE33=0),BF27,AND(BE25=0,BE26=0,BE27=0,BE28=0,BE29=0,BE30=0,BE31=0,BE32=0,BE33=0),BF26,AND(BE26=0,BE27=0,BE28=0,BE29=0,BE30=0,BE31=0,BE32=0,BE33=0),BF25,AND(BE27=0,BE28=0,BE29=0,BE30=0,BE31=0,BE32=0,BE33=0),BF24,AND(BE28=0,BE29=0,BE30=0,BE31=0,BE32=0,BE33=0),BF23,AND(BE29=0,BE30=0,BE31=0,BE32=0,BE33=0),BF22,AND(BE30=0,BE31=0,BE32=0,BE33=0),BF21,AND(BE31=0,BE32=0,BE33=0),BF20,AND(BE32=0,BE33=0),BF19,AND(BE32=D35,BE33=0),BF18,AND(BE32=D35,BE33=D36),D36)</f>
        <v>T. 4</v>
      </c>
      <c r="BG33" s="25">
        <f>Programa!S3+15</f>
        <v>45581</v>
      </c>
      <c r="BH33" s="9">
        <f>Programa!S5+15</f>
        <v>18</v>
      </c>
      <c r="BI33" s="11" t="str" cm="1">
        <f t="array" ref="BI33">_xlfn.IFNA(_xlfn.IFS(AND(AP21=AX33,AR21=BH33,AT21=BB33),D21,AND(AP21=AX33,AS21=BG33,AT21=BB33),D21,AND(AU21=AX33,AV21=BH33,AX21=BB33),D21,AND(AU21=AX33,AW21=BG33,AX21=BB33),D21,AND(AY21=AX33,AZ21=BH33,BB21=BB33),D21,AND(AY21=AX33,BA21=BG33,BB21=BB33),D21,AND(AP22=AX33,AR22=BH33,AT22=BB33),D22,AND(AP22=AX33,AS22=BG33,AT22=BB33),D22,AND(AU22=AX33,AV22=BH33,AX22=BB33),D22,AND(AU22=AX33,AW22=BG33,AX22=BB33),D22,AND(AY22=AX33,AZ22=BH33,BB22=BB33),D22,AND(AY22=AX33,BA22=BG33,BB22=BB33),D22,AND(AP23=AX33,AR23=BH33,AT23=BB33),D23,AND(AP23=AX33,AS23=BG33,AT23=BB33),D23,AND(AU23=AX33,AV23=BH33,AX23=BB33),D23,AND(AU23=AX33,AW23=BG33,AX23=BB33),D23,AND(AY23=AX33,AZ23=BH33,BB23=BB33),D23,AND(AY23=AX33,BA23=BG33,BB23=BB33),D23,AND(AP24=AX33,AR24=BH33,AT24=BB33),D24,AND(AP24=AX33,AS24=BG33,AT24=BB33),D24,AND(AU24=AX33,AV24=BH33,AX24=BB33),D24,AND(AU24=AX33,AW24=BG33,AX24=BB33),D24,AND(AY24=AX33,AZ24=BH33,BB24=BB33),D24,AND(AY24=AX33,BA24=BG33,BB24=BB33),D24,AND(AP25=AX33,AR25=BH33,AT25=BB33),D25,AND(AP25=AX33,AS25=BG33,AT25=BB33),D25,AND(AU25=AX33,AV25=BH33,AX25=BB33),D25,AND(AU25=AX33,AW25=BG33,AX25=BB33),D25,AND(AY25=AX33,AZ25=BH33,BB25=BB33),D25,AND(AY25=AX33,BA25=BG33,BB25=BB33),D25,AND(AP26=AX33,AR26=BH33,AT26=BB33),D26,AND(AP26=AX33,AS26=BG33,AT26=BB33),D26,AND(AU26=AX33,AV26=BH33,AX26=BB33),D26,AND(AU26=AX33,AW26=BG33,AX26=BB33),D26,AND(AY26=AX33,AZ26=BH33,BB26=BB33),D26,AND(AY26=AX33,BA26=BG33,BB26=BB33),D26,AND(AP27=AX33,AR27=BH33,AT27=BB33),D27,AND(AP27=AX33,AS27=BG33,AT27=BB33),D27,AND(AU27=AX33,AV27=BH33,AX27=BB33),D27,AND(AU27=AX33,AW27=BG33,AX27=BB33),D27,AND(AY27=AX33,AZ27=BH33,BB27=BB33),D27,AND(AY27=AX33,BA27=BG33,BB27=BB33),D27,AND(AP28=AX33,AR28=BH33,AT28=BB33),D28,AND(AP28=AX33,AS28=BG33,AT28=BB33),D28,AND(AU28=AX33,AV28=BH33,AX28=BB33),D28,AND(AU28=AX33,AW28=BG33,AX28=BB33),D28,AND(AY28=AX33,AZ28=BH33,BB28=BB33),D28,AND(AY28=AX33,BA28=BG33,BB28=BB33),D28,AND(AP29=AX33,AR29=BH33,AT29=BB33),D29,AND(AP29=AX33,AS29=BG33,AT29=BB33),D29,AND(AU29=AX33,AV29=BH33,AX29=BB33),D29,AND(AU29=AX33,AW29=BG33,AX29=BB33),D29,AND(AY29=AX33,AZ29=BH33,BB29=BB33),D29,AND(AY29=AX33,BA29=BG33,BB29=BB33),D29,AND(AP30=AX33,AR30=BH33,AT30=BB33),D30,AND(AP30=AX33,AS30=BG33,AT30=BB33),D30,AND(AU30=AX33,AV30=BH33,AX30=BB33),D30,AND(AU30=AX33,AW30=BG33,AX30=BB33),D30,AND(AY30=AX33,AZ30=BH33,BB30=BB33),D30,AND(AY30=AX33,BA30=BG33,BB30=BB33),D30),BB37)</f>
        <v>Sin preferencias</v>
      </c>
      <c r="BJ33" s="20" t="str" cm="1">
        <f t="array" ref="BJ33">_xlfn.IFNA(_xlfn.IFS(AND(AP21=AX33,AR21=BH33,AT21=BB34),D21,AND(AP21=AX33,AS21=BG33,AT21=BB34),D21,AND(AU21=AX33,AV21=BH33,AX21=BB34),D21,AND(AU21=AX33,AW21=BG33,AX21=BB34),D21,AND(AY21=AX33,AZ21=BH33,BB21=BB34),D21,AND(AY21=AX33,BA21=BG33,BB21=BB34),D21,AND(AP22=AX33,AR22=BH33,AT22=BB34),D22,AND(AP22=AX33,AS22=BG33,AT22=BB34),D22,AND(AU22=AX33,AV22=BH33,AX22=BB34),D22,AND(AU22=AX33,AW22=BG33,AX22=BB34),D22,AND(AY22=AX33,AZ22=BH33,BB22=BB34),D22,AND(AY22=AX33,BA22=BG33,BB22=BB34),D22,AND(AP23=AX33,AR23=BH33,AT23=BB34),D23,AND(AP23=AX33,AS23=BG33,AT23=BB34),D23,AND(AU23=AX33,AV23=BH33,AX23=BB34),D23,AND(AU23=AX33,AW23=BG33,AX23=BB34),D23,AND(AY23=AX33,AZ23=BH33,BB23=BB34),D23,AND(AY23=AX33,BA23=BG33,BB23=BB34),D23,AND(AP24=AX33,AR24=BH33,AT24=BB34),D24,AND(AP24=AX33,AS24=BG33,AT24=BB34),D24,AND(AU24=AX33,AV24=BH33,AX24=BB34),D24,AND(AU24=AX33,AW24=BG33,AX24=BB34),D24,AND(AY24=AX33,AZ24=BH33,BB24=BB34),D24,AND(AY24=AX33,BA24=BG33,BB24=BB34),D24,AND(AP25=AX33,AR25=BH33,AT25=BB34),D25,AND(AP25=AX33,AS25=BG33,AT25=BB34),D25,AND(AU25=AX33,AV25=BH33,AX25=BB34),D25,AND(AU25=AX33,AW25=BG33,AX25=BB34),D25,AND(AY25=AX33,AZ25=BH33,BB25=BB34),D25,AND(AY25=AX33,BA25=BG33,BB25=BB34),D25,AND(AP26=AX33,AR26=BH33,AT26=BB34),D26,AND(AP26=AX33,AS26=BG33,AT26=BB34),D26,AND(AU26=AX33,AV26=BH33,AX26=BB34),D26,AND(AU26=AX33,AW26=BG33,AX26=BB34),D26,AND(AY26=AX33,AZ26=BH33,BB26=BB34),D26,AND(AY26=AX33,BA26=BG33,BB26=BB34),D26,AND(AP27=AX33,AR27=BH33,AT27=BB34),D27,AND(AP27=AX33,AS27=BG33,AT27=BB34),D27,AND(AU27=AX33,AV27=BH33,AX27=BB34),D27,AND(AU27=AX33,AW27=BG33,AX27=BB34),D27,AND(AY27=AX33,AZ27=BH33,BB27=BB34),D27,AND(AY27=AX33,BA27=BG33,BB27=BB34),D27,AND(AP28=AX33,AR28=BH33,AT28=BB34),D28,AND(AP28=AX33,AS28=BG33,AT28=BB34),D28,AND(AU28=AX33,AV28=BH33,AX28=BB34),D28,AND(AU28=AX33,AW28=BG33,AX28=BB34),D28,AND(AY28=AX33,AZ28=BH33,BB28=BB34),D28,AND(AY28=AX33,BA28=BG33,BB28=BB34),D28,AND(AP29=AX33,AR29=BH33,AT29=BB34),D29,AND(AP29=AX33,AS29=BG33,AT29=BB34),D29,AND(AU29=AX33,AV29=BH33,AX29=BB34),D29,AND(AU29=AX33,AW29=BG33,AX29=BB34),D29,AND(AY29=AX33,AZ29=BH33,BB29=BB34),D29,AND(AY29=AX33,BA29=BG33,BB29=BB34),D29,AND(AP30=AX33,AR30=BH33,AT30=BB34),D30,AND(AP30=AX33,AS30=BG33,AT30=BB34),D30,AND(AU30=AX33,AV30=BH33,AX30=BB34),D30,AND(AU30=AX33,AW30=BG33,AX30=BB34),D30,AND(AY30=AX33,AZ30=BH33,BB30=BB34),D30,AND(AY30=AX33,BA30=BG33,BB30=BB34),D30),BB37)</f>
        <v>Sin preferencias</v>
      </c>
      <c r="BK33" s="20" t="str">
        <f>IF(OR(J21=BG33,K21=BG33,L21=BG33,M21=BG33,N21=BG33,O21=BG33,P21=BG33,Q21=BG33,R21=BG33,S21=BG33,T21=BG33,U21=BG33,V21=BG33,W21=BG33,X21=BG33,Y21=BG33,Z21=BG33,AA21=BG33,AB21=BG33,AC21=BG33,AD21=BG33,AE21=BG33,AF21=BG33,AG21=BG33,AH21=BG33,AI21=BG33,AJ21=BG33,AK21=BG33,AL21=BG33,AM21=BG33,AN21=BG33),AM33,AM34)</f>
        <v>No</v>
      </c>
      <c r="BL33" s="20" t="str">
        <f>IF(OR(J22=BG33,K22=BG33,L22=BG33,M22=BG33,N22=BG33,O22=BG33,P22=BG33,Q22=BG33,R22=BG33,S22=BG33,T22=BG33,U22=BG33,V22=BG33,W22=BG33,X22=BG33,Y22=BG33,Z22=BG33,AA22=BG33,AB22=BG33,AC22=BG33,AD22=BG33,AE22=BG33,AF22=BG33,AG22=BG33,AH22=BG33,AI22=BG33,AJ22=BG33,AK22=BG33,AL22=BG33,AM22=BG33,AN22=BG33),AM33,AM34)</f>
        <v>No</v>
      </c>
      <c r="BM33" s="20" t="str">
        <f>IF(OR(J23=BG33,K23=BG33,L23=BG33,M23=BG33,N23=BG33,O23=BG33,P23=BG33,Q23=BG33,R23=BG33,S23=BG33,T23=BG33,U23=BG33,V23=BG33,W23=BG33,X23=BG33,Y23=BG33,Z23=BG33,AA23=BG33,AB23=BG33,AC23=BG33,AD23=BG33,AE23=BG33,AF23=BG33,AG23=BG33,AH23=BG33,AI23=BG33,AJ23=BG33,AK23=BG33,AL23=BG33,AM23=BG33,AN23=BG33),AM33,AM34)</f>
        <v>No</v>
      </c>
      <c r="BN33" s="20" t="str">
        <f>IF(OR(J24=BG33,K24=BG33,L24=BG33,M24=BG33,N24=BG33,O24=BG33,P24=BG33,Q24=BG33,R24=BG33,S24=BG33,T24=BG33,U24=BG33,V24=BG33,W24=BG33,X24=BG33,Y24=BG33,Z24=BG33,AA24=BG33,AB24=BG33,AC24=BG33,AD24=BG33,AE24=BG33,AF24=BG33,AG24=BG33,AH24=BG33,AI24=BG33,AJ24=BG33,AK24=BG33,AL24=BG33,AM24=BG33,AN24=BG33),AM33,AM34)</f>
        <v>No</v>
      </c>
      <c r="BO33" s="11" t="str">
        <f>IF(OR(J25=BG33,K25=BG33,L25=BG33,M25=BG33,N25=BG33,O25=BG33,P25=BG33,Q25=BG33,R25=BG33,S25=BG33,T25=BG33,U25=BG33,V25=BG33,W25=BG33,X25=BG33,Y25=BG33,Z25=BG33,AA25=BG33,AB25=BG33,AC25=BG33,AD25=BG33,AE25=BG33,AF25=BG33,AG25=BG33,AH25=BG33,AI25=BG33,AJ25=BG33,AK25=BG33,AL25=BG33,AM25=BG33,AN25=BG33),AM33,AM34)</f>
        <v>No</v>
      </c>
      <c r="BP33" s="11" t="str">
        <f>IF(OR(J26=BG33,K26=BG33,L26=BG33,M26=BG33,N26=BG33,O26=BG33,P26=BG33,Q26=BG33,R26=BG33,S26=BG33,T26=BG33,U26=BG33,V26=BG33,W26=BG33,X26=BG33,Y26=BG33,Z26=BG33,AA26=BG33,AB26=BG33,AC26=BG33,AD26=BG33,AE26=BG33,AF26=BG33,AG26=BG33,AH26=BG33,AI26=BG33,AJ26=BG33,AK26=BG33,AL26=BG33,AM26=BG33,AN26=BG33),AM33,AM34)</f>
        <v>No</v>
      </c>
      <c r="BQ33" s="11" t="str">
        <f>IF(OR(J27=BG33,K27=BG33,L27=BG33,M27=BG33,N27=BG33,O27=BG33,P27=BG33,Q27=BG33,R27=BG33,S27=BG33,T27=BG33,U27=BG33,V27=BG33,W27=BG33,X27=BG33,Y27=BG33,Z27=BG33,AA27=BG33,AB27=BG33,AC27=BG33,AD27=BG33,AE27=BG33,AF27=BG33,AG27=BG33,AH27=BG33,AI27=BG33,AJ27=BG33,AK27=BG33,AL27=BG33,AM27=BG33,AN27=BG33),AM33,AM34)</f>
        <v>No</v>
      </c>
      <c r="BR33" s="20" t="str">
        <f>IF(OR(J28=BG33,K28=BG33,L28=BG33,M28=BG33,N28=BG33,O28=BG33,P28=BG33,Q28=BG33,R28=BG33,S28=BG33,T28=BG33,U28=BG33,V28=BG33,W28=BG33,X28=BG33,Y28=BG33,Z28=BG33,AA28=BG33,AB28=BG33,AC28=BG33,AD28=BG33,AE28=BG33,AF28=BG33,AG28=BG33,AH28=BG33,AI28=BG33,AJ28=BG33,AK28=BG33,AL28=BG33,AM28=BG33,AN28=BG33),AM33,AM34)</f>
        <v>No</v>
      </c>
      <c r="BS33" s="38" t="str">
        <f>IF(OR(J29=BG33,K29=BG33,L29=BG33,M29=BG33,N29=BG33,O29=BG33,P29=BG33,Q29=BG33,R29=BG33,S29=BG33,T29=BG33,U29=BG33,V29=BG33,W29=BG33,X29=BG33,Y29=BG33,Z29=BG33,AA29=BG33,AB29=BG33,AC29=BG33,AD29=BG33,AE29=BG33,AF29=BG33,AG29=BG33,AH29=BG33,AI29=BG33,AJ29=BG33,AK29=BG33,AL29=BG33,AM29=BG33,AN29=BG33),AM33,AM34)</f>
        <v>No</v>
      </c>
      <c r="BT33" s="20" t="str">
        <f>IF(OR(J30=BG33,K30=BG33,L30=BG33,M30=BG33,N30=BG33,O30=BG33,P30=BG33,Q30=BG33,R30=BG33,S30=BG33,T30=BG33,U30=BG33,V30=BG33,W30=BG33,X30=BG33,Y30=BG33,Z30=BG33,AA30=BG33,AB30=BG33,AC30=BG33,AD30=BG33,AE30=BG33,AF30=BG33,AG30=BG33,AH30=BG33,AI30=BG33,AJ30=BG33,AK30=BG33,AL30=BG33,AM30=BG33,AN30=BG33),AM33,AM34)</f>
        <v>No</v>
      </c>
    </row>
    <row r="34" spans="1:72" hidden="1" x14ac:dyDescent="0.25">
      <c r="J34" s="36" t="s">
        <v>87</v>
      </c>
      <c r="K34" s="37" t="s">
        <v>2</v>
      </c>
      <c r="N34" s="112" t="s">
        <v>16</v>
      </c>
      <c r="O34" s="113"/>
      <c r="AM34" s="22" t="s">
        <v>34</v>
      </c>
      <c r="AX34" s="21" t="s">
        <v>34</v>
      </c>
      <c r="AZ34" s="43">
        <v>3</v>
      </c>
      <c r="BB34" s="20" t="s">
        <v>85</v>
      </c>
      <c r="BE34" s="20">
        <v>0</v>
      </c>
      <c r="BF34" s="20" t="str" cm="1">
        <f t="array" ref="BF34">_xlfn.IFS(AND(BE22=0,BE23=0,BE24=0,BE25=0,BE26=0,BE27=0,BE28=0,BE29=0,BE30=0,BE31=0,BE32=0,BE33=0,BE34=0),BF30,AND(BE23=0,BE24=0,BE25=0,BE26=0,BE27=0,BE28=0,BE29=0,BE30=0,BE31=0,BE32=0,BE33=0,BE34=0),BF29,AND(BE24=0,BE25=0,BE26=0,BE27=0,BE28=0,BE29=0,BE30=0,BE31=0,BE32=0,BE33=0,BE34=0),BF28,AND(BE25=0,BE26=0,BE27=0,BE28=0,BE29=0,BE30=0,BE31=0,BE32=0,BE33=0,BE34=0),BF27,AND(BE26=0,BE27=0,BE28=0,BE29=0,BE30=0,BE31=0,BE32=0,BE33=0,BE34=0),BF26,AND(BE27=0,BE28=0,BE29=0,BE30=0,BE31=0,BE32=0,BE33=0,BE34=0),BF25,AND(BE28=0,BE29=0,BE30=0,BE31=0,BE32=0,BE33=0,BE34=0),BF24,AND(BE29=0,BE30=0,BE31=0,BE32=0,BE33=0,BE34=0),BF23,AND(BE30=0,BE31=0,BE32=0,BE33=0,BE34=0),BF22,AND(BE31=0,BE32=0,BE33=0,BE34=0),BF21,AND(BE32=0,BE33=0,BE34=0),BF20,AND(BE33=0,BE34=0),BF19,AND(BE33=D36,BE34=0),BF18,AND(BE33=D36,BE34=D37),D37)</f>
        <v>T. 1</v>
      </c>
      <c r="BG34" s="25">
        <f>Programa!S3+16</f>
        <v>45582</v>
      </c>
      <c r="BH34" s="9">
        <f>Programa!S5+16</f>
        <v>19</v>
      </c>
      <c r="BI34" s="11" t="str" cm="1">
        <f t="array" ref="BI34">_xlfn.IFNA(_xlfn.IFS(AND(AP21=AX33,AR21=BH34,AT21=BB33),D21,AND(AP21=AX33,AS21=BG34,AT21=BB33),D21,AND(AU21=AX33,AV21=BH34,AX21=BB33),D21,AND(AU21=AX33,AW21=BG34,AX21=BB33),D21,AND(AY21=AX33,AZ21=BH34,BB21=BB33),D21,AND(AY21=AX33,BA21=BG34,BB21=BB33),D21,AND(AP22=AX33,AR22=BH34,AT22=BB33),D22,AND(AP22=AX33,AS22=BG34,AT22=BB33),D22,AND(AU22=AX33,AV22=BH34,AX22=BB33),D22,AND(AU22=AX33,AW22=BG34,AX22=BB33),D22,AND(AY22=AX33,AZ22=BH34,BB22=BB33),D22,AND(AY22=AX33,BA22=BG34,BB22=BB33),D22,AND(AP23=AX33,AR23=BH34,AT23=BB33),D23,AND(AP23=AX33,AS23=BG34,AT23=BB33),D23,AND(AU23=AX33,AV23=BH34,AX23=BB33),D23,AND(AU23=AX33,AW23=BG34,AX23=BB33),D23,AND(AY23=AX33,AZ23=BH34,BB23=BB33),D23,AND(AY23=AX33,BA23=BG34,BB23=BB33),D23,AND(AP24=AX33,AR24=BH34,AT24=BB33),D24,AND(AP24=AX33,AS24=BG34,AT24=BB33),D24,AND(AU24=AX33,AV24=BH34,AX24=BB33),D24,AND(AU24=AX33,AW24=BG34,AX24=BB33),D24,AND(AY24=AX33,AZ24=BH34,BB24=BB33),D24,AND(AY24=AX33,BA24=BG34,BB24=BB33),D24,AND(AP25=AX33,AR25=BH34,AT25=BB33),D25,AND(AP25=AX33,AS25=BG34,AT25=BB33),D25,AND(AU25=AX33,AV25=BH34,AX25=BB33),D25,AND(AU25=AX33,AW25=BG34,AX25=BB33),D25,AND(AY25=AX33,AZ25=BH34,BB25=BB33),D25,AND(AY25=AX33,BA25=BG34,BB25=BB33),D25,AND(AP26=AX33,AR26=BH34,AT26=BB33),D26,AND(AP26=AX33,AS26=BG34,AT26=BB33),D26,AND(AU26=AX33,AV26=BH34,AX26=BB33),D26,AND(AU26=AX33,AW26=BG34,AX26=BB33),D26,AND(AY26=AX33,AZ26=BH34,BB26=BB33),D26,AND(AY26=AX33,BA26=BG34,BB26=BB33),D26,AND(AP27=AX33,AR27=BH34,AT27=BB33),D27,AND(AP27=AX33,AS27=BG34,AT27=BB33),D27,AND(AU27=AX33,AV27=BH34,AX27=BB33),D27,AND(AU27=AX33,AW27=BG34,AX27=BB33),D27,AND(AY27=AX33,AZ27=BH34,BB27=BB33),D27,AND(AY27=AX33,BA27=BG34,BB27=BB33),D27,AND(AP28=AX33,AR28=BH34,AT28=BB33),D28,AND(AP28=AX33,AS28=BG34,AT28=BB33),D28,AND(AU28=AX33,AV28=BH34,AX28=BB33),D28,AND(AU28=AX33,AW28=BG34,AX28=BB33),D28,AND(AY28=AX33,AZ28=BH34,BB28=BB33),D28,AND(AY28=AX33,BA28=BG34,BB28=BB33),D28,AND(AP29=AX33,AR29=BH34,AT29=BB33),D29,AND(AP29=AX33,AS29=BG34,AT29=BB33),D29,AND(AU29=AX33,AV29=BH34,AX29=BB33),D29,AND(AU29=AX33,AW29=BG34,AX29=BB33),D29,AND(AY29=AX33,AZ29=BH34,BB29=BB33),D29,AND(AY29=AX33,BA29=BG34,BB29=BB33),D29,AND(AP30=AX33,AR30=BH34,AT30=BB33),D30,AND(AP30=AX33,AS30=BG34,AT30=BB33),D30,AND(AU30=AX33,AV30=BH34,AX30=BB33),D30,AND(AU30=AX33,AW30=BG34,AX30=BB33),D30,AND(AY30=AX33,AZ30=BH34,BB30=BB33),D30,AND(AY30=AX33,BA30=BG34,BB30=BB33),D30),BB37)</f>
        <v>Sin preferencias</v>
      </c>
      <c r="BJ34" s="20" t="str" cm="1">
        <f t="array" ref="BJ34">_xlfn.IFNA(_xlfn.IFS(AND(AP21=AX33,AR21=BH34,AT21=BB34),D21,AND(AP21=AX33,AS21=BG34,AT21=BB34),D21,AND(AU21=AX33,AV21=BH34,AX21=BB34),D21,AND(AU21=AX33,AW21=BG34,AX21=BB34),D21,AND(AY21=AX33,AZ21=BH34,BB21=BB34),D21,AND(AY21=AX33,BA21=BG34,BB21=BB34),D21,AND(AP22=AX33,AR22=BH34,AT22=BB34),D22,AND(AP22=AX33,AS22=BG34,AT22=BB34),D22,AND(AU22=AX33,AV22=BH34,AX22=BB34),D22,AND(AU22=AX33,AW22=BG34,AX22=BB34),D22,AND(AY22=AX33,AZ22=BH34,BB22=BB34),D22,AND(AY22=AX33,BA22=BG34,BB22=BB34),D22,AND(AP23=AX33,AR23=BH34,AT23=BB34),D23,AND(AP23=AX33,AS23=BG34,AT23=BB34),D23,AND(AU23=AX33,AV23=BH34,AX23=BB34),D23,AND(AU23=AX33,AW23=BG34,AX23=BB34),D23,AND(AY23=AX33,AZ23=BH34,BB23=BB34),D23,AND(AY23=AX33,BA23=BG34,BB23=BB34),D23,AND(AP24=AX33,AR24=BH34,AT24=BB34),D24,AND(AP24=AX33,AS24=BG34,AT24=BB34),D24,AND(AU24=AX33,AV24=BH34,AX24=BB34),D24,AND(AU24=AX33,AW24=BG34,AX24=BB34),D24,AND(AY24=AX33,AZ24=BH34,BB24=BB34),D24,AND(AY24=AX33,BA24=BG34,BB24=BB34),D24,AND(AP25=AX33,AR25=BH34,AT25=BB34),D25,AND(AP25=AX33,AS25=BG34,AT25=BB34),D25,AND(AU25=AX33,AV25=BH34,AX25=BB34),D25,AND(AU25=AX33,AW25=BG34,AX25=BB34),D25,AND(AY25=AX33,AZ25=BH34,BB25=BB34),D25,AND(AY25=AX33,BA25=BG34,BB25=BB34),D25,AND(AP26=AX33,AR26=BH34,AT26=BB34),D26,AND(AP26=AX33,AS26=BG34,AT26=BB34),D26,AND(AU26=AX33,AV26=BH34,AX26=BB34),D26,AND(AU26=AX33,AW26=BG34,AX26=BB34),D26,AND(AY26=AX33,AZ26=BH34,BB26=BB34),D26,AND(AY26=AX33,BA26=BG34,BB26=BB34),D26,AND(AP27=AX33,AR27=BH34,AT27=BB34),D27,AND(AP27=AX33,AS27=BG34,AT27=BB34),D27,AND(AU27=AX33,AV27=BH34,AX27=BB34),D27,AND(AU27=AX33,AW27=BG34,AX27=BB34),D27,AND(AY27=AX33,AZ27=BH34,BB27=BB34),D27,AND(AY27=AX33,BA27=BG34,BB27=BB34),D27,AND(AP28=AX33,AR28=BH34,AT28=BB34),D28,AND(AP28=AX33,AS28=BG34,AT28=BB34),D28,AND(AU28=AX33,AV28=BH34,AX28=BB34),D28,AND(AU28=AX33,AW28=BG34,AX28=BB34),D28,AND(AY28=AX33,AZ28=BH34,BB28=BB34),D28,AND(AY28=AX33,BA28=BG34,BB28=BB34),D28,AND(AP29=AX33,AR29=BH34,AT29=BB34),D29,AND(AP29=AX33,AS29=BG34,AT29=BB34),D29,AND(AU29=AX33,AV29=BH34,AX29=BB34),D29,AND(AU29=AX33,AW29=BG34,AX29=BB34),D29,AND(AY29=AX33,AZ29=BH34,BB29=BB34),D29,AND(AY29=AX33,BA29=BG34,BB29=BB34),D29,AND(AP30=AX33,AR30=BH34,AT30=BB34),D30,AND(AP30=AX33,AS30=BG34,AT30=BB34),D30,AND(AU30=AX33,AV30=BH34,AX30=BB34),D30,AND(AU30=AX33,AW30=BG34,AX30=BB34),D30,AND(AY30=AX33,AZ30=BH34,BB30=BB34),D30,AND(AY30=AX33,BA30=BG34,BB30=BB34),D30),BB37)</f>
        <v>Sin preferencias</v>
      </c>
      <c r="BK34" s="20" t="str">
        <f>IF(OR(J21=BG34,K21=BG34,L21=BG34,M21=BG34,N21=BG34,O21=BG34,P21=BG34,Q21=BG34,R21=BG34,S21=BG34,T21=BG34,U21=BG34,V21=BG34,W21=BG34,X21=BG34,Y21=BG34,Z21=BG34,AA21=BG34,AB21=BG34,AC21=BG34,AD21=BG34,AE21=BG34,AF21=BG34,AG21=BG34,AH21=BG34,AI21=BG34,AJ21=BG34,AK21=BG34,AL21=BG34,AM21=BG34,AN21=BG34),AM33,AM34)</f>
        <v>No</v>
      </c>
      <c r="BL34" s="20" t="str">
        <f>IF(OR(J22=BG34,K22=BG34,L22=BG34,M22=BG34,N22=BG34,O22=BG34,P22=BG34,Q22=BG34,R22=BG34,S22=BG34,T22=BG34,U22=BG34,V22=BG34,W22=BG34,X22=BG34,Y22=BG34,Z22=BG34,AA22=BG34,AB22=BG34,AC22=BG34,AD22=BG34,AE22=BG34,AF22=BG34,AG22=BG34,AH22=BG34,AI22=BG34,AJ22=BG34,AK22=BG34,AL22=BG34,AM22=BG34,AN22=BG34),AM33,AM34)</f>
        <v>No</v>
      </c>
      <c r="BM34" s="20" t="str">
        <f>IF(OR(J23=BG34,K23=BG34,L23=BG34,M23=BG34,N23=BG34,O23=BG34,P23=BG34,Q23=BG34,R23=BG34,S23=BG34,T23=BG34,U23=BG34,V23=BG34,W23=BG34,X23=BG34,Y23=BG34,Z23=BG34,AA23=BG34,AB23=BG34,AC23=BG34,AD23=BG34,AE23=BG34,AF23=BG34,AG23=BG34,AH23=BG34,AI23=BG34,AJ23=BG34,AK23=BG34,AL23=BG34,AM23=BG34,AN23=BG34),AM33,AM34)</f>
        <v>No</v>
      </c>
      <c r="BN34" s="20" t="str">
        <f>IF(OR(J24=BG34,K24=BG34,L24=BG34,M24=BG34,N24=BG34,O24=BG34,P24=BG34,Q24=BG34,R24=BG34,S24=BG34,T24=BG34,U24=BG34,V24=BG34,W24=BG34,X24=BG34,Y24=BG34,Z24=BG34,AA24=BG34,AB24=BG34,AC24=BG34,AD24=BG34,AE24=BG34,AF24=BG34,AG24=BG34,AH24=BG34,AI24=BG34,AJ24=BG34,AK24=BG34,AL24=BG34,AM24=BG34,AN24=BG34),AM33,AM34)</f>
        <v>No</v>
      </c>
      <c r="BO34" s="11" t="str">
        <f>IF(OR(J25=BG34,K25=BG34,L25=BG34,M25=BG34,N25=BG34,O25=BG34,P25=BG34,Q25=BG34,R25=BG34,S25=BG34,T25=BG34,U25=BG34,V25=BG34,W25=BG34,X25=BG34,Y25=BG34,Z25=BG34,AA25=BG34,AB25=BG34,AC25=BG34,AD25=BG34,AE25=BG34,AF25=BG34,AG25=BG34,AH25=BG34,AI25=BG34,AJ25=BG34,AK25=BG34,AL25=BG34,AM25=BG34,AN25=BG34),AM33,AM34)</f>
        <v>No</v>
      </c>
      <c r="BP34" s="11" t="str">
        <f>IF(OR(J26=BG34,K26=BG34,L26=BG34,M26=BG34,N26=BG34,O26=BG34,P26=BG34,Q26=BG34,R26=BG34,S26=BG34,T26=BG34,U26=BG34,V26=BG34,W26=BG34,X26=BG34,Y26=BG34,Z26=BG34,AA26=BG34,AB26=BG34,AC26=BG34,AD26=BG34,AE26=BG34,AF26=BG34,AG26=BG34,AH26=BG34,AI26=BG34,AJ26=BG34,AK26=BG34,AL26=BG34,AM26=BG34,AN26=BG34),AM33,AM34)</f>
        <v>No</v>
      </c>
      <c r="BQ34" s="11" t="str">
        <f>IF(OR(J27=BG34,K27=BG34,L27=BG34,M27=BG34,N27=BG34,O27=BG34,P27=BG34,Q27=BG34,R27=BG34,S27=BG34,T27=BG34,U27=BG34,V27=BG34,W27=BG34,X27=BG34,Y27=BG34,Z27=BG34,AA27=BG34,AB27=BG34,AC27=BG34,AD27=BG34,AE27=BG34,AF27=BG34,AG27=BG34,AH27=BG34,AI27=BG34,AJ27=BG34,AK27=BG34,AL27=BG34,AM27=BG34,AN27=BG34),AM33,AM34)</f>
        <v>No</v>
      </c>
      <c r="BR34" s="20" t="str">
        <f>IF(OR(J28=BG34,K28=BG34,L28=BG34,M28=BG34,N28=BG34,O28=BG34,P28=BG34,Q28=BG34,R28=BG34,S28=BG34,T28=BG34,U28=BG34,V28=BG34,W28=BG34,X28=BG34,Y28=BG34,Z28=BG34,AA28=BG34,AB28=BG34,AC28=BG34,AD28=BG34,AE28=BG34,AF28=BG34,AG28=BG34,AH28=BG34,AI28=BG34,AJ28=BG34,AK28=BG34,AL28=BG34,AM28=BG34,AN28=BG34),AM33,AM34)</f>
        <v>No</v>
      </c>
      <c r="BS34" s="38" t="str">
        <f>IF(OR(J29=BG34,K29=BG34,L29=BG34,M29=BG34,N29=BG34,O29=BG34,P29=BG34,Q29=BG34,R29=BG34,S29=BG34,T29=BG34,U29=BG34,V29=BG34,W29=BG34,X29=BG34,Y29=BG34,Z29=BG34,AA29=BG34,AB29=BG34,AC29=BG34,AD29=BG34,AE29=BG34,AF29=BG34,AG29=BG34,AH29=BG34,AI29=BG34,AJ29=BG34,AK29=BG34,AL29=BG34,AM29=BG34,AN29=BG34),AM33,AM34)</f>
        <v>No</v>
      </c>
      <c r="BT34" s="20" t="str">
        <f>IF(OR(J30=BG34,K30=BG34,L30=BG34,M30=BG34,N30=BG34,O30=BG34,P30=BG34,Q30=BG34,R30=BG34,S30=BG34,T30=BG34,U30=BG34,V30=BG34,W30=BG34,X30=BG34,Y30=BG34,Z30=BG34,AA30=BG34,AB30=BG34,AC30=BG34,AD30=BG34,AE30=BG34,AF30=BG34,AG30=BG34,AH30=BG34,AI30=BG34,AJ30=BG34,AK30=BG34,AL30=BG34,AM30=BG34,AN30=BG34),AM33,AM34)</f>
        <v>No</v>
      </c>
    </row>
    <row r="35" spans="1:72" hidden="1" x14ac:dyDescent="0.25">
      <c r="J35" s="11"/>
      <c r="K35" s="38" t="s">
        <v>4</v>
      </c>
      <c r="AZ35" s="43">
        <v>4</v>
      </c>
      <c r="BB35" s="21"/>
      <c r="BE35" s="20">
        <v>0</v>
      </c>
      <c r="BF35" s="20" t="str" cm="1">
        <f t="array" ref="BF35">_xlfn.IFS(AND(BE22=0,BE23=0,BE24=0,BE25=0,BE26=0,BE27=0,BE28=0,BE29=0,BE30=0,BE31=0,BE32=0,BE33=0,BE34=0,BE35=0),BF31,AND(BE23=0,BE24=0,BE25=0,BE26=0,BE27=0,BE28=0,BE29=0,BE30=0,BE31=0,BE32=0,BE33=0,BE34=0,BE35=0),BF30,AND(BE24=0,BE25=0,BE26=0,BE27=0,BE28=0,BE29=0,BE30=0,BE31=0,BE32=0,BE33=0,BE34=0,BE35=0),BF29,AND(BE25=0,BE26=0,BE27=0,BE28=0,BE29=0,BE30=0,BE31=0,BE32=0,BE33=0,BE34=0,BE35=0),BF28,AND(BE26=0,BE27=0,BE28=0,BE29=0,BE30=0,BE31=0,BE32=0,BE33=0,BE34=0,BE35=0),BF27,AND(BE27=0,BE28=0,BE29=0,BE30=0,BE31=0,BE32=0,BE33=0,BE34=0,BE35=0),BF26,AND(BE28=0,BE29=0,BE30=0,BE31=0,BE32=0,BE33=0,BE34=0,BE35=0),BF25,AND(BE29=0,BE30=0,BE31=0,BE32=0,BE33=0,BE34=0,BE35=0),BF24,AND(BE30=0,BE31=0,BE32=0,BE33=0,BE34=0,BE35=0),BF23,AND(BE31=0,BE32=0,BE33=0,BE34=0,BE35=0),BF22,AND(BE32=0,BE33=0,BE34=0,BE35=0),BF21,AND(BE33=0,BE34=0,BE35=0),BF20,AND(BE34=0,BE35=0),BF19,AND(BE34=D37,BE35=0),BF18,AND(BE34=D37,BE35=D38),D38)</f>
        <v>T. 2</v>
      </c>
      <c r="BG35" s="25">
        <f>Programa!S3+17</f>
        <v>45583</v>
      </c>
      <c r="BH35" s="9">
        <f>Programa!S5+17</f>
        <v>20</v>
      </c>
      <c r="BI35" s="11" t="str" cm="1">
        <f t="array" ref="BI35">_xlfn.IFNA(_xlfn.IFS(AND(AP21=AX33,AR21=BH35,AT21=BB33),D21,AND(AP21=AX33,AS21=BG35,AT21=BB33),D21,AND(AU21=AX33,AV21=BH35,AX21=BB33),D21,AND(AU21=AX33,AW21=BG35,AX21=BB33),D21,AND(AY21=AX33,AZ21=BH35,BB21=BB33),D21,AND(AY21=AX33,BA21=BG35,BB21=BB33),D21,AND(AP22=AX33,AR22=BH35,AT22=BB33),D22,AND(AP22=AX33,AS22=BG35,AT22=BB33),D22,AND(AU22=AX33,AV22=BH35,AX22=BB33),D22,AND(AU22=AX33,AW22=BG35,AX22=BB33),D22,AND(AY22=AX33,AZ22=BH35,BB22=BB33),D22,AND(AY22=AX33,BA22=BG35,BB22=BB33),D22,AND(AP23=AX33,AR23=BH35,AT23=BB33),D23,AND(AP23=AX33,AS23=BG35,AT23=BB33),D23,AND(AU23=AX33,AV23=BH35,AX23=BB33),D23,AND(AU23=AX33,AW23=BG35,AX23=BB33),D23,AND(AY23=AX33,AZ23=BH35,BB23=BB33),D23,AND(AY23=AX33,BA23=BG35,BB23=BB33),D23,AND(AP24=AX33,AR24=BH35,AT24=BB33),D24,AND(AP24=AX33,AS24=BG35,AT24=BB33),D24,AND(AU24=AX33,AV24=BH35,AX24=BB33),D24,AND(AU24=AX33,AW24=BG35,AX24=BB33),D24,AND(AY24=AX33,AZ24=BH35,BB24=BB33),D24,AND(AY24=AX33,BA24=BG35,BB24=BB33),D24,AND(AP25=AX33,AR25=BH35,AT25=BB33),D25,AND(AP25=AX33,AS25=BG35,AT25=BB33),D25,AND(AU25=AX33,AV25=BH35,AX25=BB33),D25,AND(AU25=AX33,AW25=BG35,AX25=BB33),D25,AND(AY25=AX33,AZ25=BH35,BB25=BB33),D25,AND(AY25=AX33,BA25=BG35,BB25=BB33),D25,AND(AP26=AX33,AR26=BH35,AT26=BB33),D26,AND(AP26=AX33,AS26=BG35,AT26=BB33),D26,AND(AU26=AX33,AV26=BH35,AX26=BB33),D26,AND(AU26=AX33,AW26=BG35,AX26=BB33),D26,AND(AY26=AX33,AZ26=BH35,BB26=BB33),D26,AND(AY26=AX33,BA26=BG35,BB26=BB33),D26,AND(AP27=AX33,AR27=BH35,AT27=BB33),D27,AND(AP27=AX33,AS27=BG35,AT27=BB33),D27,AND(AU27=AX33,AV27=BH35,AX27=BB33),D27,AND(AU27=AX33,AW27=BG35,AX27=BB33),D27,AND(AY27=AX33,AZ27=BH35,BB27=BB33),D27,AND(AY27=AX33,BA27=BG35,BB27=BB33),D27,AND(AP28=AX33,AR28=BH35,AT28=BB33),D28,AND(AP28=AX33,AS28=BG35,AT28=BB33),D28,AND(AU28=AX33,AV28=BH35,AX28=BB33),D28,AND(AU28=AX33,AW28=BG35,AX28=BB33),D28,AND(AY28=AX33,AZ28=BH35,BB28=BB33),D28,AND(AY28=AX33,BA28=BG35,BB28=BB33),D28,AND(AP29=AX33,AR29=BH35,AT29=BB33),D29,AND(AP29=AX33,AS29=BG35,AT29=BB33),D29,AND(AU29=AX33,AV29=BH35,AX29=BB33),D29,AND(AU29=AX33,AW29=BG35,AX29=BB33),D29,AND(AY29=AX33,AZ29=BH35,BB29=BB33),D29,AND(AY29=AX33,BA29=BG35,BB29=BB33),D29,AND(AP30=AX33,AR30=BH35,AT30=BB33),D30,AND(AP30=AX33,AS30=BG35,AT30=BB33),D30,AND(AU30=AX33,AV30=BH35,AX30=BB33),D30,AND(AU30=AX33,AW30=BG35,AX30=BB33),D30,AND(AY30=AX33,AZ30=BH35,BB30=BB33),D30,AND(AY30=AX33,BA30=BG35,BB30=BB33),D30),BB37)</f>
        <v>Sin preferencias</v>
      </c>
      <c r="BJ35" s="20" t="str" cm="1">
        <f t="array" ref="BJ35">_xlfn.IFNA(_xlfn.IFS(AND(AP21=AX33,AR21=BH35,AT21=BB34),D21,AND(AP21=AX33,AS21=BG35,AT21=BB34),D21,AND(AU21=AX33,AV21=BH35,AX21=BB34),D21,AND(AU21=AX33,AW21=BG35,AX21=BB34),D21,AND(AY21=AX33,AZ21=BH35,BB21=BB34),D21,AND(AY21=AX33,BA21=BG35,BB21=BB34),D21,AND(AP22=AX33,AR22=BH35,AT22=BB34),D22,AND(AP22=AX33,AS22=BG35,AT22=BB34),D22,AND(AU22=AX33,AV22=BH35,AX22=BB34),D22,AND(AU22=AX33,AW22=BG35,AX22=BB34),D22,AND(AY22=AX33,AZ22=BH35,BB22=BB34),D22,AND(AY22=AX33,BA22=BG35,BB22=BB34),D22,AND(AP23=AX33,AR23=BH35,AT23=BB34),D23,AND(AP23=AX33,AS23=BG35,AT23=BB34),D23,AND(AU23=AX33,AV23=BH35,AX23=BB34),D23,AND(AU23=AX33,AW23=BG35,AX23=BB34),D23,AND(AY23=AX33,AZ23=BH35,BB23=BB34),D23,AND(AY23=AX33,BA23=BG35,BB23=BB34),D23,AND(AP24=AX33,AR24=BH35,AT24=BB34),D24,AND(AP24=AX33,AS24=BG35,AT24=BB34),D24,AND(AU24=AX33,AV24=BH35,AX24=BB34),D24,AND(AU24=AX33,AW24=BG35,AX24=BB34),D24,AND(AY24=AX33,AZ24=BH35,BB24=BB34),D24,AND(AY24=AX33,BA24=BG35,BB24=BB34),D24,AND(AP25=AX33,AR25=BH35,AT25=BB34),D25,AND(AP25=AX33,AS25=BG35,AT25=BB34),D25,AND(AU25=AX33,AV25=BH35,AX25=BB34),D25,AND(AU25=AX33,AW25=BG35,AX25=BB34),D25,AND(AY25=AX33,AZ25=BH35,BB25=BB34),D25,AND(AY25=AX33,BA25=BG35,BB25=BB34),D25,AND(AP26=AX33,AR26=BH35,AT26=BB34),D26,AND(AP26=AX33,AS26=BG35,AT26=BB34),D26,AND(AU26=AX33,AV26=BH35,AX26=BB34),D26,AND(AU26=AX33,AW26=BG35,AX26=BB34),D26,AND(AY26=AX33,AZ26=BH35,BB26=BB34),D26,AND(AY26=AX33,BA26=BG35,BB26=BB34),D26,AND(AP27=AX33,AR27=BH35,AT27=BB34),D27,AND(AP27=AX33,AS27=BG35,AT27=BB34),D27,AND(AU27=AX33,AV27=BH35,AX27=BB34),D27,AND(AU27=AX33,AW27=BG35,AX27=BB34),D27,AND(AY27=AX33,AZ27=BH35,BB27=BB34),D27,AND(AY27=AX33,BA27=BG35,BB27=BB34),D27,AND(AP28=AX33,AR28=BH35,AT28=BB34),D28,AND(AP28=AX33,AS28=BG35,AT28=BB34),D28,AND(AU28=AX33,AV28=BH35,AX28=BB34),D28,AND(AU28=AX33,AW28=BG35,AX28=BB34),D28,AND(AY28=AX33,AZ28=BH35,BB28=BB34),D28,AND(AY28=AX33,BA28=BG35,BB28=BB34),D28,AND(AP29=AX33,AR29=BH35,AT29=BB34),D29,AND(AP29=AX33,AS29=BG35,AT29=BB34),D29,AND(AU29=AX33,AV29=BH35,AX29=BB34),D29,AND(AU29=AX33,AW29=BG35,AX29=BB34),D29,AND(AY29=AX33,AZ29=BH35,BB29=BB34),D29,AND(AY29=AX33,BA29=BG35,BB29=BB34),D29,AND(AP30=AX33,AR30=BH35,AT30=BB34),D30,AND(AP30=AX33,AS30=BG35,AT30=BB34),D30,AND(AU30=AX33,AV30=BH35,AX30=BB34),D30,AND(AU30=AX33,AW30=BG35,AX30=BB34),D30,AND(AY30=AX33,AZ30=BH35,BB30=BB34),D30,AND(AY30=AX33,BA30=BG35,BB30=BB34),D30),BB37)</f>
        <v>Sin preferencias</v>
      </c>
      <c r="BK35" s="20" t="str">
        <f>IF(OR(J21=BG35,K21=BG35,L21=BG35,M21=BG35,N21=BG35,O21=BG35,P21=BG35,Q21=BG35,R21=BG35,S21=BG35,T21=BG35,U21=BG35,V21=BG35,W21=BG35,X21=BG35,Y21=BG35,Z21=BG35,AA21=BG35,AB21=BG35,AC21=BG35,AD21=BG35,AE21=BG35,AF21=BG35,AG21=BG35,AH21=BG35,AI21=BG35,AJ21=BG35,AK21=BG35,AL21=BG35,AM21=BG35,AN21=BG35),AM33,AM34)</f>
        <v>No</v>
      </c>
      <c r="BL35" s="20" t="str">
        <f>IF(OR(J22=BG35,K22=BG35,L22=BG35,M22=BG35,N22=BG35,O22=BG35,P22=BG35,Q22=BG35,R22=BG35,S22=BG35,T22=BG35,U22=BG35,V22=BG35,W22=BG35,X22=BG35,Y22=BG35,Z22=BG35,AA22=BG35,AB22=BG35,AC22=BG35,AD22=BG35,AE22=BG35,AF22=BG35,AG22=BG35,AH22=BG35,AI22=BG35,AJ22=BG35,AK22=BG35,AL22=BG35,AM22=BG35,AN22=BG35),AM33,AM34)</f>
        <v>No</v>
      </c>
      <c r="BM35" s="20" t="str">
        <f>IF(OR(J23=BG35,K23=BG35,L23=BG35,M23=BG35,N23=BG35,O23=BG35,P23=BG35,Q23=BG35,R23=BG35,S23=BG35,T23=BG35,U23=BG35,V23=BG35,W23=BG35,X23=BG35,Y23=BG35,Z23=BG35,AA23=BG35,AB23=BG35,AC23=BG35,AD23=BG35,AE23=BG35,AF23=BG35,AG23=BG35,AH23=BG35,AI23=BG35,AJ23=BG35,AK23=BG35,AL23=BG35,AM23=BG35,AN23=BG35),AM33,AM34)</f>
        <v>No</v>
      </c>
      <c r="BN35" s="20" t="str">
        <f>IF(OR(J24=BG35,K24=BG35,L24=BG35,M24=BG35,N24=BG35,O24=BG35,P24=BG35,Q24=BG35,R24=BG35,S24=BG35,T24=BG35,U24=BG35,V24=BG35,W24=BG35,X24=BG35,Y24=BG35,Z24=BG35,AA24=BG35,AB24=BG35,AC24=BG35,AD24=BG35,AE24=BG35,AF24=BG35,AG24=BG35,AH24=BG35,AI24=BG35,AJ24=BG35,AK24=BG35,AL24=BG35,AM24=BG35,AN24=BG35),AM33,AM34)</f>
        <v>No</v>
      </c>
      <c r="BO35" s="11" t="str">
        <f>IF(OR(J25=BG35,K25=BG35,L25=BG35,M25=BG35,N25=BG35,O25=BG35,P25=BG35,Q25=BG35,R25=BG35,S25=BG35,T25=BG35,U25=BG35,V25=BG35,W25=BG35,X25=BG35,Y25=BG35,Z25=BG35,AA25=BG35,AB25=BG35,AC25=BG35,AD25=BG35,AE25=BG35,AF25=BG35,AG25=BG35,AH25=BG35,AI25=BG35,AJ25=BG35,AK25=BG35,AL25=BG35,AM25=BG35,AN25=BG35),AM33,AM34)</f>
        <v>No</v>
      </c>
      <c r="BP35" s="11" t="str">
        <f>IF(OR(J26=BG35,K26=BG35,L26=BG35,M26=BG35,N26=BG35,O26=BG35,P26=BG35,Q26=BG35,R26=BG35,S26=BG35,T26=BG35,U26=BG35,V26=BG35,W26=BG35,X26=BG35,Y26=BG35,Z26=BG35,AA26=BG35,AB26=BG35,AC26=BG35,AD26=BG35,AE26=BG35,AF26=BG35,AG26=BG35,AH26=BG35,AI26=BG35,AJ26=BG35,AK26=BG35,AL26=BG35,AM26=BG35,AN26=BG35),AM33,AM34)</f>
        <v>No</v>
      </c>
      <c r="BQ35" s="11" t="str">
        <f>IF(OR(J27=BG35,K27=BG35,L27=BG35,M27=BG35,N27=BG35,O27=BG35,P27=BG35,Q27=BG35,R27=BG35,S27=BG35,T27=BG35,U27=BG35,V27=BG35,W27=BG35,X27=BG35,Y27=BG35,Z27=BG35,AA27=BG35,AB27=BG35,AC27=BG35,AD27=BG35,AE27=BG35,AF27=BG35,AG27=BG35,AH27=BG35,AI27=BG35,AJ27=BG35,AK27=BG35,AL27=BG35,AM27=BG35,AN27=BG35),AM33,AM34)</f>
        <v>No</v>
      </c>
      <c r="BR35" s="20" t="str">
        <f>IF(OR(J28=BG35,K28=BG35,L28=BG35,M28=BG35,N28=BG35,O28=BG35,P28=BG35,Q28=BG35,R28=BG35,S28=BG35,T28=BG35,U28=BG35,V28=BG35,W28=BG35,X28=BG35,Y28=BG35,Z28=BG35,AA28=BG35,AB28=BG35,AC28=BG35,AD28=BG35,AE28=BG35,AF28=BG35,AG28=BG35,AH28=BG35,AI28=BG35,AJ28=BG35,AK28=BG35,AL28=BG35,AM28=BG35,AN28=BG35),AM33,AM34)</f>
        <v>No</v>
      </c>
      <c r="BS35" s="38" t="str">
        <f>IF(OR(J29=BG35,K29=BG35,L29=BG35,M29=BG35,N29=BG35,O29=BG35,P29=BG35,Q29=BG35,R29=BG35,S29=BG35,T29=BG35,U29=BG35,V29=BG35,W29=BG35,X29=BG35,Y29=BG35,Z29=BG35,AA29=BG35,AB29=BG35,AC29=BG35,AD29=BG35,AE29=BG35,AF29=BG35,AG29=BG35,AH29=BG35,AI29=BG35,AJ29=BG35,AK29=BG35,AL29=BG35,AM29=BG35,AN29=BG35),AM33,AM34)</f>
        <v>No</v>
      </c>
      <c r="BT35" s="20" t="str">
        <f>IF(OR(J30=BG35,K30=BG35,L30=BG35,M30=BG35,N30=BG35,O30=BG35,P30=BG35,Q30=BG35,R30=BG35,S30=BG35,T30=BG35,U30=BG35,V30=BG35,W30=BG35,X30=BG35,Y30=BG35,Z30=BG35,AA30=BG35,AB30=BG35,AC30=BG35,AD30=BG35,AE30=BG35,AF30=BG35,AG30=BG35,AH30=BG35,AI30=BG35,AJ30=BG35,AK30=BG35,AL30=BG35,AM30=BG35,AN30=BG35),AM33,AM34)</f>
        <v>No</v>
      </c>
    </row>
    <row r="36" spans="1:72" hidden="1" x14ac:dyDescent="0.25">
      <c r="J36" s="11"/>
      <c r="K36" s="38" t="s">
        <v>5</v>
      </c>
      <c r="N36" s="112" t="s">
        <v>17</v>
      </c>
      <c r="O36" s="113"/>
      <c r="AZ36" s="43">
        <v>5</v>
      </c>
      <c r="BE36" s="20">
        <v>0</v>
      </c>
      <c r="BF36" s="20" t="str" cm="1">
        <f t="array" ref="BF36">_xlfn.IFS(AND(BE22=0,BE23=0,BE24=0,BE25=0,BE26=0,BE27=0,BE28=0,BE29=0,BE30=0,BE31=0,BE32=0,BE33=0,BE34=0,BE35=0,BE36=0),BF32,AND(BE23=0,BE24=0,BE25=0,BE26=0,BE27=0,BE28=0,BE29=0,BE30=0,BE31=0,BE32=0,BE33=0,BE34=0,BE35=0,BE36=0),BF31,AND(BE24=0,BE25=0,BE26=0,BE27=0,BE28=0,BE29=0,BE30=0,BE31=0,BE32=0,BE33=0,BE34=0,BE35=0,BE36=0),BF30,AND(BE25=0,BE26=0,BE27=0,BE28=0,BE29=0,BE30=0,BE31=0,BE32=0,BE33=0,BE34=0,BE35=0,BE36=0),BF29,AND(BE26=0,BE27=0,BE28=0,BE29=0,BE30=0,BE31=0,BE32=0,BE33=0,BE34=0,BE35=0,BE36=0),BF28,AND(BE27=0,BE28=0,BE29=0,BE30=0,BE31=0,BE32=0,BE33=0,BE34=0,BE35=0,BE36=0),BF27,AND(BE28=0,BE29=0,BE30=0,BE31=0,BE32=0,BE33=0,BE34=0,BE35=0,BE36=0),BF26,AND(BE29=0,BE30=0,BE31=0,BE32=0,BE33=0,BE34=0,BE35=0,BE36=0),BF25,AND(BE30=0,BE31=0,BE32=0,BE33=0,BE34=0,BE35=0,BE36=0),BF24,AND(BE31=0,BE32=0,BE33=0,BE34=0,BE35=0,BE36=0),BF23,AND(BE32=0,BE33=0,BE34=0,BE35=0,BE36=0),BF22,AND(BE33=0,BE34=0,BE35=0,BE36=0),BF21,AND(BE34=0,BE35=0,BE36=0),BF20,AND(BE35=0,BE36=0),BF19,AND(BE35=D38,BE36=0),BF18,AND(BE35=D38,BE36=D39),D39)</f>
        <v>T. 3</v>
      </c>
      <c r="BG36" s="25">
        <f>Programa!S3+18</f>
        <v>45584</v>
      </c>
      <c r="BH36" s="9">
        <f>Programa!S5+18</f>
        <v>21</v>
      </c>
      <c r="BI36" s="11" t="str" cm="1">
        <f t="array" ref="BI36">_xlfn.IFNA(_xlfn.IFS(AND(AP21=AX33,AR21=BH36,AT21=BB33),D21,AND(AP21=AX33,AS21=BG36,AT21=BB33),D21,AND(AU21=AX33,AV21=BH36,AX21=BB33),D21,AND(AU21=AX33,AW21=BG36,AX21=BB33),D21,AND(AY21=AX33,AZ21=BH36,BB21=BB33),D21,AND(AY21=AX33,BA21=BG36,BB21=BB33),D21,AND(AP22=AX33,AR22=BH36,AT22=BB33),D22,AND(AP22=AX33,AS22=BG36,AT22=BB33),D22,AND(AU22=AX33,AV22=BH36,AX22=BB33),D22,AND(AU22=AX33,AW22=BG36,AX22=BB33),D22,AND(AY22=AX33,AZ22=BH36,BB22=BB33),D22,AND(AY22=AX33,BA22=BG36,BB22=BB33),D22,AND(AP23=AX33,AR23=BH36,AT23=BB33),D23,AND(AP23=AX33,AS23=BG36,AT23=BB33),D23,AND(AU23=AX33,AV23=BH36,AX23=BB33),D23,AND(AU23=AX33,AW23=BG36,AX23=BB33),D23,AND(AY23=AX33,AZ23=BH36,BB23=BB33),D23,AND(AY23=AX33,BA23=BG36,BB23=BB33),D23,AND(AP24=AX33,AR24=BH36,AT24=BB33),D24,AND(AP24=AX33,AS24=BG36,AT24=BB33),D24,AND(AU24=AX33,AV24=BH36,AX24=BB33),D24,AND(AU24=AX33,AW24=BG36,AX24=BB33),D24,AND(AY24=AX33,AZ24=BH36,BB24=BB33),D24,AND(AY24=AX33,BA24=BG36,BB24=BB33),D24,AND(AP25=AX33,AR25=BH36,AT25=BB33),D25,AND(AP25=AX33,AS25=BG36,AT25=BB33),D25,AND(AU25=AX33,AV25=BH36,AX25=BB33),D25,AND(AU25=AX33,AW25=BG36,AX25=BB33),D25,AND(AY25=AX33,AZ25=BH36,BB25=BB33),D25,AND(AY25=AX33,BA25=BG36,BB25=BB33),D25,AND(AP26=AX33,AR26=BH36,AT26=BB33),D26,AND(AP26=AX33,AS26=BG36,AT26=BB33),D26,AND(AU26=AX33,AV26=BH36,AX26=BB33),D26,AND(AU26=AX33,AW26=BG36,AX26=BB33),D26,AND(AY26=AX33,AZ26=BH36,BB26=BB33),D26,AND(AY26=AX33,BA26=BG36,BB26=BB33),D26,AND(AP27=AX33,AR27=BH36,AT27=BB33),D27,AND(AP27=AX33,AS27=BG36,AT27=BB33),D27,AND(AU27=AX33,AV27=BH36,AX27=BB33),D27,AND(AU27=AX33,AW27=BG36,AX27=BB33),D27,AND(AY27=AX33,AZ27=BH36,BB27=BB33),D27,AND(AY27=AX33,BA27=BG36,BB27=BB33),D27,AND(AP28=AX33,AR28=BH36,AT28=BB33),D28,AND(AP28=AX33,AS28=BG36,AT28=BB33),D28,AND(AU28=AX33,AV28=BH36,AX28=BB33),D28,AND(AU28=AX33,AW28=BG36,AX28=BB33),D28,AND(AY28=AX33,AZ28=BH36,BB28=BB33),D28,AND(AY28=AX33,BA28=BG36,BB28=BB33),D28,AND(AP29=AX33,AR29=BH36,AT29=BB33),D29,AND(AP29=AX33,AS29=BG36,AT29=BB33),D29,AND(AU29=AX33,AV29=BH36,AX29=BB33),D29,AND(AU29=AX33,AW29=BG36,AX29=BB33),D29,AND(AY29=AX33,AZ29=BH36,BB29=BB33),D29,AND(AY29=AX33,BA29=BG36,BB29=BB33),D29,AND(AP30=AX33,AR30=BH36,AT30=BB33),D30,AND(AP30=AX33,AS30=BG36,AT30=BB33),D30,AND(AU30=AX33,AV30=BH36,AX30=BB33),D30,AND(AU30=AX33,AW30=BG36,AX30=BB33),D30,AND(AY30=AX33,AZ30=BH36,BB30=BB33),D30,AND(AY30=AX33,BA30=BG36,BB30=BB33),D30),BB37)</f>
        <v>Sin preferencias</v>
      </c>
      <c r="BJ36" s="20" t="str" cm="1">
        <f t="array" ref="BJ36">_xlfn.IFNA(_xlfn.IFS(AND(AP21=AX33,AR21=BH36,AT21=BB34),D21,AND(AP21=AX33,AS21=BG36,AT21=BB34),D21,AND(AU21=AX33,AV21=BH36,AX21=BB34),D21,AND(AU21=AX33,AW21=BG36,AX21=BB34),D21,AND(AY21=AX33,AZ21=BH36,BB21=BB34),D21,AND(AY21=AX33,BA21=BG36,BB21=BB34),D21,AND(AP22=AX33,AR22=BH36,AT22=BB34),D22,AND(AP22=AX33,AS22=BG36,AT22=BB34),D22,AND(AU22=AX33,AV22=BH36,AX22=BB34),D22,AND(AU22=AX33,AW22=BG36,AX22=BB34),D22,AND(AY22=AX33,AZ22=BH36,BB22=BB34),D22,AND(AY22=AX33,BA22=BG36,BB22=BB34),D22,AND(AP23=AX33,AR23=BH36,AT23=BB34),D23,AND(AP23=AX33,AS23=BG36,AT23=BB34),D23,AND(AU23=AX33,AV23=BH36,AX23=BB34),D23,AND(AU23=AX33,AW23=BG36,AX23=BB34),D23,AND(AY23=AX33,AZ23=BH36,BB23=BB34),D23,AND(AY23=AX33,BA23=BG36,BB23=BB34),D23,AND(AP24=AX33,AR24=BH36,AT24=BB34),D24,AND(AP24=AX33,AS24=BG36,AT24=BB34),D24,AND(AU24=AX33,AV24=BH36,AX24=BB34),D24,AND(AU24=AX33,AW24=BG36,AX24=BB34),D24,AND(AY24=AX33,AZ24=BH36,BB24=BB34),D24,AND(AY24=AX33,BA24=BG36,BB24=BB34),D24,AND(AP25=AX33,AR25=BH36,AT25=BB34),D25,AND(AP25=AX33,AS25=BG36,AT25=BB34),D25,AND(AU25=AX33,AV25=BH36,AX25=BB34),D25,AND(AU25=AX33,AW25=BG36,AX25=BB34),D25,AND(AY25=AX33,AZ25=BH36,BB25=BB34),D25,AND(AY25=AX33,BA25=BG36,BB25=BB34),D25,AND(AP26=AX33,AR26=BH36,AT26=BB34),D26,AND(AP26=AX33,AS26=BG36,AT26=BB34),D26,AND(AU26=AX33,AV26=BH36,AX26=BB34),D26,AND(AU26=AX33,AW26=BG36,AX26=BB34),D26,AND(AY26=AX33,AZ26=BH36,BB26=BB34),D26,AND(AY26=AX33,BA26=BG36,BB26=BB34),D26,AND(AP27=AX33,AR27=BH36,AT27=BB34),D27,AND(AP27=AX33,AS27=BG36,AT27=BB34),D27,AND(AU27=AX33,AV27=BH36,AX27=BB34),D27,AND(AU27=AX33,AW27=BG36,AX27=BB34),D27,AND(AY27=AX33,AZ27=BH36,BB27=BB34),D27,AND(AY27=AX33,BA27=BG36,BB27=BB34),D27,AND(AP28=AX33,AR28=BH36,AT28=BB34),D28,AND(AP28=AX33,AS28=BG36,AT28=BB34),D28,AND(AU28=AX33,AV28=BH36,AX28=BB34),D28,AND(AU28=AX33,AW28=BG36,AX28=BB34),D28,AND(AY28=AX33,AZ28=BH36,BB28=BB34),D28,AND(AY28=AX33,BA28=BG36,BB28=BB34),D28,AND(AP29=AX33,AR29=BH36,AT29=BB34),D29,AND(AP29=AX33,AS29=BG36,AT29=BB34),D29,AND(AU29=AX33,AV29=BH36,AX29=BB34),D29,AND(AU29=AX33,AW29=BG36,AX29=BB34),D29,AND(AY29=AX33,AZ29=BH36,BB29=BB34),D29,AND(AY29=AX33,BA29=BG36,BB29=BB34),D29,AND(AP30=AX33,AR30=BH36,AT30=BB34),D30,AND(AP30=AX33,AS30=BG36,AT30=BB34),D30,AND(AU30=AX33,AV30=BH36,AX30=BB34),D30,AND(AU30=AX33,AW30=BG36,AX30=BB34),D30,AND(AY30=AX33,AZ30=BH36,BB30=BB34),D30,AND(AY30=AX33,BA30=BG36,BB30=BB34),D30),BB37)</f>
        <v>Sin preferencias</v>
      </c>
      <c r="BK36" s="20" t="str">
        <f>IF(OR(J21=BG36,K21=BG36,L21=BG36,M21=BG36,N21=BG36,O21=BG36,P21=BG36,Q21=BG36,R21=BG36,S21=BG36,T21=BG36,U21=BG36,V21=BG36,W21=BG36,X21=BG36,Y21=BG36,Z21=BG36,AA21=BG36,AB21=BG36,AC21=BG36,AD21=BG36,AE21=BG36,AF21=BG36,AG21=BG36,AH21=BG36,AI21=BG36,AJ21=BG36,AK21=BG36,AL21=BG36,AM21=BG36,AN21=BG36),AM33,AM34)</f>
        <v>No</v>
      </c>
      <c r="BL36" s="20" t="str">
        <f>IF(OR(J22=BG36,K22=BG36,L22=BG19,M22=BG36,N22=BG36,O22=BG36,P22=BG36,Q22=BG36,R22=BG36,S22=BG36,T22=BG36,U22=BG36,V22=BG36,W22=BG36,X22=BG36,Y22=BG36,Z22=BG36,AA22=BG36,AB22=BG36,AC22=BG36,AD22=BG36,AE22=BG36,AF22=BG36,AG22=BG36,AH22=BG36,AI22=BG36,AJ22=BG36,AK22=BG36,AL22=BG36,AM22=BG36,AN22=BG36),AM33,AM34)</f>
        <v>No</v>
      </c>
      <c r="BM36" s="20" t="str">
        <f>IF(OR(J23=BG36,K23=BG36,L23=BG36,M23=BG36,N23=BG36,O23=BG36,P23=BG36,Q23=BG36,R23=BG36,S23=BG36,T23=BG36,U23=BG36,V23=BG36,W23=BG36,X23=BG36,Y23=BG36,Z23=BG36,AA23=BG36,AB23=BG36,AC23=BG36,AD23=BG36,AE23=BG36,AF23=BG36,AG23=BG36,AH23=BG36,AI23=BG36,AJ23=BG36,AK23=BG36,AL23=BG36,AM23=BG36,AN23=BG36),AM33,AM34)</f>
        <v>No</v>
      </c>
      <c r="BN36" s="20" t="str">
        <f>IF(OR(J24=BG36,K24=BG36,L24=BG36,M24=BG36,N24=BG36,O24=BG36,P24=BG36,Q24=BG36,R24=BG36,S24=BG36,T24=BG36,U24=BG36,V24=BG36,W24=BG36,X24=BG36,Y24=BG36,Z24=BG36,AA24=BG36,AB24=BG36,AC24=BG36,AD24=BG36,AE24=BG36,AF24=BG36,AG24=BG36,AH24=BG36,AI24=BG36,AJ24=BG36,AK24=BG36,AL24=BG36,AM24=BG36,AN24=BG36),AM33,AM34)</f>
        <v>No</v>
      </c>
      <c r="BO36" s="11" t="str">
        <f>IF(OR(J25=BG36,K25=BG36,L25=BG36,M25=BG36,N25=BG36,O25=BG36,P25=BG36,Q25=BG36,R25=BG36,S25=BG36,T25=BG36,U25=BG36,V25=BG36,W25=BG36,X25=BG36,Y25=BG36,Z25=BG36,AA25=BG36,AB25=BG36,AC25=BG36,AD25=BG36,AE25=BG36,AF25=BG36,AG25=BG36,AH25=BG36,AI25=BG36,AJ25=BG36,AK25=BG36,AL25=BG36,AM25=BG36,AN25=BG36),AM33,AM34)</f>
        <v>No</v>
      </c>
      <c r="BP36" s="11" t="str">
        <f>IF(OR(J26=BG36,K26=BG36,L26=BG36,M26=BG36,N26=BG36,O26=BG36,P26=BG36,Q26=BG36,R26=BG36,S26=BG36,T26=BG36,U26=BG36,V26=BG36,W26=BG36,X26=BG36,Y26=BG36,Z26=BG36,AA26=BG36,AB26=BG36,AC26=BG36,AD26=BG36,AE26=BG36,AF26=BG36,AG26=BG36,AH26=BG36,AI26=BG36,AJ26=BG36,AK26=BG36,AL26=BG36,AM26=BG36,AN26=BG36),AM33,AM34)</f>
        <v>No</v>
      </c>
      <c r="BQ36" s="11" t="str">
        <f>IF(OR(J27=BG36,K27=BG36,L27=BG36,M27=BG36,N27=BG36,O27=BG36,P27=BG36,Q27=BG36,R27=BG36,S27=BG36,T27=BG36,U27=BG36,V27=BG36,W27=BG36,X27=BG36,Y27=BG36,Z27=BG36,AA27=BG36,AB27=BG36,AC27=BG36,AD27=BG36,AE27=BG36,AF27=BG36,AG27=BG36,AH27=BG36,AI27=BG36,AJ27=BG36,AK27=BG36,AL27=BG36,AM27=BG36,AN27=BG36),AM33,AM34)</f>
        <v>No</v>
      </c>
      <c r="BR36" s="20" t="str">
        <f>IF(OR(J28=BG36,K28=BG36,L28=BG36,M28=BG36,N28=BG36,O28=BG36,P28=BG36,Q28=BG36,R28=BG36,S28=BG36,T28=BG36,U28=BG36,V28=BG36,W28=BG36,X28=BG36,Y28=BG36,Z28=BG36,AA28=BG36,AB28=BG36,AC28=BG36,AD28=BG36,AE28=BG36,AF28=BG36,AG28=BG36,AH28=BG36,AI28=BG36,AJ28=BG36,AK28=BG36,AL28=BG36,AM28=BG36,AN28=BG36),AM33,AM34)</f>
        <v>No</v>
      </c>
      <c r="BS36" s="38" t="str">
        <f>IF(OR(J29=BG36,K29=BG36,L29=BG36,M29=BG36,N29=BG36,O29=BG36,P29=BG36,Q29=BG36,R29=BG36,S29=BG36,T29=BG36,U29=BG36,V29=BG36,W29=BG36,X29=BG36,Y29=BG36,Z29=BG36,AA29=BG36,AB29=BG36,AC29=BG36,AD29=BG36,AE29=BG36,AF29=BG36,AG29=BG36,AH29=BG36,AI29=BG36,AJ29=BG36,AK29=BG36,AL29=BG36,AM29=BG36,AN29=BG36),AM33,AM34)</f>
        <v>No</v>
      </c>
      <c r="BT36" s="20" t="str">
        <f>IF(OR(J30=BG36,K30=BG36,L30=BG36,M30=BG36,N30=BG36,O30=BG36,P30=BG36,Q30=BG36,R30=BG36,S30=BG36,T30=BG36,U30=BG36,V30=BG36,W30=BG36,X30=BG36,Y30=BG36,Z30=BG36,AA30=BG36,AB30=BG36,AC30=BG36,AD30=BG36,AE30=BG36,AF30=BG36,AG30=BG36,AH30=BG36,AI30=BG36,AJ30=BG36,AK30=BG36,AL30=BG36,AM30=BG36,AN30=BG36),AM33,AM34)</f>
        <v>No</v>
      </c>
    </row>
    <row r="37" spans="1:72" hidden="1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60"/>
      <c r="K37" s="61" t="s">
        <v>8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Z37" s="43">
        <v>6</v>
      </c>
      <c r="BB37" s="22" t="s">
        <v>88</v>
      </c>
      <c r="BE37" s="20">
        <v>0</v>
      </c>
      <c r="BF37" s="20" t="str" cm="1">
        <f t="array" ref="BF37">_xlfn.IFS(AND(BE22=0,BE23=0,BE24=0,BE25=0,BE26=0,BE27=0,BE28=0,BE29=0,BE30=0,BE31=0,BE32=0,BE33=0,BE34=0,BE35=0,BE36=0,BE37=0),BF33,AND(BE23=0,BE24=0,BE25=0,BE26=0,BE27=0,BE28=0,BE29=0,BE30=0,BE31=0,BE32=0,BE33=0,BE34=0,BE35=0,BE36=0,BE37=0),BF32,AND(BE24=0,BE25=0,BE26=0,BE27=0,BE28=0,BE29=0,BE30=0,BE31=0,BE32=0,BE33=0,BE34=0,BE35=0,BE36=0,BE37=0),BF31,AND(BE25=0,BE26=0,BE27=0,BE28=0,BE29=0,BE30=0,BE31=0,BE32=0,BE33=0,BE34=0,BE35=0,BE36=0,BE37=0),BF30,AND(BE26=0,BE27=0,BE28=0,BE29=0,BE30=0,BE31=0,BE32=0,BE33=0,BE34=0,BE35=0,BE36=0,BE37=0),BF29,AND(BE27=0,BE28=0,BE29=0,BE30=0,BE31=0,BE32=0,BE33=0,BE34=0,BE35=0,BE36=0,BE37=0),BF28,AND(BE28=0,BE29=0,BE30=0,BE31=0,BE32=0,BE33=0,BE34=0,BE35=0,BE36=0,BE37=0),BF27,AND(BE29=0,BE30=0,BE31=0,BE32=0,BE33=0,BE34=0,BE35=0,BE36=0,BE37=0),BF26,AND(BE30=0,BE31=0,BE32=0,BE33=0,BE34=0,BE35=0,BE36=0,BE37=0),BF25,AND(BE31=0,BE32=0,BE33=0,BE34=0,BE35=0,BE36=0,BE37=0),BF24,AND(BE32=0,BE33=0,BE34=0,BE35=0,BE36=0,BE37=0),BF23,AND(BE33=0,BE34=0,BE35=0,BE36=0,BE37=0),BF22,AND(BE34=0,BE35=0,BE36=0,BE37=0),BF21,AND(BE35=0,BE36=0,BE37=0),BF20,AND(BE36=0,BE37=0),BF19,AND(BE36=D39,BE37=0),BF18,AND(BE36=D39,BE37=D40),D40)</f>
        <v>T. 4</v>
      </c>
      <c r="BG37" s="25">
        <f>Programa!S3+19</f>
        <v>45585</v>
      </c>
      <c r="BH37" s="9">
        <f>Programa!S5+19</f>
        <v>22</v>
      </c>
      <c r="BI37" s="11" t="str" cm="1">
        <f t="array" ref="BI37">_xlfn.IFNA(_xlfn.IFS(AND(AP21=AX33,AR21=BH37,AT21=BB33),D21,AND(AP21=AX33,AS21=BG37,AT21=BB33),D21,AND(AU21=AX33,AV21=BH37,AX21=BB33),D21,AND(AU21=AX33,AW21=BG37,AX21=BB33),D21,AND(AY21=AX33,AZ21=BH37,BB21=BB33),D21,AND(AY21=AX33,BA21=BG37,BB21=BB33),D21,AND(AP22=AX33,AR22=BH37,AT22=BB33),D22,AND(AP22=AX33,AS22=BG37,AT22=BB33),D22,AND(AU22=AX33,AV22=BH37,AX22=BB33),D22,AND(AU22=AX33,AW22=BG37,AX22=BB33),D22,AND(AY22=AX33,AZ22=BH37,BB22=BB33),D22,AND(AY22=AX33,BA22=BG37,BB22=BB33),D22,AND(AP23=AX33,AR23=BH37,AT23=BB33),D23,AND(AP23=AX33,AS23=BG37,AT23=BB33),D23,AND(AU23=AX33,AV23=BH37,AX23=BB33),D23,AND(AU23=AX33,AW23=BG37,AX23=BB33),D23,AND(AY23=AX33,AZ23=BH37,BB23=BB33),D23,AND(AY23=AX33,BA23=BG37,BB23=BB33),D23,AND(AP24=AX33,AR24=BH37,AT24=BB33),D24,AND(AP24=AX33,AS24=BG37,AT24=BB33),D24,AND(AU24=AX33,AV24=BH37,AX24=BB33),D24,AND(AU24=AX33,AW24=BG37,AX24=BB33),D24,AND(AY24=AX33,AZ24=BH37,BB24=BB33),D24,AND(AY24=AX33,BA24=BG37,BB24=BB33),D24,AND(AP25=AX33,AR25=BH37,AT25=BB33),D25,AND(AP25=AX33,AS25=BG37,AT25=BB33),D25,AND(AU25=AX33,AV25=BH37,AX25=BB33),D25,AND(AU25=AX33,AW25=BG37,AX25=BB33),D25,AND(AY25=AX33,AZ25=BH37,BB25=BB33),D25,AND(AY25=AX33,BA25=BG37,BB25=BB33),D25,AND(AP26=AX33,AR26=BH37,AT26=BB33),D26,AND(AP26=AX33,AS26=BG37,AT26=BB33),D26,AND(AU26=AX33,AV26=BH37,AX26=BB33),D26,AND(AU26=AX33,AW26=BG37,AX26=BB33),D26,AND(AY26=AX33,AZ26=BH37,BB26=BB33),D26,AND(AY26=AX33,BA26=BG37,BB26=BB33),D26,AND(AP27=AX33,AR27=BH37,AT27=BB33),D27,AND(AP27=AX33,AS27=BG37,AT27=BB33),D27,AND(AU27=AX33,AV27=BH37,AX27=BB33),D27,AND(AU27=AX33,AW27=BG37,AX27=BB33),D27,AND(AY27=AX33,AZ27=BH37,BB27=BB33),D27,AND(AY27=AX33,BA27=BG37,BB27=BB33),D27,AND(AP28=AX33,AR28=BH37,AT28=BB33),D28,AND(AP28=AX33,AS28=BG37,AT28=BB33),D28,AND(AU28=AX33,AV28=BH37,AX28=BB33),D28,AND(AU28=AX33,AW28=BG37,AX28=BB33),D28,AND(AY28=AX33,AZ28=BH37,BB28=BB33),D28,AND(AY28=AX33,BA28=BG37,BB28=BB33),D28,AND(AP29=AX33,AR29=BH37,AT29=BB33),D29,AND(AP29=AX33,AS29=BG37,AT29=BB33),D29,AND(AU29=AX33,AV29=BH37,AX29=BB33),D29,AND(AU29=AX33,AW29=BG37,AX29=BB33),D29,AND(AY29=AX33,AZ29=BH37,BB29=BB33),D29,AND(AY29=AX33,BA29=BG37,BB29=BB33),D29,AND(AP30=AX33,AR30=BH37,AT30=BB33),D30,AND(AP30=AX33,AS30=BG37,AT30=BB33),D30,AND(AU30=AX33,AV30=BH37,AX30=BB33),D30,AND(AU30=AX33,AW30=BG37,AX30=BB33),D30,AND(AY30=AX33,AZ30=BH37,BB30=BB33),D30,AND(AY30=AX33,BA30=BG37,BB30=BB33),D30),BB37)</f>
        <v>Sin preferencias</v>
      </c>
      <c r="BJ37" s="20" t="str" cm="1">
        <f t="array" ref="BJ37">_xlfn.IFNA(_xlfn.IFS(AND(AP21=AX33,AR21=BH37,AT21=BB34),D21,AND(AP21=AX33,AS21=BG37,AT21=BB34),D21,AND(AU21=AX33,AV21=BH37,AX21=BB34),D21,AND(AU21=AX33,AW21=BG37,AX21=BB34),D21,AND(AY21=AX33,AZ21=BH37,BB21=BB34),D21,AND(AY21=AX33,BA21=BG37,BB21=BB34),D21,AND(AP22=AX33,AR22=BH37,AT22=BB34),D22,AND(AP22=AX33,AS22=BG37,AT22=BB34),D22,AND(AU22=AX33,AV22=BH37,AX22=BB34),D22,AND(AU22=AX33,AW22=BG37,AX22=BB34),D22,AND(AY22=AX33,AZ22=BH37,BB22=BB34),D22,AND(AY22=AX33,BA22=BG37,BB22=BB34),D22,AND(AP23=AX33,AR23=BH37,AT23=BB34),D23,AND(AP23=AX33,AS23=BG37,AT23=BB34),D23,AND(AU23=AX33,AV23=BH37,AX23=BB34),D23,AND(AU23=AX33,AW23=BG37,AX23=BB34),D23,AND(AY23=AX33,AZ23=BH37,BB23=BB34),D23,AND(AY23=AX33,BA23=BG37,BB23=BB34),D23,AND(AP24=AX33,AR24=BH37,AT24=BB34),D24,AND(AP24=AX33,AS24=BG37,AT24=BB34),D24,AND(AU24=AX33,AV24=BH37,AX24=BB34),D24,AND(AU24=AX33,AW24=BG37,AX24=BB34),D24,AND(AY24=AX33,AZ24=BH37,BB24=BB34),D24,AND(AY24=AX33,BA24=BG37,BB24=BB34),D24,AND(AP25=AX33,AR25=BH37,AT25=BB34),D25,AND(AP25=AX33,AS25=BG37,AT25=BB34),D25,AND(AU25=AX33,AV25=BH37,AX25=BB34),D25,AND(AU25=AX33,AW25=BG37,AX25=BB34),D25,AND(AY25=AX33,AZ25=BH37,BB25=BB34),D25,AND(AY25=AX33,BA25=BG37,BB25=BB34),D25,AND(AP26=AX33,AR26=BH37,AT26=BB34),D26,AND(AP26=AX33,AS26=BG37,AT26=BB34),D26,AND(AU26=AX33,AV26=BH37,AX26=BB34),D26,AND(AU26=AX33,AW26=BG37,AX26=BB34),D26,AND(AY26=AX33,AZ26=BH37,BB26=BB34),D26,AND(AY26=AX33,BA26=BG37,BB26=BB34),D26,AND(AP27=AX33,AR27=BH37,AT27=BB34),D27,AND(AP27=AX33,AS27=BG37,AT27=BB34),D27,AND(AU27=AX33,AV27=BH37,AX27=BB34),D27,AND(AU27=AX33,AW27=BG37,AX27=BB34),D27,AND(AY27=AX33,AZ27=BH37,BB27=BB34),D27,AND(AY27=AX33,BA27=BG37,BB27=BB34),D27,AND(AP28=AX33,AR28=BH37,AT28=BB34),D28,AND(AP28=AX33,AS28=BG37,AT28=BB34),D28,AND(AU28=AX33,AV28=BH37,AX28=BB34),D28,AND(AU28=AX33,AW28=BG37,AX28=BB34),D28,AND(AY28=AX33,AZ28=BH37,BB28=BB34),D28,AND(AY28=AX33,BA28=BG37,BB28=BB34),D28,AND(AP29=AX33,AR29=BH37,AT29=BB34),D29,AND(AP29=AX33,AS29=BG37,AT29=BB34),D29,AND(AU29=AX33,AV29=BH37,AX29=BB34),D29,AND(AU29=AX33,AW29=BG37,AX29=BB34),D29,AND(AY29=AX33,AZ29=BH37,BB29=BB34),D29,AND(AY29=AX33,BA29=BG37,BB29=BB34),D29,AND(AP30=AX33,AR30=BH37,AT30=BB34),D30,AND(AP30=AX33,AS30=BG37,AT30=BB34),D30,AND(AU30=AX33,AV30=BH37,AX30=BB34),D30,AND(AU30=AX33,AW30=BG37,AX30=BB34),D30,AND(AY30=AX33,AZ30=BH37,BB30=BB34),D30,AND(AY30=AX33,BA30=BG37,BB30=BB34),D30),BB37)</f>
        <v>Sin preferencias</v>
      </c>
      <c r="BK37" s="20" t="str">
        <f>IF(OR(J21=BG37,K21=BG37,L21=BG37,M21=BG37,N21=BG37,O21=BG37,P21=BG37,Q21=BG37,R21=BG37,S21=BG37,T21=BG37,U21=BG37,V21=BG37,W21=BG37,X21=BG37,Y21=BG37,Z21=BG37,AA21=BG37,AB21=BG37,AC21=BG37,AD21=BG37,AE21=BG37,AF21=BG37,AG21=BG37,AH21=BG37,AI21=BG37,AJ21=BG37,AK21=BG37,AL21=BG37,AM21=BG37,AN21=BG37),AM33,AM34)</f>
        <v>No</v>
      </c>
      <c r="BL37" s="20" t="str">
        <f>IF(OR(J22=BG37,K22=BG37,L22=BG37,M22=BG37,N22=BG37,O22=BG37,P22=BG37,Q22=BG37,R22=BG37,S22=BG37,T22=BG37,U22=BG37,V22=BG37,W22=BG37,X22=BG37,Y22=BG37,Z22=BG37,AA22=BG37,AB22=BG37,AC22=BG37,AD22=BG37,AE22=BG37,AF22=BG37,AG22=BG37,AH22=BG37,AI22=BG37,AJ22=BG37,AK22=BG37,AL22=BG37,AM22=BG37,AN22=BG37),AM33,AM34)</f>
        <v>No</v>
      </c>
      <c r="BM37" s="20" t="str">
        <f>IF(OR(J23=BG37,K23=BG37,L23=BG37,M23=BG37,N23=BG37,O23=BG37,P23=BG37,Q23=BG37,R23=BG37,S23=BG37,T23=BG37,U23=BG37,V23=BG37,W23=BG37,X23=BG37,Y23=BG37,Z23=BG37,AA23=BG37,AB23=BG37,AC23=BG37,AD23=BG37,AE23=BG37,AF23=BG37,AG23=BG37,AH23=BG37,AI23=BG37,AJ23=BG37,AK23=BG37,AL23=BG37,AM23=BG37,AN23=BG37),AM33,AM34)</f>
        <v>No</v>
      </c>
      <c r="BN37" s="20" t="str">
        <f>IF(OR(J24=BG37,K24=BG37,L24=BG37,M24=BG37,N24=BG37,O24=BG37,P24=BG37,Q24=BG37,R24=BG37,S24=BG37,T24=BG37,U24=BG37,V24=BG37,W24=BG37,X24=BG37,Y24=BG37,Z24=BG37,AA24=BG37,AB24=BG37,AC24=BG37,AD24=BG37,AE24=BG37,AF24=BG37,AG24=BG37,AH24=BG37,AI24=BG37,AJ24=BG37,AK24=BG37,AL24=BG37,AM24=BG37,AN24=BG37),AM33,AM34)</f>
        <v>No</v>
      </c>
      <c r="BO37" s="11" t="str">
        <f>IF(OR(J25=BG37,K25=BG37,L25=BG37,M25=BG37,N25=BG37,O25=BG37,P25=BG37,Q25=BG37,R25=BG37,S25=BG37,T25=BG37,U25=BG37,V25=BG37,W25=BG37,X25=BG37,Y25=BG37,Z25=BG37,AA25=BG37,AB25=BG37,AC25=BG37,AD25=BG37,AE25=BG37,AF25=BG37,AG25=BG37,AH25=BG37,AI25=BG37,AJ25=BG37,AK25=BG37,AL25=BG37,AM25=BG37,AN25=BG37),AM33,AM34)</f>
        <v>No</v>
      </c>
      <c r="BP37" s="11" t="str">
        <f>IF(OR(J26=BG37,K26=BG37,L26=BG37,M26=BG37,N26=BG37,O26=BG37,P26=BG37,Q26=BG37,R26=BG37,S26=BG37,T26=BG37,U26=BG37,V26=BG37,W26=BG37,X26=BG37,Y26=BG37,Z26=BG37,AA26=BG37,AB26=BG37,AC26=BG37,AD26=BG37,AE26=BG37,AF26=BG37,AG26=BG37,AH26=BG37,AI26=BG37,AJ26=BG37,AK26=BG37,AL26=BG37,AM26=BG37,AN26=BG37),AM33,AM34)</f>
        <v>No</v>
      </c>
      <c r="BQ37" s="11" t="str">
        <f>IF(OR(J27=BG37,K27=BG37,L27=BG37,M27=BG37,N27=BG37,O27=BG37,P27=BG37,Q27=BG37,R27=BG37,S27=BG37,T27=BG37,U27=BG37,V27=BG37,W27=BG37,X27=BG37,Y27=BG37,Z27=BG37,AA27=BG37,AB27=BG37,AC27=BG37,AD27=BG37,AE27=BG37,AF27=BG37,AG27=BG37,AH27=BG37,AI27=BG37,AJ27=BG37,AK27=BG37,AL27=BG37,AM27=BG37,AN27=BG37),AM33,AM34)</f>
        <v>No</v>
      </c>
      <c r="BR37" s="20" t="str">
        <f>IF(OR(J28=BG37,K28=BG37,L28=BG37,M28=BG37,N28=BG37,O28=BG37,P28=BG37,Q28=BG37,R28=BG37,S28=BG37,T28=BG37,U28=BG37,V28=BG37,W28=BG37,X28=BG37,Y28=BG37,Z28=BG37,AA28=BG37,AB28=BG37,AC28=BG37,AD28=BG37,AE28=BG37,AF28=BG37,AG28=BG37,AH28=BG37,AI28=BG37,AJ28=BG37,AK28=BG37,AL28=BG37,AM28=BG37,AN28=BG37),AM33,AM34)</f>
        <v>No</v>
      </c>
      <c r="BS37" s="38" t="str">
        <f>IF(OR(J29=BG37,K29=BG37,L29=BG37,M29=BG37,N29=BG37,O29=BG37,P29=BG37,Q29=BG37,R29=BG37,S29=BG37,T29=BG37,U29=BG37,V29=BG37,W29=BG37,X29=BG37,Y29=BG37,Z29=BG37,AA29=BG37,AB29=BG37,AC29=BG37,AD29=BG37,AE29=BG37,AF29=BG37,AG29=BG37,AH29=BG37,AI29=BG37,AJ29=BG37,AK29=BG37,AL29=BG37,AM29=BG37,AN29=BG37),AM33,AM34)</f>
        <v>No</v>
      </c>
      <c r="BT37" s="20" t="str">
        <f>IF(OR(J30=BG37,K30=BG37,L30=BG37,M30=BG37,N30=BG37,O30=BG37,P30=BG37,Q30=BG37,R30=BG37,S30=BG37,T30=BG37,U30=BG37,V30=BG37,W30=BG37,X30=BG37,Y30=BG37,Z30=BG37,AA30=BG37,AB30=BG37,AC30=BG37,AD30=BG37,AE30=BG37,AF30=BG37,AG30=BG37,AH30=BG37,AI30=BG37,AJ30=BG37,AK30=BG37,AL30=BG37,AM30=BG37,AN30=BG37),AM33,AM34)</f>
        <v>No</v>
      </c>
    </row>
    <row r="38" spans="1:72" hidden="1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60"/>
      <c r="K38" s="61" t="s">
        <v>10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Z38" s="43">
        <v>7</v>
      </c>
      <c r="BE38" s="20">
        <v>0</v>
      </c>
      <c r="BF38" s="20" t="str" cm="1">
        <f t="array" ref="BF38">_xlfn.IFS(AND(BE22=0,BE23=0,BE24=0,BE25=0,BE26=0,BE27=0,BE28=0,BE29=0,BE30=0,BE31=0,BE32=0,BE33=0,BE34=0,BE35=0,BE36=0,BE37=0,BE38=0),BF34,AND(BE23=0,BE24=0,BE25=0,BE26=0,BE27=0,BE28=0,BE29=0,BE30=0,BE31=0,BE32=0,BE33=0,BE34=0,BE35=0,BE36=0,BE37=0,BE38=0),BF33,AND(BE24=0,BE25=0,BE26=0,BE27=0,BE28=0,BE29=0,BE30=0,BE31=0,BE32=0,BE33=0,BE34=0,BE35=0,BE36=0,BE37=0,BE38=0),BF32,AND(BE25=0,BE26=0,BE27=0,BE28=0,BE29=0,BE30=0,BE31=0,BE32=0,BE33=0,BE34=0,BE35=0,BE36=0,BE37=0,BE38=0),BF31,AND(BE26=0,BE27=0,BE28=0,BE29=0,BE30=0,BE31=0,BE32=0,BE33=0,BE34=0,BE35=0,BE36=0,BE37=0,BE38=0),BF30,AND(BE27=0,BE28=0,BE29=0,BE30=0,BE31=0,BE32=0,BE33=0,BE34=0,BE35=0,BE36=0,BE37=0,BE38=0),BF29,AND(BE28=0,BE29=0,BE30=0,BE31=0,BE32=0,BE33=0,BE34=0,BE35=0,BE36=0,BE37=0,BE38=0),BF28,AND(BE29=0,BE30=0,BE31=0,BE32=0,BE33=0,BE34=0,BE35=0,BE36=0,BE37=0,BE38=0),BF27,AND(BE30=0,BE31=0,BE32=0,BE33=0,BE34=0,BE35=0,BE36=0,BE37=0,BE38=0),BF26,AND(BE31=0,BE32=0,BE33=0,BE34=0,BE35=0,BE36=0,BE37=0,BE38=0),BF25,AND(BE32=0,BE33=0,BE34=0,BE35=0,BE36=0,BE37=0,BE38=0),BF24,AND(BE33=0,BE34=0,BE35=0,BE36=0,BE37=0,BE38=0),BF23,AND(BE34=0,BE35=0,BE36=0,BE37=0,BE38=0),BF22,AND(BE35=0,BE36=0,BE37=0,BE38=0),BF21,AND(BE36=0,BE37=0,BE38=0),BF20,AND(BE37=0,BE38=0),BF19,AND(BE37=D40,BE38=0),BF18,AND(BE37=D40,BE38=D41),D41)</f>
        <v>T. 1</v>
      </c>
      <c r="BG38" s="25">
        <f>Programa!S3+20</f>
        <v>45586</v>
      </c>
      <c r="BH38" s="9">
        <f>Programa!S5+20</f>
        <v>23</v>
      </c>
      <c r="BI38" s="11" t="str" cm="1">
        <f t="array" ref="BI38">_xlfn.IFNA(_xlfn.IFS(AND(AP21=AX33,AR21=BH38,AT21=BB33),D21,AND(AP21=AX33,AS21=BG38,AT21=BB33),D21,AND(AU21=AX33,AV21=BH38,AX21=BB33),D21,AND(AU21=AX33,AW21=BG38,AX21=BB33),D21,AND(AY21=AX33,AZ21=BH38,BB21=BB33),D21,AND(AY21=AX33,BA21=BG38,BB21=BB33),D21,AND(AP22=AX33,AR22=BH38,AT22=BB33),D22,AND(AP22=AX33,AS22=BG38,AT22=BB33),D22,AND(AU22=AX33,AV22=BH38,AX22=BB33),D22,AND(AU22=AX33,AW22=BG38,AX22=BB33),D22,AND(AY22=AX33,AZ22=BH38,BB22=BB33),D22,AND(AY22=AX33,BA22=BG38,BB22=BB33),D22,AND(AP23=AX33,AR23=BH38,AT23=BB33),D23,AND(AP23=AX33,AS23=BG38,AT23=BB33),D23,AND(AU23=AX33,AV23=BH38,AX23=BB33),D23,AND(AU23=AX33,AW23=BG38,AX23=BB33),D23,AND(AY23=AX33,AZ23=BH38,BB23=BB33),D23,AND(AY23=AX33,BA23=BG38,BB23=BB33),D23,AND(AP24=AX33,AR24=BH38,AT24=BB33),D24,AND(AP24=AX33,AS24=BG38,AT24=BB33),D24,AND(AU24=AX33,AV24=BH38,AX24=BB33),D24,AND(AU24=AX33,AW24=BG38,AX24=BB33),D24,AND(AY24=AX33,AZ24=BH38,BB24=BB33),D24,AND(AY24=AX33,BA24=BG38,BB24=BB33),D24,AND(AP25=AX33,AR25=BH38,AT25=BB33),D25,AND(AP25=AX33,AS25=BG38,AT25=BB33),D25,AND(AU25=AX33,AV25=BH38,AX25=BB33),D25,AND(AU25=AX33,AW25=BG38,AX25=BB33),D25,AND(AY25=AX33,AZ25=BH38,BB25=BB33),D25,AND(AY25=AX33,BA25=BG38,BB25=BB33),D25,AND(AP26=AX33,AR26=BH38,AT26=BB33),D26,AND(AP26=AX33,AS26=BG38,AT26=BB33),D26,AND(AU26=AX33,AV26=BH38,AX26=BB33),D26,AND(AU26=AX33,AW26=BG38,AX26=BB33),D26,AND(AY26=AX33,AZ26=BH38,BB26=BB33),D26,AND(AY26=AX33,BA26=BG38,BB26=BB33),D26,AND(AP27=AX33,AR27=BH38,AT27=BB33),D27,AND(AP27=AX33,AS27=BG38,AT27=BB33),D27,AND(AU27=AX33,AV27=BH38,AX27=BB33),D27,AND(AU27=AX33,AW27=BG38,AX27=BB33),D27,AND(AY27=AX33,AZ27=BH38,BB27=BB33),D27,AND(AY27=AX33,BA27=BG38,BB27=BB33),D27,AND(AP28=AX33,AR28=BH38,AT28=BB33),D28,AND(AP28=AX33,AS28=BG38,AT28=BB33),D28,AND(AU28=AX33,AV28=BH38,AX28=BB33),D28,AND(AU28=AX33,AW28=BG38,AX28=BB33),D28,AND(AY28=AX33,AZ28=BH38,BB28=BB33),D28,AND(AY28=AX33,BA28=BG38,BB28=BB33),D28,AND(AP29=AX33,AR29=BH38,AT29=BB33),D29,AND(AP29=AX33,AS29=BG38,AT29=BB33),D29,AND(AU29=AX33,AV29=BH38,AX29=BB33),D29,AND(AU29=AX33,AW29=BG38,AX29=BB33),D29,AND(AY29=AX33,AZ29=BH38,BB29=BB33),D29,AND(AY29=AX33,BA29=BG38,BB29=BB33),D29,AND(AP30=AX33,AR30=BH38,AT30=BB33),D30,AND(AP30=AX33,AS30=BG38,AT30=BB33),D30,AND(AU30=AX33,AV30=BH38,AX30=BB33),D30,AND(AU30=AX33,AW30=BG38,AX30=BB33),D30,AND(AY30=AX33,AZ30=BH38,BB30=BB33),D30,AND(AY30=AX33,BA30=BG38,BB30=BB33),D30),BB37)</f>
        <v>Sin preferencias</v>
      </c>
      <c r="BJ38" s="20" t="str" cm="1">
        <f t="array" ref="BJ38">_xlfn.IFNA(_xlfn.IFS(AND(AP21=AX33,AR21=BH38,AT21=BB34),D21,AND(AP21=AX33,AS21=BG38,AT21=BB34),D21,AND(AU21=AX33,AV21=BH38,AX21=BB34),D21,AND(AU21=AX33,AW21=BG38,AX21=BB34),D21,AND(AY21=AX33,AZ21=BH38,BB21=BB34),D21,AND(AY21=AX33,BA21=BG38,BB21=BB34),D21,AND(AP22=AX33,AR22=BH38,AT22=BB34),D22,AND(AP22=AX33,AS22=BG38,AT22=BB34),D22,AND(AU22=AX33,AV22=BH38,AX22=BB34),D22,AND(AU22=AX33,AW22=BG38,AX22=BB34),D22,AND(AY22=AX33,AZ22=BH38,BB22=BB34),D22,AND(AY22=AX33,BA22=BG38,BB22=BB34),D22,AND(AP23=AX33,AR23=BH38,AT23=BB34),D23,AND(AP23=AX33,AS23=BG38,AT23=BB34),D23,AND(AU23=AX33,AV23=BH38,AX23=BB34),D23,AND(AU23=AX33,AW23=BG38,AX23=BB34),D23,AND(AY23=AX33,AZ23=BH38,BB23=BB34),D23,AND(AY23=AX33,BA23=BG38,BB23=BB34),D23,AND(AP24=AX33,AR24=BH38,AT24=BB34),D24,AND(AP24=AX33,AS24=BG38,AT24=BB34),D24,AND(AU24=AX33,AV24=BH38,AX24=BB34),D24,AND(AU24=AX33,AW24=BG38,AX24=BB34),D24,AND(AY24=AX33,AZ24=BH38,BB24=BB34),D24,AND(AY24=AX33,BA24=BG38,BB24=BB34),D24,AND(AP25=AX33,AR25=BH38,AT25=BB34),D25,AND(AP25=AX33,AS25=BG38,AT25=BB34),D25,AND(AU25=AX33,AV25=BH38,AX25=BB34),D25,AND(AU25=AX33,AW25=BG38,AX25=BB34),D25,AND(AY25=AX33,AZ25=BH38,BB25=BB34),D25,AND(AY25=AX33,BA25=BG38,BB25=BB34),D25,AND(AP26=AX33,AR26=BH38,AT26=BB34),D26,AND(AP26=AX33,AS26=BG38,AT26=BB34),D26,AND(AU26=AX33,AV26=BH38,AX26=BB34),D26,AND(AU26=AX33,AW26=BG38,AX26=BB34),D26,AND(AY26=AX33,AZ26=BH38,BB26=BB34),D26,AND(AY26=AX33,BA26=BG38,BB26=BB34),D26,AND(AP27=AX33,AR27=BH38,AT27=BB34),D27,AND(AP27=AX33,AS27=BG38,AT27=BB34),D27,AND(AU27=AX33,AV27=BH38,AX27=BB34),D27,AND(AU27=AX33,AW27=BG38,AX27=BB34),D27,AND(AY27=AX33,AZ27=BH38,BB27=BB34),D27,AND(AY27=AX33,BA27=BG38,BB27=BB34),D27,AND(AP28=AX33,AR28=BH38,AT28=BB34),D28,AND(AP28=AX33,AS28=BG38,AT28=BB34),D28,AND(AU28=AX33,AV28=BH38,AX28=BB34),D28,AND(AU28=AX33,AW28=BG38,AX28=BB34),D28,AND(AY28=AX33,AZ28=BH38,BB28=BB34),D28,AND(AY28=AX33,BA28=BG38,BB28=BB34),D28,AND(AP29=AX33,AR29=BH38,AT29=BB34),D29,AND(AP29=AX33,AS29=BG38,AT29=BB34),D29,AND(AU29=AX33,AV29=BH38,AX29=BB34),D29,AND(AU29=AX33,AW29=BG38,AX29=BB34),D29,AND(AY29=AX33,AZ29=BH38,BB29=BB34),D29,AND(AY29=AX33,BA29=BG38,BB29=BB34),D29,AND(AP30=AX33,AR30=BH38,AT30=BB34),D30,AND(AP30=AX33,AS30=BG38,AT30=BB34),D30,AND(AU30=AX33,AV30=BH38,AX30=BB34),D30,AND(AU30=AX33,AW30=BG38,AX30=BB34),D30,AND(AY30=AX33,AZ30=BH38,BB30=BB34),D30,AND(AY30=AX33,BA30=BG38,BB30=BB34),D30),BB37)</f>
        <v>Sin preferencias</v>
      </c>
      <c r="BK38" s="20" t="str">
        <f>IF(OR(J21=BG38,K21=BG38,L21=BG38,M21=BG38,N21=BG38,O21=BG38,P21=BG38,Q21=BG38,R21=BG38,S21=BG38,T21=BG38,U21=BG38,V21=BG38,W21=BG38,X21=BG38,Y21=BG38,Z21=BG38,AA21=BG38,AB21=BG38,AC21=BG38,AD21=BG38,AE21=BG38,AF21=BG38,AG21=BG38,AH21=BG38,AI21=BG38,AJ21=BG38,AK21=BG38,AL21=BG38,AM21=BG38,AN21=BG38),AM33,AM34)</f>
        <v>No</v>
      </c>
      <c r="BL38" s="20" t="str">
        <f>IF(OR(J22=BG38,K22=BG38,L22=BG38,M22=BG38,N22=BG38,O22=BG38,P22=BG38,Q22=BG38,R22=BG38,S22=BG38,T22=BG38,U22=BG38,V22=BG38,W22=BG38,X22=BG38,Y22=BG38,Z22=BG38,AA22=BG38,AB22=BG38,AC22=BG38,AD22=BG38,AE22=BG38,AF22=BG38,AG22=BG38,AH22=BG38,AI22=BG38,AJ22=BG38,AK22=BG38,AL22=BG38,AM22=BG38,AN22=BG38),AM33,AM34)</f>
        <v>No</v>
      </c>
      <c r="BM38" s="20" t="str">
        <f>IF(OR(J23=BG38,K23=BG38,L23=BG38,M23=BG38,N23=BG38,O23=BG38,P23=BG38,Q23=BG38,R23=BG38,S23=BG38,T23=BG38,U23=BG38,V23=BG38,W23=BG38,X23=BG38,Y23=BG38,Z23=BG38,AA23=BG38,AB23=BG38,AC23=BG38,AD23=BG38,AE23=BG38,AF23=BG38,AG23=BG38,AH23=BG38,AI23=BG38,AJ23=BG38,AK23=BG38,AL23=BG38,AM23=BG38,AN23=BG38),AM33,AM34)</f>
        <v>No</v>
      </c>
      <c r="BN38" s="20" t="str">
        <f>IF(OR(J24=BG38,K24=BG38,L24=BG38,M24=BG38,N24=BG38,O24=BG38,P24=BG38,Q24=BG38,R24=BG38,S24=BG38,T24=BG38,U24=BG38,V24=BG38,W24=BG38,X24=BG38,Y24=BG38,Z24=BG38,AA24=BG38,AB24=BG38,AC24=BG38,AD24=BG38,AE24=BG38,AF24=BG38,AG24=BG38,AH24=BG38,AI24=BG38,AJ24=BG38,AK24=BG38,AL24=BG38,AM24=BG38,AN24=BG38),AM33,AM34)</f>
        <v>No</v>
      </c>
      <c r="BO38" s="11" t="str">
        <f>IF(OR(J25=BG38,K25=BG38,L25=BG38,M25=BG38,N25=BG38,O25=BG38,P25=BG38,Q25=BG38,R25=BG38,S25=BG38,T25=BG38,U25=BG38,V25=BG38,W25=BG38,X25=BG38,Y25=BG38,Z25=BG38,AA25=BG38,AB25=BG38,AC25=BG38,AD25=BG38,AE25=BG38,AF25=BG38,AG25=BG38,AH25=BG38,AI25=BG38,AJ25=BG38,AK25=BG38,AL25=BG38,AM25=BG38,AN25=BG38),AM33,AM34)</f>
        <v>No</v>
      </c>
      <c r="BP38" s="11" t="str">
        <f>IF(OR(J26=BG38,K26=BG38,L26=BG38,M26=BG38,N26=BG38,O26=BG38,P26=BG38,Q26=BG38,R26=BG38,S26=BG38,T26=BG38,U26=BG38,V26=BG38,W26=BG38,X26=BG38,Y26=BG38,Z26=BG38,AA26=BG38,AB26=BG38,AC26=BG38,AD26=BG38,AE26=BG38,AF26=BG38,AG26=BG38,AH26=BG38,AI26=BG38,AJ26=BG38,AK26=BG38,AL26=BG38,AM26=BG38,AN26=BG38),AM33,AM34)</f>
        <v>No</v>
      </c>
      <c r="BQ38" s="11" t="str">
        <f>IF(OR(J27=BG38,K27=BG38,L27=BG38,M27=BG38,N27=BG38,O27=BG38,P27=BG38,Q27=BG38,R27=BG38,S27=BG38,T27=BG38,U27=BG38,V27=BG38,W27=BG38,X27=BG38,Y27=BG38,Z27=BG38,AA27=BG38,AB27=BG38,AC27=BG38,AD27=BG38,AE27=BG38,AF27=BG38,AG27=BG38,AH27=BG38,AI27=BG38,AJ27=BG38,AK27=BG38,AL27=BG38,AM27=BG38,AN27=BG38),AM33,AM34)</f>
        <v>No</v>
      </c>
      <c r="BR38" s="20" t="str">
        <f>IF(OR(J28=BG38,K28=BG38,L28=BG38,M28=BG38,N28=BG38,O28=BG38,P28=BG38,Q28=BG38,R28=BG38,S28=BG38,T28=BG38,U28=BG38,V28=BG38,W28=BG38,X28=BG38,Y28=BG38,Z28=BG38,AA28=BG38,AB28=BG38,AC28=BG38,AD28=BG38,AE28=BG38,AF28=BG38,AG28=BG38,AH28=BG38,AI28=BG38,AJ28=BG38,AK28=BG38,AL28=BG38,AM28=BG38,AN28=BG38),AM33,AM34)</f>
        <v>No</v>
      </c>
      <c r="BS38" s="38" t="str">
        <f>IF(OR(J29=BG38,K29=BG38,L29=BG38,M29=BG38,N29=BG38,O29=BG38,P29=BG38,Q29=BG38,R29=BG38,S29=BG38,T29=BG38,U29=BG38,V29=BG38,W29=BG38,X29=BG38,Y29=BG38,Z29=BG38,AA29=BG38,AB29=BG38,AC29=BG38,AD29=BG38,AE29=BG38,AF29=BG38,AG29=BG38,AH29=BG38,AI29=BG38,AJ29=BG38,AK29=BG38,AL29=BG38,AM29=BG38,AN29=BG38),AM33,AM34)</f>
        <v>No</v>
      </c>
      <c r="BT38" s="20" t="str">
        <f>IF(OR(J30=BG38,K30=BG38,L30=BG38,M30=BG38,N30=BG38,O30=BG38,P30=BG38,Q30=BG38,R30=BG38,S30=BG38,T30=BG38,U30=BG38,V30=BG38,W30=BG38,X30=BG38,Y30=BG38,Z30=BG38,AA30=BG38,AB30=BG38,AC30=BG38,AD30=BG38,AE30=BG38,AF30=BG38,AG30=BG38,AH30=BG38,AI30=BG38,AJ30=BG38,AK30=BG38,AL30=BG38,AM30=BG38,AN30=BG38),AM33,AM34)</f>
        <v>No</v>
      </c>
    </row>
    <row r="39" spans="1:72" hidden="1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60"/>
      <c r="K39" s="61" t="s">
        <v>12</v>
      </c>
      <c r="L39" s="108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Z39" s="44">
        <v>1</v>
      </c>
      <c r="BE39" s="20">
        <v>0</v>
      </c>
      <c r="BF39" s="20" t="str" cm="1">
        <f t="array" ref="BF39">_xlfn.IFS(AND(BE22=0,BE23=0,BE24=0,BE25=0,BE26=0,BE27=0,BE28=0,BE29=0,BE30=0,BE31=0,BE32=0,BE33=0,BE34=0,BE35=0,BE36=0,BE37=0,BE38=0,BE39=0),BF35,AND(BE23=0,BE24=0,BE25=0,BE26=0,BE27=0,BE28=0,BE29=0,BE30=0,BE31=0,BE32=0,BE33=0,BE34=0,BE35=0,BE36=0,BE37=0,BE38=0,BE39=0),BF34,AND(BE24=0,BE25=0,BE26=0,BE27=0,BE28=0,BE29=0,BE30=0,BE31=0,BE32=0,BE33=0,BE34=0,BE35=0,BE36=0,BE37=0,BE38=0,BE39=0),BF33,AND(BE25=0,BE26=0,BE27=0,BE28=0,BE29=0,BE30=0,BE31=0,BE32=0,BE33=0,BE34=0,BE35=0,BE36=0,BE37=0,BE38=0,BE39=0),BF32,AND(BE26=0,BE27=0,BE28=0,BE29=0,BE30=0,BE31=0,BE32=0,BE33=0,BE34=0,BE35=0,BE36=0,BE37=0,BE38=0,BE39=0),BF31,AND(BE27=0,BE28=0,BE29=0,BE30=0,BE31=0,BE32=0,BE33=0,BE34=0,BE35=0,BE36=0,BE37=0,BE38=0,BE39=0),BF30,AND(BE28=0,BE29=0,BE30=0,BE31=0,BE32=0,BE33=0,BE34=0,BE35=0,BE36=0,BE37=0,BE38=0,BE39=0),BF29,AND(BE29=0,BE30=0,BE31=0,BE32=0,BE33=0,BE34=0,BE35=0,BE36=0,BE37=0,BE38=0,BE39=0),BF28,AND(BE30=0,BE31=0,BE32=0,BE33=0,BE34=0,BE35=0,BE36=0,BE37=0,BE38=0,BE39=0),BF27,AND(BE31=0,BE32=0,BE33=0,BE34=0,BE35=0,BE36=0,BE37=0,BE38=0,BE39=0),BF26,AND(BE32=0,BE33=0,BE34=0,BE35=0,BE36=0,BE37=0,BE38=0,BE39=0),BF25,AND(BE33=0,BE34=0,BE35=0,BE36=0,BE37=0,BE38=0,BE39=0),BF24,AND(BE34=0,BE35=0,BE36=0,BE37=0,BE38=0,BE39=0),BF23,AND(BE35=0,BE36=0,BE37=0,BE38=0,BE39=0),BF22,AND(BE36=0,BE37=0,BE38=0,BE39=0),BF21,AND(BE37=0,BE38=0,BE39=0),BF20,AND(BE38=0,BE39=0),BF19,AND(BE38=D41,BE39=0),BF18,AND(BE38=D41,BE39=D42),D42)</f>
        <v>T. 2</v>
      </c>
      <c r="BG39" s="25">
        <f>Programa!S3+21</f>
        <v>45587</v>
      </c>
      <c r="BH39" s="9">
        <f>Programa!S5+21</f>
        <v>24</v>
      </c>
      <c r="BI39" s="11" t="str" cm="1">
        <f t="array" ref="BI39">_xlfn.IFNA(_xlfn.IFS(AND(AP21=AX33,AR21=BH39,AT21=BB33),D21,AND(AP21=AX33,AS21=BG39,AT21=BB33),D21,AND(AU21=AX33,AV21=BH39,AX21=BB33),D21,AND(AU21=AX33,AW21=BG39,AX21=BB33),D21,AND(AY21=AX33,AZ21=BH39,BB21=BB33),D21,AND(AY21=AX33,BA21=BG39,BB21=BB33),D21,AND(AP22=AX33,AR22=BH39,AT22=BB33),D22,AND(AP22=AX33,AS22=BG39,AT22=BB33),D22,AND(AU22=AX33,AV22=BH39,AX22=BB33),D22,AND(AU22=AX33,AW22=BG39,AX22=BB33),D22,AND(AY22=AX33,AZ22=BH39,BB22=BB33),D22,AND(AY22=AX33,BA22=BG39,BB22=BB33),D22,AND(AP23=AX33,AR23=BH39,AT23=BB33),D23,AND(AP23=AX33,AS23=BG39,AT23=BB33),D23,AND(AU23=AX33,AV23=BH39,AX23=BB33),D23,AND(AU23=AX33,AW23=BG39,AX23=BB33),D23,AND(AY23=AX33,AZ23=BH39,BB23=BB33),D23,AND(AY23=AX33,BA23=BG39,BB23=BB33),D23,AND(AP24=AX33,AR24=BH39,AT24=BB33),D24,AND(AP24=AX33,AS24=BG39,AT24=BB33),D24,AND(AU24=AX33,AV24=BH39,AX24=BB33),D24,AND(AU24=AX33,AW24=BG39,AX24=BB33),D24,AND(AY24=AX33,AZ24=BH39,BB24=BB33),D24,AND(AY24=AX33,BA24=BG39,BB24=BB33),D24,AND(AP25=AX33,AR25=BH39,AT25=BB33),D25,AND(AP25=AX33,AS25=BG39,AT25=BB33),D25,AND(AU25=AX33,AV25=BH39,AX25=BB33),D25,AND(AU25=AX33,AW25=BG39,AX25=BB33),D25,AND(AY25=AX33,AZ25=BH39,BB25=BB33),D25,AND(AY25=AX33,BA25=BG39,BB25=BB33),D25,AND(AP26=AX33,AR26=BH39,AT26=BB33),D26,AND(AP26=AX33,AS26=BG39,AT26=BB33),D26,AND(AU26=AX33,AV26=BH39,AX26=BB33),D26,AND(AU26=AX33,AW26=BG39,AX26=BB33),D26,AND(AY26=AX33,AZ26=BH39,BB26=BB33),D26,AND(AY26=AX33,BA26=BG39,BB26=BB33),D26,AND(AP27=AX33,AR27=BH39,AT27=BB33),D27,AND(AP27=AX33,AS27=BG39,AT27=BB33),D27,AND(AU27=AX33,AV27=BH39,AX27=BB33),D27,AND(AU27=AX33,AW27=BG39,AX27=BB33),D27,AND(AY27=AX33,AZ27=BH39,BB27=BB33),D27,AND(AY27=AX33,BA27=BG39,BB27=BB33),D27,AND(AP28=AX33,AR28=BH39,AT28=BB33),D28,AND(AP28=AX33,AS28=BG39,AT28=BB33),D28,AND(AU28=AX33,AV28=BH39,AX28=BB33),D28,AND(AU28=AX33,AW28=BG39,AX28=BB33),D28,AND(AY28=AX33,AZ28=BH39,BB28=BB33),D28,AND(AY28=AX33,BA28=BG39,BB28=BB33),D28,AND(AP29=AX33,AR29=BH39,AT29=BB33),D29,AND(AP29=AX33,AS29=BG39,AT29=BB33),D29,AND(AU29=AX33,AV29=BH39,AX29=BB33),D29,AND(AU29=AX33,AW29=BG39,AX29=BB33),D29,AND(AY29=AX33,AZ29=BH39,BB29=BB33),D29,AND(AY29=AX33,BA29=BG39,BB29=BB33),D29,AND(AP30=AX33,AR30=BH39,AT30=BB33),D30,AND(AP30=AX33,AS30=BG39,AT30=BB33),D30,AND(AU30=AX33,AV30=BH39,AX30=BB33),D30,AND(AU30=AX33,AW30=BG39,AX30=BB33),D30,AND(AY30=AX33,AZ30=BH39,BB30=BB33),D30,AND(AY30=AX33,BA30=BG39,BB30=BB33),D30),BB37)</f>
        <v>Sin preferencias</v>
      </c>
      <c r="BJ39" s="20" t="str" cm="1">
        <f t="array" ref="BJ39">_xlfn.IFNA(_xlfn.IFS(AND(AP21=AX33,AR21=BH39,AT21=BB34),D21,AND(AP21=AX33,AS21=BG39,AT21=BB34),D21,AND(AU21=AX33,AV21=BH39,AX21=BB34),D21,AND(AU21=AX33,AW21=BG39,AX21=BB34),D21,AND(AY21=AX33,AZ21=BH39,BB21=BB34),D21,AND(AY21=AX33,BA21=BG39,BB21=BB34),D21,AND(AP22=AX33,AR22=BH39,AT22=BB34),D22,AND(AP22=AX33,AS22=BG39,AT22=BB34),D22,AND(AU22=AX33,AV22=BH39,AX22=BB34),D22,AND(AU22=AX33,AW22=BG39,AX22=BB34),D22,AND(AY22=AX33,AZ22=BH39,BB22=BB34),D22,AND(AY22=AX33,BA22=BG39,BB22=BB34),D22,AND(AP23=AX33,AR23=BH39,AT23=BB34),D23,AND(AP23=AX33,AS23=BG39,AT23=BB34),D23,AND(AU23=AX33,AV23=BH39,AX23=BB34),D23,AND(AU23=AX33,AW23=BG39,AX23=BB34),D23,AND(AY23=AX33,AZ23=BH39,BB23=BB34),D23,AND(AY23=AX33,BA23=BG39,BB23=BB34),D23,AND(AP24=AX33,AR24=BH39,AT24=BB34),D24,AND(AP24=AX33,AS24=BG39,AT24=BB34),D24,AND(AU24=AX33,AV24=BH39,AX24=BB34),D24,AND(AU24=AX33,AW24=BG39,AX24=BB34),D24,AND(AY24=AX33,AZ24=BH39,BB24=BB34),D24,AND(AY24=AX33,BA24=BG39,BB24=BB34),D24,AND(AP25=AX33,AR25=BH39,AT25=BB34),D25,AND(AP25=AX33,AS25=BG39,AT25=BB34),D25,AND(AU25=AX33,AV25=BH39,AX25=BB34),D25,AND(AU25=AX33,AW25=BG39,AX25=BB34),D25,AND(AY25=AX33,AZ25=BH39,BB25=BB34),D25,AND(AY25=AX33,BA25=BG39,BB25=BB34),D25,AND(AP26=AX33,AR26=BH39,AT26=BB34),D26,AND(AP26=AX33,AS26=BG39,AT26=BB34),D26,AND(AU26=AX33,AV26=BH39,AX26=BB34),D26,AND(AU26=AX33,AW26=BG39,AX26=BB34),D26,AND(AY26=AX33,AZ26=BH39,BB26=BB34),D26,AND(AY26=AX33,BA26=BG39,BB26=BB34),D26,AND(AP27=AX33,AR27=BH39,AT27=BB34),D27,AND(AP27=AX33,AS27=BG39,AT27=BB34),D27,AND(AU27=AX33,AV27=BH39,AX27=BB34),D27,AND(AU27=AX33,AW27=BG39,AX27=BB34),D27,AND(AY27=AX33,AZ27=BH39,BB27=BB34),D27,AND(AY27=AX33,BA27=BG39,BB27=BB34),D27,AND(AP28=AX33,AR28=BH39,AT28=BB34),D28,AND(AP28=AX33,AS28=BG39,AT28=BB34),D28,AND(AU28=AX33,AV28=BH39,AX28=BB34),D28,AND(AU28=AX33,AW28=BG39,AX28=BB34),D28,AND(AY28=AX33,AZ28=BH39,BB28=BB34),D28,AND(AY28=AX33,BA28=BG39,BB28=BB34),D28,AND(AP29=AX33,AR29=BH39,AT29=BB34),D29,AND(AP29=AX33,AS29=BG39,AT29=BB34),D29,AND(AU29=AX33,AV29=BH39,AX29=BB34),D29,AND(AU29=AX33,AW29=BG39,AX29=BB34),D29,AND(AY29=AX33,AZ29=BH39,BB29=BB34),D29,AND(AY29=AX33,BA29=BG39,BB29=BB34),D29,AND(AP30=AX33,AR30=BH39,AT30=BB34),D30,AND(AP30=AX33,AS30=BG39,AT30=BB34),D30,AND(AU30=AX33,AV30=BH39,AX30=BB34),D30,AND(AU30=AX33,AW30=BG39,AX30=BB34),D30,AND(AY30=AX33,AZ30=BH39,BB30=BB34),D30,AND(AY30=AX33,BA30=BG39,BB30=BB34),D30),BB37)</f>
        <v>Sin preferencias</v>
      </c>
      <c r="BK39" s="20" t="str">
        <f>IF(OR(J21=BG39,K21=BG39,L21=BG39,M21=BG39,N21=BG39,O21=BG39,P21=BG39,Q21=BG39,R21=BG39,S21=BG39,T21=BG39,U21=BG39,V21=BG39,W21=BG39,X21=BG39,Y21=BG39,Z21=BG39,AA21=BG39,AB21=BG39,AC21=BG39,AD21=BG39,AE21=BG39,AF21=BG39,AG21=BG39,AH21=BG39,AI21=BG39,AJ21=BG39,AK21=BG39,AL21=BG39,AM21=BG39,AN21=BG39),AM33,AM34)</f>
        <v>No</v>
      </c>
      <c r="BL39" s="20" t="str">
        <f>IF(OR(J22=BG39,K22=BG39,L22=BG39,M22=BG39,N22=BG39,O22=BG39,P22=BG39,Q22=BG39,R22=BG39,S22=BG39,T22=BG39,U22=BG39,V22=BG39,W22=BG39,X22=BG39,Y22=BG39,Z22=BG39,AA22=BG39,AB22=BG39,AC22=BG39,AD22=BG39,AE22=BG39,AF22=BG39,AG22=BG39,AH22=BG39,AI22=BG39,AJ22=BG39,AK22=BG39,AL22=BG39,AM22=BG39,AN22=BG39),AM33,AM34)</f>
        <v>No</v>
      </c>
      <c r="BM39" s="20" t="str">
        <f>IF(OR(J23=BG39,K23=BG39,L23=BG39,M23=BG39,N23=BG39,O23=BG39,P23=BG39,Q23=BG39,R23=BG39,S23=BG39,T23=BG39,U23=BG39,V23=BG39,W23=BG39,X23=BG39,Y23=BG39,Z23=BG39,AA23=BG39,AB23=BG39,AC23=BG39,AD23=BG39,AE23=BG39,AF23=BG39,AG23=BG39,AH23=BG39,AI23=BG39,AJ23=BG39,AK23=BG39,AL23=BG39,AM23=BG39,AN23=BG39),AM33,AM34)</f>
        <v>No</v>
      </c>
      <c r="BN39" s="20" t="str">
        <f>IF(OR(J24=BG39,K24=BG39,L24=BG39,M24=BG39,N24=BG39,O24=BG39,P24=BG39,Q24=BG39,R24=BG39,S24=BG39,T24=BG39,U24=BG39,V24=BG39,W24=BG39,X24=BG39,Y24=BG39,Z24=BG39,AA24=BG39,AB24=BG39,AC24=BG39,AD24=BG39,AE24=BG39,AF24=BG39,AG24=BG39,AH24=BG39,AI24=BG39,AJ24=BG39,AK24=BG39,AL24=BG39,AM24=BG39,AN24=BG39),AM33,AM34)</f>
        <v>No</v>
      </c>
      <c r="BO39" s="11" t="str">
        <f>IF(OR(J25=BG39,K25=BG39,L25=BG39,M25=BG39,N25=BG39,O25=BG39,P25=BG39,Q25=BG39,R25=BG39,S25=BG39,T25=BG39,U25=BG39,V25=BG39,W25=BG39,X25=BG39,Y25=BG39,Z25=BG39,AA25=BG39,AB25=BG39,AC25=BG39,AD25=BG39,AE25=BG39,AF25=BG39,AG25=BG39,AH25=BG39,AI25=BG39,AJ25=BG39,AK25=BG39,AL25=BG39,AM25=BG39,AN25=BG39),AM33,AM34)</f>
        <v>No</v>
      </c>
      <c r="BP39" s="11" t="str">
        <f>IF(OR(J26=BG39,K26=BG39,L26=BG39,M26=BG39,N26=BG39,O26=BG39,P26=BG39,Q26=BG39,R26=BG39,S26=BG39,T26=BG39,U26=BG39,V26=BG39,W26=BG39,X26=BG39,Y26=BG39,Z26=BG39,AA26=BG39,AB26=BG39,AC26=BG39,AD26=BG39,AE26=BG39,AF26=BG39,AG26=BG39,AH26=BG39,AI26=BG39,AJ26=BG39,AK26=BG39,AL26=BG39,AM26=BG39,AN26=BG39),AM33,AM34)</f>
        <v>No</v>
      </c>
      <c r="BQ39" s="11" t="str">
        <f>IF(OR(J27=BG39,K27=BG39,L27=BG39,M27=BG39,N27=BG39,O27=BG39,P27=BG39,Q27=BG39,R27=BG39,S27=BG39,T27=BG39,U27=BG39,V27=BG39,W27=BG39,X27=BG39,Y27=BG39,Z27=BG39,AA27=BG39,AB27=BG39,AC27=BG39,AD27=BG39,AE27=BG39,AF27=BG39,AG27=BG39,AH27=BG39,AI27=BG39,AJ27=BG39,AK27=BG39,AL27=BG39,AM27=BG39,AN27=BG39),AM33,AM34)</f>
        <v>No</v>
      </c>
      <c r="BR39" s="20" t="str">
        <f>IF(OR(J28=BG39,K28=BG39,L28=BG39,M28=BG39,N28=BG39,O28=BG39,P28=BG39,Q28=BG39,R28=BG39,S28=BG39,T28=BG39,U28=BG39,V28=BG39,W28=BG39,X28=BG39,Y28=BG39,Z28=BG39,AA28=BG39,AB28=BG39,AC28=BG39,AD28=BG39,AE28=BG39,AF28=BG39,AG28=BG39,AH28=BG39,AI28=BG39,AJ28=BG39,AK28=BG39,AL28=BG39,AM28=BG39,AN28=BG39),AM33,AM34)</f>
        <v>No</v>
      </c>
      <c r="BS39" s="38" t="str">
        <f>IF(OR(J29=BG39,K29=BG39,L29=BG39,M29=BG39,N29=BG39,O29=BG39,P29=BG39,Q29=BG39,R29=BG39,S29=BG39,T29=BG39,U29=BG39,V29=BG39,W29=BG39,X29=BG39,Y29=BG39,Z29=BG39,AA29=BG39,AB29=BG39,AC29=BG39,AD29=BG39,AE29=BG39,AF29=BG39,AG29=BG39,AH29=BG39,AI29=BG39,AJ29=BG39,AK29=BG39,AL29=BG39,AM29=BG39,AN29=BG39),AM33,AM34)</f>
        <v>No</v>
      </c>
      <c r="BT39" s="20" t="str">
        <f>IF(OR(J30=BG39,K30=BG39,L30=BG39,M30=BG39,N30=BG39,O30=BG39,P30=BG39,Q30=BG39,R30=BG39,S30=BG39,T30=BG39,U30=BG39,V30=BG39,W30=BG39,X30=BG39,Y30=BG39,Z30=BG39,AA30=BG39,AB30=BG39,AC30=BG39,AD30=BG39,AE30=BG39,AF30=BG39,AG30=BG39,AH30=BG39,AI30=BG39,AJ30=BG39,AK30=BG39,AL30=BG39,AM30=BG39,AN30=BG39),AM33,AM34)</f>
        <v>No</v>
      </c>
    </row>
    <row r="40" spans="1:72" hidden="1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60"/>
      <c r="K40" s="61" t="s">
        <v>13</v>
      </c>
      <c r="L40" s="108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BE40" s="20">
        <v>0</v>
      </c>
      <c r="BF40" s="20" t="str" cm="1">
        <f t="array" ref="BF40">_xlfn.IFS(AND(BE22=0,BE23=0,BE24=0,BE25=0,BE26=0,BE27=0,BE28=0,BE29=0,BE30=0,BE31=0,BE32=0,BE33=0,BE34=0,BE35=0,BE36=0,BE37=0,BE38=0,BE39=0,BE40=0),BF36,AND(BE23=0,BE24=0,BE25=0,BE26=0,BE27=0,BE28=0,BE29=0,BE30=0,BE31=0,BE32=0,BE33=0,BE34=0,BE35=0,BE36=0,BE37=0,BE38=0,BE39=0,BE40=0),BF35,AND(BE24=0,BE25=0,BE26=0,BE27=0,BE28=0,BE29=0,BE30=0,BE31=0,BE32=0,BE33=0,BE34=0,BE35=0,BE36=0,BE37=0,BE38=0,BE39=0,BE40=0),BF34,AND(BE25=0,BE26=0,BE27=0,BE28=0,BE29=0,BE30=0,BE31=0,BE32=0,BE33=0,BE34=0,BE35=0,BE36=0,BE37=0,BE38=0,BE39=0,BE40=0),BF33,AND(BE26=0,BE27=0,BE28=0,BE29=0,BE30=0,BE31=0,BE32=0,BE33=0,BE34=0,BE35=0,BE36=0,BE37=0,BE38=0,BE39=0,BE40=0),BF32,AND(BE27=0,BE28=0,BE29=0,BE30=0,BE31=0,BE32=0,BE33=0,BE34=0,BE35=0,BE36=0,BE37=0,BE38=0,BE39=0,BE40=0),BF31,AND(BE28=0,BE29=0,BE30=0,BE31=0,BE32=0,BE33=0,BE34=0,BE35=0,BE36=0,BE37=0,BE38=0,BE39=0,BE40=0),BF30,AND(BE29=0,BE30=0,BE31=0,BE32=0,BE33=0,BE34=0,BE35=0,BE36=0,BE37=0,BE38=0,BE39=0,BE40=0),BF29,AND(BE30=0,BE31=0,BE32=0,BE33=0,BE34=0,BE35=0,BE36=0,BE37=0,BE38=0,BE39=0,BE40=0),BF28,AND(BE31=0,BE32=0,BE33=0,BE34=0,BE35=0,BE36=0,BE37=0,BE38=0,BE39=0,BE40=0),BF27,AND(BE32=0,BE33=0,BE34=0,BE35=0,BE36=0,BE37=0,BE38=0,BE39=0,BE40=0),BF26,AND(BE33=0,BE34=0,BE35=0,BE36=0,BE37=0,BE38=0,BE39=0,BE40=0),BF25,AND(BE34=0,BE35=0,BE36=0,BE37=0,BE38=0,BE39=0,BE40=0),BF24,AND(BE35=0,BE36=0,BE37=0,BE38=0,BE39=0,BE40=0),BF23,AND(BE36=0,BE37=0,BE38=0,BE39=0,BE40=0),BF22,AND(BE37=0,BE38=0,BE39=0,BE40=0),BF21,AND(BE38=0,BE39=0,BE40=0),BF20,AND(BE39=0,BE40=0),BF19,AND(BE39=D42,BE40=0),BF18,AND(BE39=D42,BE40=D43),D43)</f>
        <v>T. 3</v>
      </c>
      <c r="BG40" s="25">
        <f>Programa!S3+22</f>
        <v>45588</v>
      </c>
      <c r="BH40" s="9">
        <f>Programa!S5+22</f>
        <v>25</v>
      </c>
      <c r="BI40" s="11" t="str" cm="1">
        <f t="array" ref="BI40">_xlfn.IFNA(_xlfn.IFS(AND(AP21=AX33,AR21=BH40,AT21=BB33),D21,AND(AP21=AX33,AS21=BG40,AT21=BB33),D21,AND(AU21=AX33,AV21=BH40,AX21=BB33),D21,AND(AU21=AX33,AW21=BG40,AX21=BB33),D21,AND(AY21=AX33,AZ21=BH40,BB21=BB33),D21,AND(AY21=AX33,BA21=BG40,BB21=BB33),D21,AND(AP22=AX33,AR22=BH40,AT22=BB33),D22,AND(AP22=AX33,AS22=BG40,AT22=BB33),D22,AND(AU22=AX33,AV22=BH40,AX22=BB33),D22,AND(AU22=AX33,AW22=BG40,AX22=BB33),D22,AND(AY22=AX33,AZ22=BH40,BB22=BB33),D22,AND(AY22=AX33,BA22=BG40,BB22=BB33),D22,AND(AP23=AX33,AR23=BH40,AT23=BB33),D23,AND(AP23=AX33,AS23=BG40,AT23=BB33),D23,AND(AU23=AX33,AV23=BH40,AX23=BB33),D23,AND(AU23=AX33,AW23=BG40,AX23=BB33),D23,AND(AY23=AX33,AZ23=BH40,BB23=BB33),D23,AND(AY23=AX33,BA23=BG40,BB23=BB33),D23,AND(AP24=AX33,AR24=BH40,AT24=BB33),D24,AND(AP24=AX33,AS24=BG40,AT24=BB33),D24,AND(AU24=AX33,AV24=BH40,AX24=BB33),D24,AND(AU24=AX33,AW24=BG40,AX24=BB33),D24,AND(AY24=AX33,AZ24=BH40,BB24=BB33),D24,AND(AY24=AX33,BA24=BG40,BB24=BB33),D24,AND(AP25=AX33,AR25=BH40,AT25=BB33),D25,AND(AP25=AX33,AS25=BG40,AT25=BB33),D25,AND(AU25=AX33,AV25=BH40,AX25=BB33),D25,AND(AU25=AX33,AW25=BG40,AX25=BB33),D25,AND(AY25=AX33,AZ25=BH40,BB25=BB33),D25,AND(AY25=AX33,BA25=BG40,BB25=BB33),D25,AND(AP26=AX33,AR26=BH40,AT26=BB33),D26,AND(AP26=AX33,AS26=BG40,AT26=BB33),D26,AND(AU26=AX33,AV26=BH40,AX26=BB33),D26,AND(AU26=AX33,AW26=BG40,AX26=BB33),D26,AND(AY26=AX33,AZ26=BH40,BB26=BB33),D26,AND(AY26=AX33,BA26=BG40,BB26=BB33),D26,AND(AP27=AX33,AR27=BH40,AT27=BB33),D27,AND(AP27=AX33,AS27=BG40,AT27=BB33),D27,AND(AU27=AX33,AV27=BH40,AX27=BB33),D27,AND(AU27=AX33,AW27=BG40,AX27=BB33),D27,AND(AY27=AX33,AZ27=BH40,BB27=BB33),D27,AND(AY27=AX33,BA27=BG40,BB27=BB33),D27,AND(AP28=AX33,AR28=BH40,AT28=BB33),D28,AND(AP28=AX33,AS28=BG40,AT28=BB33),D28,AND(AU28=AX33,AV28=BH40,AX28=BB33),D28,AND(AU28=AX33,AW28=BG40,AX28=BB33),D28,AND(AY28=AX33,AZ28=BH40,BB28=BB33),D28,AND(AY28=AX33,BA28=BG40,BB28=BB33),D28,AND(AP29=AX33,AR29=BH40,AT29=BB33),D29,AND(AP29=AX33,AS29=BG40,AT29=BB33),D29,AND(AU29=AX33,AV29=BH40,AX29=BB33),D29,AND(AU29=AX33,AW29=BG40,AX29=BB33),D29,AND(AY29=AX33,AZ29=BH40,BB29=BB33),D29,AND(AY29=AX33,BA29=BG40,BB29=BB33),D29,AND(AP30=AX33,AR30=BH40,AT30=BB33),D30,AND(AP30=AX33,AS30=BG40,AT30=BB33),D30,AND(AU30=AX33,AV30=BH40,AX30=BB33),D30,AND(AU30=AX33,AW30=BG40,AX30=BB33),D30,AND(AY30=AX33,AZ30=BH40,BB30=BB33),D30,AND(AY30=AX33,BA30=BG40,BB30=BB33),D30),BB37)</f>
        <v>Sin preferencias</v>
      </c>
      <c r="BJ40" s="20" t="str" cm="1">
        <f t="array" ref="BJ40">_xlfn.IFNA(_xlfn.IFS(AND(AP21=AX33,AR21=BH40,AT21=BB34),D21,AND(AP21=AX33,AS21=BG40,AT21=BB34),D21,AND(AU21=AX33,AV21=BH40,AX21=BB34),D21,AND(AU21=AX33,AW21=BG40,AX21=BB34),D21,AND(AY21=AX33,AZ21=BH40,BB21=BB34),D21,AND(AY21=AX33,BA21=BG40,BB21=BB34),D21,AND(AP22=AX33,AR22=BH40,AT22=BB34),D22,AND(AP22=AX33,AS22=BG40,AT22=BB34),D22,AND(AU22=AX33,AV22=BH40,AX22=BB34),D22,AND(AU22=AX33,AW22=BG40,AX22=BB34),D22,AND(AY22=AX33,AZ22=BH40,BB22=BB34),D22,AND(AY22=AX33,BA22=BG40,BB22=BB34),D22,AND(AP23=AX33,AR23=BH40,AT23=BB34),D23,AND(AP23=AX33,AS23=BG40,AT23=BB34),D23,AND(AU23=AX33,AV23=BH40,AX23=BB34),D23,AND(AU23=AX33,AW23=BG40,AX23=BB34),D23,AND(AY23=AX33,AZ23=BH40,BB23=BB34),D23,AND(AY23=AX33,BA23=BG40,BB23=BB34),D23,AND(AP24=AX33,AR24=BH40,AT24=BB34),D24,AND(AP24=AX33,AS24=BG40,AT24=BB34),D24,AND(AU24=AX33,AV24=BH40,AX24=BB34),D24,AND(AU24=AX33,AW24=BG40,AX24=BB34),D24,AND(AY24=AX33,AZ24=BH40,BB24=BB34),D24,AND(AY24=AX33,BA24=BG40,BB24=BB34),D24,AND(AP25=AX33,AR25=BH40,AT25=BB34),D25,AND(AP25=AX33,AS25=BG40,AT25=BB34),D25,AND(AU25=AX33,AV25=BH40,AX25=BB34),D25,AND(AU25=AX33,AW25=BG40,AX25=BB34),D25,AND(AY25=AX33,AZ25=BH40,BB25=BB34),D25,AND(AY25=AX33,BA25=BG40,BB25=BB34),D25,AND(AP26=AX33,AR26=BH40,AT26=BB34),D26,AND(AP26=AX33,AS26=BG40,AT26=BB34),D26,AND(AU26=AX33,AV26=BH40,AX26=BB34),D26,AND(AU26=AX33,AW26=BG40,AX26=BB34),D26,AND(AY26=AX33,AZ26=BH40,BB26=BB34),D26,AND(AY26=AX33,BA26=BG40,BB26=BB34),D26,AND(AP27=AX33,AR27=BH40,AT27=BB34),D27,AND(AP27=AX33,AS27=BG40,AT27=BB34),D27,AND(AU27=AX33,AV27=BH40,AX27=BB34),D27,AND(AU27=AX33,AW27=BG40,AX27=BB34),D27,AND(AY27=AX33,AZ27=BH40,BB27=BB34),D27,AND(AY27=AX33,BA27=BG40,BB27=BB34),D27,AND(AP28=AX33,AR28=BH40,AT28=BB34),D28,AND(AP28=AX33,AS28=BG40,AT28=BB34),D28,AND(AU28=AX33,AV28=BH40,AX28=BB34),D28,AND(AU28=AX33,AW28=BG40,AX28=BB34),D28,AND(AY28=AX33,AZ28=BH40,BB28=BB34),D28,AND(AY28=AX33,BA28=BG40,BB28=BB34),D28,AND(AP29=AX33,AR29=BH40,AT29=BB34),D29,AND(AP29=AX33,AS29=BG40,AT29=BB34),D29,AND(AU29=AX33,AV29=BH40,AX29=BB34),D29,AND(AU29=AX33,AW29=BG40,AX29=BB34),D29,AND(AY29=AX33,AZ29=BH40,BB29=BB34),D29,AND(AY29=AX33,BA29=BG40,BB29=BB34),D29,AND(AP30=AX33,AR30=BH40,AT30=BB34),D30,AND(AP30=AX33,AS30=BG40,AT30=BB34),D30,AND(AU30=AX33,AV30=BH40,AX30=BB34),D30,AND(AU30=AX33,AW30=BG40,AX30=BB34),D30,AND(AY30=AX33,AZ30=BH40,BB30=BB34),D30,AND(AY30=AX33,BA30=BG40,BB30=BB34),D30),BB37)</f>
        <v>Sin preferencias</v>
      </c>
      <c r="BK40" s="20" t="str">
        <f>IF(OR(J21=BG40,K21=BG40,L21=BG40,M21=BG40,N21=BG40,O21=BG40,P21=BG40,Q21=BG40,R21=BG40,S21=BG40,T21=BG40,U21=BG40,V21=BG40,W21=BG40,X21=BG40,Y21=BG40,Z21=BG40,AA21=BG40,AB21=BG40,AC21=BG40,AD21=BG40,AE21=BG40,AF21=BG40,AG21=BG40,AH21=BG40,AI21=BG40,AJ21=BG40,AK21=BG40,AL21=BG40,AM21=BG40,AN21=BG40),AM33,AM34)</f>
        <v>No</v>
      </c>
      <c r="BL40" s="20" t="str">
        <f>IF(OR(J22=BG40,K22=BG40,L22=BG40,M22=BG40,N22=BG40,O22=BG40,P22=BG40,Q22=BG40,R22=BG40,S22=BG40,T22=BG40,U22=BG40,V22=BG40,W22=BG40,X22=BG40,Y22=BG40,Z22=BG40,AA22=BG40,AB22=BG40,AC22=BG40,AD22=BG40,AE22=BG40,AF22=BG40,AG22=BG40,AH22=BG40,AI22=BG40,AJ22=BG40,AK22=BG40,AL22=BG40,AM22=BG40,AN22=BG40),AM33,AM34)</f>
        <v>No</v>
      </c>
      <c r="BM40" s="20" t="str">
        <f>IF(OR(J23=BG40,K23=BG40,L23=BG40,M23=BG40,N23=BG40,O23=BG40,P23=BG40,Q23=BG40,R23=BG40,S23=BG40,T23=BG40,U23=BG40,V23=BG40,W23=BG40,X23=BG40,Y23=BG40,Z23=BG40,AA23=BG40,AB23=BG40,AC23=BG40,AD23=BG40,AE23=BG40,AF23=BG40,AG23=BG40,AH23=BG40,AI23=BG40,AJ23=BG40,AK23=BG40,AL23=BG40,AM23=BG40,AN23=BG40),AM33,AM34)</f>
        <v>No</v>
      </c>
      <c r="BN40" s="20" t="str">
        <f>IF(OR(J24=BG40,K24=BG40,L24=BG40,M24=BG40,N24=BG40,O24=BG40,P24=BG40,Q24=BG40,R24=BG40,S24=BG40,T24=BG40,U24=BG40,V24=BG40,W24=BG40,X24=BG40,Y24=BG40,Z24=BG40,AA24=BG40,AB24=BG40,AC24=BG40,AD24=BG40,AE24=BG40,AF24=BG40,AG24=BG40,AH24=BG40,AI24=BG40,AJ24=BG40,AK24=BG40,AL24=BG40,AM24=BG40,AN24=BG40),AM33,AM34)</f>
        <v>No</v>
      </c>
      <c r="BO40" s="11" t="str">
        <f>IF(OR(J25=BG40,K25=BG40,L25=BG40,M25=BG40,N25=BG40,O25=BG40,P25=BG40,Q25=BG40,R25=BG40,S25=BG40,T25=BG40,U25=BG40,V25=BG40,W25=BG40,X25=BG40,Y25=BG40,Z25=BG40,AA25=BG40,AB25=BG40,AC25=BG40,AD25=BG40,AE25=BG40,AF25=BG40,AG25=BG40,AH25=BG40,AI25=BG40,AJ25=BG40,AK25=BG40,AL25=BG40,AM25=BG40,AN25=BG40),AM33,AM34)</f>
        <v>No</v>
      </c>
      <c r="BP40" s="11" t="str">
        <f>IF(OR(J26=BG40,K26=BG40,L26=BG40,M26=BG40,N26=BG40,O26=BG40,P26=BG40,Q26=BG40,R26=BG40,S26=BG40,T26=BG40,U26=BG40,V26=BG40,W26=BG40,X26=BG40,Y26=BG40,Z26=BG40,AA26=BG40,AB26=BG40,AC26=BG40,AD26=BG40,AE26=BG40,AF26=BG40,AG26=BG40,AH26=BG40,AI26=BG40,AJ26=BG40,AK26=BG40,AL26=BG40,AM26=BG40,AN26=BG40),AM33,AM34)</f>
        <v>No</v>
      </c>
      <c r="BQ40" s="11" t="str">
        <f>IF(OR(J27=BG40,K27=BG40,L27=BG40,M27=BG40,N27=BG40,O27=BG40,P27=BG40,Q27=BG40,R27=BG40,S27=BG40,T27=BG40,U27=BG40,V27=BG40,W27=BG40,X27=BG40,Y27=BG40,Z27=BG40,AA27=BG40,AB27=BG40,AC27=BG40,AD27=BG40,AE27=BG40,AF27=BG40,AG27=BG40,AH27=BG40,AI27=BG40,AJ27=BG40,AK27=BG40,AL27=BG40,AM27=BG40,AN27=BG40),AM33,AM34)</f>
        <v>No</v>
      </c>
      <c r="BR40" s="20" t="str">
        <f>IF(OR(J28=BG40,K28=BG40,L28=BG40,M28=BG40,N28=BG40,O28=BG40,P28=BG40,Q28=BG40,R28=BG40,S28=BG40,T28=BG40,U28=BG40,V28=BG40,W28=BG40,X28=BG40,Y28=BG40,Z28=BG40,AA28=BG40,AB28=BG40,AC28=BG40,AD28=BG40,AE28=BG40,AF28=BG40,AG28=BG40,AH28=BG40,AI28=BG40,AJ28=BG40,AK28=BG40,AL28=BG40,AM28=BG40,AN28=BG40),AM33,AM34)</f>
        <v>No</v>
      </c>
      <c r="BS40" s="38" t="str">
        <f>IF(OR(J29=BG40,K29=BG40,L29=BG40,M29=BG40,N29=BG40,O29=BG40,P29=BG40,Q29=BG40,R29=BG40,S29=BG40,T29=BG40,U29=BG40,V29=BG40,W29=BG40,X29=BG40,Y29=BG40,Z29=BG40,AA29=BG40,AB29=BG40,AC29=BG40,AD29=BG40,AE29=BG40,AF29=BG40,AG29=BG40,AH29=BG40,AI29=BG40,AJ29=BG40,AK29=BG40,AL29=BG40,AM29=BG40,AN29=BG40),AM33,AM34)</f>
        <v>No</v>
      </c>
      <c r="BT40" s="20" t="str">
        <f>IF(OR(J30=BG40,K30=BG40,L30=BG40,M30=BG40,N30=BG40,O30=BG40,P30=BG40,Q30=BG40,R30=BG40,S30=BG40,T30=BG40,U30=BG40,V30=BG40,W30=BG40,X30=BG40,Y30=BG40,Z30=BG40,AA30=BG40,AB30=BG40,AC30=BG40,AD30=BG40,AE30=BG40,AF30=BG40,AG30=BG40,AH30=BG40,AI30=BG40,AJ30=BG40,AK30=BG40,AL30=BG40,AM30=BG40,AN30=BG40),AM33,AM34)</f>
        <v>No</v>
      </c>
    </row>
    <row r="41" spans="1:72" hidden="1" x14ac:dyDescent="0.25">
      <c r="A41" s="59"/>
      <c r="B41" s="59"/>
      <c r="C41" s="59"/>
      <c r="D41" s="59"/>
      <c r="E41" s="59"/>
      <c r="F41" s="372"/>
      <c r="G41" s="372"/>
      <c r="H41" s="372"/>
      <c r="I41" s="372"/>
      <c r="J41" s="62"/>
      <c r="K41" s="61" t="s">
        <v>14</v>
      </c>
      <c r="L41" s="108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BE41" s="20">
        <v>0</v>
      </c>
      <c r="BF41" s="20" t="str" cm="1">
        <f t="array" ref="BF41">_xlfn.IFS(AND(BE22=0,BE23=0,BE24=0,BE25=0,BE26=0,BE27=0,BE28=0,BE29=0,BE30=0,BE31=0,BE32=0,BE33=0,BE34=0,BE35=0,BE36=0,BE37=0,BE38=0,BE39=0,BE40=0,BE41=0),BF37,AND(BE23=0,BE24=0,BE25=0,BE26=0,BE27=0,BE28=0,BE29=0,BE30=0,BE31=0,BE32=0,BE33=0,BE34=0,BE35=0,BE36=0,BE37=0,BE38=0,BE39=0,BE40=0,BE41=0),BF36,AND(BE24=0,BE25=0,BE26=0,BE27=0,BE28=0,BE29=0,BE30=0,BE31=0,BE32=0,BE33=0,BE34=0,BE35=0,BE36=0,BE37=0,BE38=0,BE39=0,BE40=0,BE41=0),BF35,AND(BE25=0,BE26=0,BE27=0,BE28=0,BE29=0,BE30=0,BE31=0,BE32=0,BE33=0,BE34=0,BE35=0,BE36=0,BE37=0,BE38=0,BE39=0,BE40=0,BE41=0),BF34,AND(BE26=0,BE27=0,BE28=0,BE29=0,BE30=0,BE31=0,BE32=0,BE33=0,BE34=0,BE35=0,BE36=0,BE37=0,BE38=0,BE39=0,BE40=0,BE41=0),BF33,AND(BE27=0,BE28=0,BE29=0,BE30=0,BE31=0,BE32=0,BE33=0,BE34=0,BE35=0,BE36=0,BE37=0,BE38=0,BE39=0,BE40=0,BE41=0),BF32,AND(BE28=0,BE29=0,BE30=0,BE31=0,BE32=0,BE33=0,BE34=0,BE35=0,BE36=0,BE37=0,BE38=0,BE39=0,BE40=0,BE41=0),BF31,AND(BE29=0,BE30=0,BE31=0,BE32=0,BE33=0,BE34=0,BE35=0,BE36=0,BE37=0,BE38=0,BE39=0,BE40=0,BE41=0),BF30,AND(BE30=0,BE31=0,BE32=0,BE33=0,BE34=0,BE35=0,BE36=0,BE37=0,BE38=0,BE39=0,BE40=0,BE41=0),BF29,AND(BE31=0,BE32=0,BE33=0,BE34=0,BE35=0,BE36=0,BE37=0,BE38=0,BE39=0,BE40=0,BE41=0),BF28,AND(BE32=0,BE33=0,BE34=0,BE35=0,BE36=0,BE37=0,BE38=0,BE39=0,BE40=0,BE41=0),BF27,AND(BE33=0,BE34=0,BE35=0,BE36=0,BE37=0,BE38=0,BE39=0,BE40=0,BE41=0),BF26,AND(BE34=0,BE35=0,BE36=0,BE37=0,BE38=0,BE39=0,BE40=0,BE41=0),BF25,AND(BE35=0,BE36=0,BE37=0,BE38=0,BE39=0,BE40=0,BE41=0),BF24,AND(BE36=0,BE37=0,BE38=0,BE39=0,BE40=0,BE41=0),BF23,AND(BE37=0,BE38=0,BE39=0,BE40=0,BE41=0),BF22,AND(BE38=0,BE39=0,BE40=0,BE41=0),BF21,AND(BE39=0,BE40=0,BE41=0),BF20,AND(BE40=0,BE41=0),BF19,AND(BE40=D43,BE41=0),BF18,AND(BE40=D43,BE41=D44),D44)</f>
        <v>T. 4</v>
      </c>
      <c r="BG41" s="25">
        <f>Programa!S3+23</f>
        <v>45589</v>
      </c>
      <c r="BH41" s="9">
        <f>Programa!S5+23</f>
        <v>26</v>
      </c>
      <c r="BI41" s="11" t="str" cm="1">
        <f t="array" ref="BI41">_xlfn.IFNA(_xlfn.IFS(AND(AP21=AX33,AR21=BH41,AT21=BB33),D21,AND(AP21=AX33,AS21=BG41,AT21=BB33),D21,AND(AU21=AX33,AV21=BH41,AX21=BB33),D21,AND(AU21=AX33,AW21=BG41,AX21=BB33),D21,AND(AY21=AX33,AZ21=BH41,BB21=BB33),D21,AND(AY21=AX33,BA21=BG41,BB21=BB33),D21,AND(AP22=AX33,AR22=BH41,AT22=BB33),D22,AND(AP22=AX33,AS22=BG41,AT22=BB33),D22,AND(AU22=AX33,AV22=BH41,AX22=BB33),D22,AND(AU22=AX33,AW22=BG41,AX22=BB33),D22,AND(AY22=AX33,AZ22=BH41,BB22=BB33),D22,AND(AY22=AX33,BA22=BG41,BB22=BB33),D22,AND(AP23=AX33,AR23=BH41,AT23=BB33),D23,AND(AP23=AX33,AS23=BG41,AT23=BB33),D23,AND(AU23=AX33,AV23=BH41,AX23=BB33),D23,AND(AU23=AX33,AW23=BG41,AX23=BB33),D23,AND(AY23=AX33,AZ23=BH41,BB23=BB33),D23,AND(AY23=AX33,BA23=BG41,BB23=BB33),D23,AND(AP24=AX33,AR24=BH41,AT24=BB33),D24,AND(AP24=AX33,AS24=BG41,AT24=BB33),D24,AND(AU24=AX33,AV24=BH41,AX24=BB33),D24,AND(AU24=AX33,AW24=BG41,AX24=BB33),D24,AND(AY24=AX33,AZ24=BH41,BB24=BB33),D24,AND(AY24=AX33,BA24=BG41,BB24=BB33),D24,AND(AP25=AX33,AR25=BH41,AT25=BB33),D25,AND(AP25=AX33,AS25=BG41,AT25=BB33),D25,AND(AU25=AX33,AV25=BH41,AX25=BB33),D25,AND(AU25=AX33,AW25=BG41,AX25=BB33),D25,AND(AY25=AX33,AZ25=BH41,BB25=BB33),D25,AND(AY25=AX33,BA25=BG41,BB25=BB33),D25,AND(AP26=AX33,AR26=BH41,AT26=BB33),D26,AND(AP26=AX33,AS26=BG41,AT26=BB33),D26,AND(AU26=AX33,AV26=BH41,AX26=BB33),D26,AND(AU26=AX33,AW26=BG41,AX26=BB33),D26,AND(AY26=AX33,AZ26=BH41,BB26=BB33),D26,AND(AY26=AX33,BA26=BG41,BB26=BB33),D26,AND(AP27=AX33,AR27=BH41,AT27=BB33),D27,AND(AP27=AX33,AS27=BG41,AT27=BB33),D27,AND(AU27=AX33,AV27=BH41,AX27=BB33),D27,AND(AU27=AX33,AW27=BG41,AX27=BB33),D27,AND(AY27=AX33,AZ27=BH41,BB27=BB33),D27,AND(AY27=AX33,BA27=BG41,BB27=BB33),D27,AND(AP28=AX33,AR28=BH41,AT28=BB33),D28,AND(AP28=AX33,AS28=BG41,AT28=BB33),D28,AND(AU28=AX33,AV28=BH41,AX28=BB33),D28,AND(AU28=AX33,AW28=BG41,AX28=BB33),D28,AND(AY28=AX33,AZ28=BH41,BB28=BB33),D28,AND(AY28=AX33,BA28=BG41,BB28=BB33),D28,AND(AP29=AX33,AR29=BH41,AT29=BB33),D29,AND(AP29=AX33,AS29=BG41,AT29=BB33),D29,AND(AU29=AX33,AV29=BH41,AX29=BB33),D29,AND(AU29=AX33,AW29=BG41,AX29=BB33),D29,AND(AY29=AX33,AZ29=BH41,BB29=BB33),D29,AND(AY29=AX33,BA29=BG41,BB29=BB33),D29,AND(AP30=AX33,AR30=BH41,AT30=BB33),D30,AND(AP30=AX33,AS30=BG41,AT30=BB33),D30,AND(AU30=AX33,AV30=BH41,AX30=BB33),D30,AND(AU30=AX33,AW30=BG41,AX30=BB33),D30,AND(AY30=AX33,AZ30=BH41,BB30=BB33),D30,AND(AY30=AX33,BA30=BG41,BB30=BB33),D30),BB37)</f>
        <v>Sin preferencias</v>
      </c>
      <c r="BJ41" s="20" t="str" cm="1">
        <f t="array" ref="BJ41">_xlfn.IFNA(_xlfn.IFS(AND(AP21=AX33,AR21=BH41,AT21=BB34),D21,AND(AP21=AX33,AS21=BG41,AT21=BB34),D21,AND(AU21=AX33,AV21=BH41,AX21=BB34),D21,AND(AU21=AX33,AW21=BG41,AX21=BB34),D21,AND(AY21=AX33,AZ21=BH41,BB21=BB34),D21,AND(AY21=AX33,BA21=BG41,BB21=BB34),D21,AND(AP22=AX33,AR22=BH41,AT22=BB34),D22,AND(AP22=AX33,AS22=BG41,AT22=BB34),D22,AND(AU22=AX33,AV22=BH41,AX22=BB34),D22,AND(AU22=AX33,AW22=BG41,AX22=BB34),D22,AND(AY22=AX33,AZ22=BH41,BB22=BB34),D22,AND(AY22=AX33,BA22=BG41,BB22=BB34),D22,AND(AP23=AX33,AR23=BH41,AT23=BB34),D23,AND(AP23=AX33,AS23=BG41,AT23=BB34),D23,AND(AU23=AX33,AV23=BH41,AX23=BB34),D23,AND(AU23=AX33,AW23=BG41,AX23=BB34),D23,AND(AY23=AX33,AZ23=BH41,BB23=BB34),D23,AND(AY23=AX33,BA23=BG41,BB23=BB34),D23,AND(AP24=AX33,AR24=BH41,AT24=BB34),D24,AND(AP24=AX33,AS24=BG41,AT24=BB34),D24,AND(AU24=AX33,AV24=BH41,AX24=BB34),D24,AND(AU24=AX33,AW24=BG41,AX24=BB34),D24,AND(AY24=AX33,AZ24=BH41,BB24=BB34),D24,AND(AY24=AX33,BA24=BG41,BB24=BB34),D24,AND(AP25=AX33,AR25=BH41,AT25=BB34),D25,AND(AP25=AX33,AS25=BG41,AT25=BB34),D25,AND(AU25=AX33,AV25=BH41,AX25=BB34),D25,AND(AU25=AX33,AW25=BG41,AX25=BB34),D25,AND(AY25=AX33,AZ25=BH41,BB25=BB34),D25,AND(AY25=AX33,BA25=BG41,BB25=BB34),D25,AND(AP26=AX33,AR26=BH41,AT26=BB34),D26,AND(AP26=AX33,AS26=BG41,AT26=BB34),D26,AND(AU26=AX33,AV26=BH41,AX26=BB34),D26,AND(AU26=AX33,AW26=BG41,AX26=BB34),D26,AND(AY26=AX33,AZ26=BH41,BB26=BB34),D26,AND(AY26=AX33,BA26=BG41,BB26=BB34),D26,AND(AP27=AX33,AR27=BH41,AT27=BB34),D27,AND(AP27=AX33,AS27=BG41,AT27=BB34),D27,AND(AU27=AX33,AV27=BH41,AX27=BB34),D27,AND(AU27=AX33,AW27=BG41,AX27=BB34),D27,AND(AY27=AX33,AZ27=BH41,BB27=BB34),D27,AND(AY27=AX33,BA27=BG41,BB27=BB34),D27,AND(AP28=AX33,AR28=BH41,AT28=BB34),D28,AND(AP28=AX33,AS28=BG41,AT28=BB34),D28,AND(AU28=AX33,AV28=BH41,AX28=BB34),D28,AND(AU28=AX33,AW28=BG41,AX28=BB34),D28,AND(AY28=AX33,AZ28=BH41,BB28=BB34),D28,AND(AY28=AX33,BA28=BG41,BB28=BB34),D28,AND(AP29=AX33,AR29=BH41,AT29=BB34),D29,AND(AP29=AX33,AS29=BG41,AT29=BB34),D29,AND(AU29=AX33,AV29=BH41,AX29=BB34),D29,AND(AU29=AX33,AW29=BG41,AX29=BB34),D29,AND(AY29=AX33,AZ29=BH41,BB29=BB34),D29,AND(AY29=AX33,BA29=BG41,BB29=BB34),D29,AND(AP30=AX33,AR30=BH41,AT30=BB34),D30,AND(AP30=AX33,AS30=BG41,AT30=BB34),D30,AND(AU30=AX33,AV30=BH41,AX30=BB34),D30,AND(AU30=AX33,AW30=BG41,AX30=BB34),D30,AND(AY30=AX33,AZ30=BH41,BB30=BB34),D30,AND(AY30=AX33,BA30=BG41,BB30=BB34),D30),BB37)</f>
        <v>Sin preferencias</v>
      </c>
      <c r="BK41" s="20" t="str">
        <f>IF(OR(J21=BG41,K21=BG41,L21=BG41,M21=BG41,N21=BG41,O21=BG41,P21=BG41,Q21=BG41,R21=BG41,S21=BG41,T21=BG41,U21=BG41,V21=BG41,W21=BG41,X21=BG41,Y21=BG41,Z21=BG41,AA21=BG41,AB21=BG41,AC21=BG41,AD21=BG41,AE21=BG41,AF21=BG41,AG21=BG41,AH21=BG41,AI21=BG41,AJ21=BG41,AK21=BG41,AL21=BG41,AM21=BG41,AN21=BG41),AM33,AM34)</f>
        <v>No</v>
      </c>
      <c r="BL41" s="20" t="str">
        <f>IF(OR(J22=BG41,K22=BG41,L22=BG41,M22=BG41,N22=BG41,O22=BG41,P22=BG41,Q22=BG41,R22=BG41,S22=BG41,T22=BG41,U22=BG41,V22=BG41,W22=BG41,X22=BG41,Y22=BG41,Z22=BG41,AA22=BG41,AB22=BG41,AC22=BG41,AD22=BG41,AE22=BG41,AF22=BG41,AG22=BG41,AH22=BG41,AI22=BG41,AJ22=BG41,AK22=BG41,AL22=BG41,AM22=BG41,AN22=BG41),AM33,AM34)</f>
        <v>No</v>
      </c>
      <c r="BM41" s="20" t="str">
        <f>IF(OR(J23=BG41,K23=BG41,L23=BG41,M23=BG41,N23=BG41,O23=BG41,P23=BG41,Q23=BG41,R23=BG41,S23=BG41,T23=BG41,U23=BG41,V23=BG41,W23=BG41,X23=BG41,Y23=BG41,Z23=BG41,AA23=BG41,AB23=BG41,AC23=BG41,AD23=BG41,AE23=BG41,AF23=BG41,AG23=BG41,AH23=BG41,AI23=BG41,AJ23=BG41,AK23=BG41,AL23=BG41,AM23=BG41,AN23=BG41),AM33,AM34)</f>
        <v>No</v>
      </c>
      <c r="BN41" s="20" t="str">
        <f>IF(OR(J24=BG41,K24=BG41,L24=BG41,M24=BG41,N24=BG41,O24=BG41,P24=BG41,Q24=BG41,R24=BG41,S24=BG41,T24=BG41,U24=BG41,V24=BG41,W24=BG41,X24=BG41,Y24=BG41,Z24=BG41,AA24=BG41,AB24=BG41,AC24=BG41,AD24=BG41,AE24=BG41,AF24=BG41,AG24=BG41,AH24=BG41,AI24=BG41,AJ24=BG41,AK24=BG41,AL24=BG41,AM24=BG41,AN24=BG41),AM33,AM34)</f>
        <v>No</v>
      </c>
      <c r="BO41" s="11" t="str">
        <f>IF(OR(J25=BG41,K25=BG41,L25=BG41,M25=BG41,N25=BG41,O25=BG41,P25=BG41,Q25=BG41,R25=BG41,S25=BG41,T25=BG41,U25=BG41,V25=BG41,W25=BG41,X25=BG41,Y25=BG41,Z25=BG41,AA25=BG41,AB25=BG41,AC25=BG41,AD25=BG41,AE25=BG41,AF25=BG41,AG25=BG41,AH25=BG41,AI25=BG41,AJ25=BG41,AK25=BG41,AL25=BG41,AM25=BG41,AN25=BG41),AM33,AM34)</f>
        <v>No</v>
      </c>
      <c r="BP41" s="11" t="str">
        <f>IF(OR(J26=BG41,K26=BG41,L26=BG41,M26=BG41,N26=BG41,O26=BG41,P26=BG41,Q26=BG41,R26=BG41,S26=BG41,T26=BG41,U26=BG41,V26=BG41,W26=BG41,X26=BG41,Y26=BG41,Z26=BG41,AA26=BG41,AB26=BG41,AC26=BG41,AD26=BG41,AE26=BG41,AF26=BG41,AG26=BG41,AH26=BG41,AI26=BG41,AJ26=BG41,AK26=BG41,AL26=BG41,AM26=BG41,AN26=BG41),AM33,AM34)</f>
        <v>No</v>
      </c>
      <c r="BQ41" s="11" t="str">
        <f>IF(OR(J27=BG41,K27=BG41,L27=BG41,M27=BG41,N27=BG41,O27=BG41,P27=BG41,Q27=BG41,R27=BG41,S27=BG41,T27=BG41,U27=BG41,V27=BG41,W27=BG41,X27=BG41,Y27=BG41,Z27=BG41,AA27=BG41,AB27=BG41,AC27=BG41,AD27=BG41,AE27=BG41,AF27=BG41,AG27=BG41,AH27=BG41,AI27=BG41,AJ27=BG41,AK27=BG41,AL27=BG41,AM27=BG41,AN27=BG41),AM33,AM34)</f>
        <v>No</v>
      </c>
      <c r="BR41" s="20" t="str">
        <f>IF(OR(J28=BG41,K28=BG41,L28=BG41,M28=BG41,N28=BG41,O28=BG41,P28=BG41,Q28=BG41,R28=BG41,S28=BG41,T28=BG41,U28=BG41,V28=BG41,W28=BG41,X28=BG41,Y28=BG41,Z28=BG41,AA28=BG41,AB28=BG41,AC28=BG41,AD28=BG41,AE28=BG41,AF28=BG41,AG28=BG41,AH28=BG41,AI28=BG41,AJ28=BG41,AK28=BG41,AL28=BG41,AM28=BG41,AN28=BG41),AM33,AM34)</f>
        <v>No</v>
      </c>
      <c r="BS41" s="38" t="str">
        <f>IF(OR(J29=BG41,K29=BG41,L29=BG41,M29=BG41,N29=BG41,O29=BG41,P29=BG41,Q29=BG41,R29=BG41,S29=BG41,T29=BG41,U29=BG41,V29=BG41,W29=BG41,X29=BG41,Y29=BG41,Z29=BG41,AA29=BG41,AB29=BG41,AC29=BG41,AD29=BG41,AE29=BG41,AF29=BG41,AG29=BG41,AH29=BG41,AI29=BG41,AJ29=BG41,AK29=BG41,AL29=BG41,AM29=BG41,AN29=BG41),AM33,AM34)</f>
        <v>No</v>
      </c>
      <c r="BT41" s="20" t="str">
        <f>IF(OR(J30=BG41,K30=BG41,L30=BG41,M30=BG41,N30=BG41,O30=BG41,P30=BG41,Q30=BG41,R30=BG41,S30=BG41,T30=BG41,U30=BG41,V30=BG41,W30=BG41,X30=BG41,Y30=BG41,Z30=BG41,AA30=BG41,AB30=BG41,AC30=BG41,AD30=BG41,AE30=BG41,AF30=BG41,AG30=BG41,AH30=BG41,AI30=BG41,AJ30=BG41,AK30=BG41,AL30=BG41,AM30=BG41,AN30=BG41),AM33,AM34)</f>
        <v>No</v>
      </c>
    </row>
    <row r="42" spans="1:72" x14ac:dyDescent="0.25">
      <c r="A42" s="59"/>
      <c r="B42" s="59"/>
      <c r="C42" s="59"/>
      <c r="D42" s="59"/>
      <c r="E42" s="59"/>
      <c r="F42" s="108"/>
      <c r="G42" s="108"/>
      <c r="H42" s="108"/>
      <c r="I42" s="108"/>
      <c r="J42" s="62"/>
      <c r="K42" s="61" t="s">
        <v>15</v>
      </c>
      <c r="L42" s="108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BE42" s="20">
        <v>0</v>
      </c>
      <c r="BF42" s="20" t="str" cm="1">
        <f t="array" ref="BF42">_xlfn.IFS(AND(BE22=0,BE23=0,BE24=0,BE25=0,BE26=0,BE27=0,BE28=0,BE29=0,BE30=0,BE31=0,BE32=0,BE33=0,BE34=0,BE35=0,BE36=0,BE37=0,BE38=0,BE39=0,BE40=0,BE41=0,BE42=0),BF38,AND(BE23=0,BE24=0,BE25=0,BE26=0,BE27=0,BE28=0,BE29=0,BE30=0,BE31=0,BE32=0,BE33=0,BE34=0,BE35=0,BE36=0,BE37=0,BE38=0,BE39=0,BE40=0,BE41=0,BE42=0),BF37,AND(BE24=0,BE25=0,BE26=0,BE27=0,BE28=0,BE29=0,BE30=0,BE31=0,BE32=0,BE33=0,BE34=0,BE35=0,BE36=0,BE37=0,BE38=0,BE39=0,BE40=0,BE41=0,BE42=0),BF36,AND(BE25=0,BE26=0,BE27=0,BE28=0,BE29=0,BE30=0,BE31=0,BE32=0,BE33=0,BE34=0,BE35=0,BE36=0,BE37=0,BE38=0,BE39=0,BE40=0,BE41=0,BE42=0),BF35,AND(BE26=0,BE27=0,BE28=0,BE29=0,BE30=0,BE31=0,BE32=0,BE33=0,BE34=0,BE35=0,BE36=0,BE37=0,BE38=0,BE39=0,BE40=0,BE41=0,BE42=0),BF34,AND(BE27=0,BE28=0,BE29=0,BE30=0,BE31=0,BE32=0,BE33=0,BE34=0,BE35=0,BE36=0,BE37=0,BE38=0,BE39=0,BE40=0,BE41=0,BE42=0),BF33,AND(BE28=0,BE29=0,BE30=0,BE31=0,BE32=0,BE33=0,BE34=0,BE35=0,BE36=0,BE37=0,BE38=0,BE39=0,BE40=0,BE41=0,BE42=0),BF32,AND(BE29=0,BE30=0,BE31=0,BE32=0,BE33=0,BE34=0,BE35=0,BE36=0,BE37=0,BE38=0,BE39=0,BE40=0,BE41=0,BE42=0),BF31,AND(BE30=0,BE31=0,BE32=0,BE33=0,BE34=0,BE35=0,BE36=0,BE37=0,BE38=0,BE39=0,BE40=0,BE41=0,BE42=0),BF30,AND(BE31=0,BE32=0,BE33=0,BE34=0,BE35=0,BE36=0,BE37=0,BE38=0,BE39=0,BE40=0,BE41=0,BE42=0),BF29,AND(BE32=0,BE33=0,BE34=0,BE35=0,BE36=0,BE37=0,BE38=0,BE39=0,BE40=0,BE41=0,BE42=0),BF28,AND(BE33=0,BE34=0,BE35=0,BE36=0,BE37=0,BE38=0,BE39=0,BE40=0,BE41=0,BE42=0),BF27,AND(BE34=0,BE35=0,BE36=0,BE37=0,BE38=0,BE39=0,BE40=0,BE41=0,BE42=0),BF26,AND(BE35=0,BE36=0,BE37=0,BE38=0,BE39=0,BE40=0,BE41=0,BE42=0),BF25,AND(BE36=0,BE37=0,BE38=0,BE39=0,BE40=0,BE41=0,BE42=0),BF24,AND(BE37=0,BE38=0,BE39=0,BE40=0,BE41=0,BE42=0),BF23,AND(BE38=0,BE39=0,BE40=0,BE41=0,BE42=0),BF22,AND(BE39=0,BE40=0,BE41=0,BE42=0),BF21,AND(BE40=0,BE41=0,BE42=0),BF20,AND(BE41=0,BE42=0),BF19,AND(BE41=D44,BE42=0),BF18,AND(BE41=D44,BE42=D45),D45)</f>
        <v>T. 1</v>
      </c>
      <c r="BG42" s="25">
        <f>Programa!S3+24</f>
        <v>45590</v>
      </c>
      <c r="BH42" s="9">
        <f>Programa!S5+24</f>
        <v>27</v>
      </c>
      <c r="BI42" s="11" t="str" cm="1">
        <f t="array" ref="BI42">_xlfn.IFNA(_xlfn.IFS(AND(AP21=AX33,AR21=BH42,AT21=BB33),D21,AND(AP21=AX33,AS21=BG42,AT21=BB33),D21,AND(AU21=AX33,AV21=BH42,AX21=BB33),D21,AND(AU21=AX33,AW21=BG42,AX21=BB33),D21,AND(AY21=AX33,AZ21=BH42,BB21=BB33),D21,AND(AY21=AX33,BA21=BG42,BB21=BB33),D21,AND(AP22=AX33,AR22=BH42,AT22=BB33),D22,AND(AP22=AX33,AS22=BG42,AT22=BB33),D22,AND(AU22=AX33,AV22=BH42,AX22=BB33),D22,AND(AU22=AX33,AW22=BG42,AX22=BB33),D22,AND(AY22=AX33,AZ22=BH42,BB22=BB33),D22,AND(AY22=AX33,BA22=BG42,BB22=BB33),D22,AND(AP23=AX33,AR23=BH42,AT23=BB33),D23,AND(AP23=AX33,AS23=BG42,AT23=BB33),D23,AND(AU23=AX33,AV23=BH42,AX23=BB33),D23,AND(AU23=AX33,AW23=BG42,AX23=BB33),D23,AND(AY23=AX33,AZ23=BH42,BB23=BB33),D23,AND(AY23=AX33,BA23=BG42,BB23=BB33),D23,AND(AP24=AX33,AR24=BH42,AT24=BB33),D24,AND(AP24=AX33,AS24=BG42,AT24=BB33),D24,AND(AU24=AX33,AV24=BH42,AX24=BB33),D24,AND(AU24=AX33,AW24=BG42,AX24=BB33),D24,AND(AY24=AX33,AZ24=BH42,BB24=BB33),D24,AND(AY24=AX33,BA24=BG42,BB24=BB33),D24,AND(AP25=AX33,AR25=BH42,AT25=BB33),D25,AND(AP25=AX33,AS25=BG42,AT25=BB33),D25,AND(AU25=AX33,AV25=BH42,AX25=BB33),D25,AND(AU25=AX33,AW25=BG42,AX25=BB33),D25,AND(AY25=AX33,AZ25=BH42,BB25=BB33),D25,AND(AY25=AX33,BA25=BG42,BB25=BB33),D25,AND(AP26=AX33,AR26=BH42,AT26=BB33),D26,AND(AP26=AX33,AS26=BG42,AT26=BB33),D26,AND(AU26=AX33,AV26=BH42,AX26=BB33),D26,AND(AU26=AX33,AW26=BG42,AX26=BB33),D26,AND(AY26=AX33,AZ26=BH42,BB26=BB33),D26,AND(AY26=AX33,BA26=BG42,BB26=BB33),D26,AND(AP27=AX33,AR27=BH42,AT27=BB33),D27,AND(AP27=AX33,AS27=BG42,AT27=BB33),D27,AND(AU27=AX33,AV27=BH42,AX27=BB33),D27,AND(AU27=AX33,AW27=BG42,AX27=BB33),D27,AND(AY27=AX33,AZ27=BH42,BB27=BB33),D27,AND(AY27=AX33,BA27=BG42,BB27=BB33),D27,AND(AP28=AX33,AR28=BH42,AT28=BB33),D28,AND(AP28=AX33,AS28=BG42,AT28=BB33),D28,AND(AU28=AX33,AV28=BH42,AX28=BB33),D28,AND(AU28=AX33,AW28=BG42,AX28=BB33),D28,AND(AY28=AX33,AZ28=BH42,BB28=BB33),D28,AND(AY28=AX33,BA28=BG42,BB28=BB33),D28,AND(AP29=AX33,AR29=BH42,AT29=BB33),D29,AND(AP29=AX33,AS29=BG42,AT29=BB33),D29,AND(AU29=AX33,AV29=BH42,AX29=BB33),D29,AND(AU29=AX33,AW29=BG42,AX29=BB33),D29,AND(AY29=AX33,AZ29=BH42,BB29=BB33),D29,AND(AY29=AX33,BA29=BG42,BB29=BB33),D29,AND(AP30=AX33,AR30=BH42,AT30=BB33),D30,AND(AP30=AX33,AS30=BG42,AT30=BB33),D30,AND(AU30=AX33,AV30=BH42,AX30=BB33),D30,AND(AU30=AX33,AW30=BG42,AX30=BB33),D30,AND(AY30=AX33,AZ30=BH42,BB30=BB33),D30,AND(AY30=AX33,BA30=BG42,BB30=BB33),D30),BB37)</f>
        <v>Sin preferencias</v>
      </c>
      <c r="BJ42" s="20" t="str" cm="1">
        <f t="array" ref="BJ42">_xlfn.IFNA(_xlfn.IFS(AND(AP21=AX33,AR21=BH42,AT21=BB34),D21,AND(AP21=AX33,AS21=BG42,AT21=BB34),D21,AND(AU21=AX33,AV21=BH42,AX21=BB34),D21,AND(AU21=AX33,AW21=BG42,AX21=BB34),D21,AND(AY21=AX33,AZ21=BH42,BB21=BB34),D21,AND(AY21=AX33,BA21=BG42,BB21=BB34),D21,AND(AP22=AX33,AR22=BH42,AT22=BB34),D22,AND(AP22=AX33,AS22=BG42,AT22=BB34),D22,AND(AU22=AX33,AV22=BH42,AX22=BB34),D22,AND(AU22=AX33,AW22=BG42,AX22=BB34),D22,AND(AY22=AX33,AZ22=BH42,BB22=BB34),D22,AND(AY22=AX33,BA22=BG42,BB22=BB34),D22,AND(AP23=AX33,AR23=BH42,AT23=BB34),D23,AND(AP23=AX33,AS23=BG42,AT23=BB34),D23,AND(AU23=AX33,AV23=BH42,AX23=BB34),D23,AND(AU23=AX33,AW23=BG42,AX23=BB34),D23,AND(AY23=AX33,AZ23=BH42,BB23=BB34),D23,AND(AY23=AX33,BA23=BG42,BB23=BB34),D23,AND(AP24=AX33,AR24=BH42,AT24=BB34),D24,AND(AP24=AX33,AS24=BG42,AT24=BB34),D24,AND(AU24=AX33,AV24=BH42,AX24=BB34),D24,AND(AU24=AX33,AW24=BG42,AX24=BB34),D24,AND(AY24=AX33,AZ24=BH42,BB24=BB34),D24,AND(AY24=AX33,BA24=BG42,BB24=BB34),D24,AND(AP25=AX33,AR25=BH42,AT25=BB34),D25,AND(AP25=AX33,AS25=BG42,AT25=BB34),D25,AND(AU25=AX33,AV25=BH42,AX25=BB34),D25,AND(AU25=AX33,AW25=BG42,AX25=BB34),D25,AND(AY25=AX33,AZ25=BH42,BB25=BB34),D25,AND(AY25=AX33,BA25=BG42,BB25=BB34),D25,AND(AP26=AX33,AR26=BH42,AT26=BB34),D26,AND(AP26=AX33,AS26=BG42,AT26=BB34),D26,AND(AU26=AX33,AV26=BH42,AX26=BB34),D26,AND(AU26=AX33,AW26=BG42,AX26=BB34),D26,AND(AY26=AX33,AZ26=BH42,BB26=BB34),D26,AND(AY26=AX33,BA26=BG42,BB26=BB34),D26,AND(AP27=AX33,AR27=BH42,AT27=BB34),D27,AND(AP27=AX33,AS27=BG42,AT27=BB34),D27,AND(AU27=AX33,AV27=BH42,AX27=BB34),D27,AND(AU27=AX33,AW27=BG42,AX27=BB34),D27,AND(AY27=AX33,AZ27=BH42,BB27=BB34),D27,AND(AY27=AX33,BA27=BG42,BB27=BB34),D27,AND(AP28=AX33,AR28=BH42,AT28=BB34),D28,AND(AP28=AX33,AS28=BG42,AT28=BB34),D28,AND(AU28=AX33,AV28=BH42,AX28=BB34),D28,AND(AU28=AX33,AW28=BG42,AX28=BB34),D28,AND(AY28=AX33,AZ28=BH42,BB28=BB34),D28,AND(AY28=AX33,BA28=BG42,BB28=BB34),D28,AND(AP29=AX33,AR29=BH42,AT29=BB34),D29,AND(AP29=AX33,AS29=BG42,AT29=BB34),D29,AND(AU29=AX33,AV29=BH42,AX29=BB34),D29,AND(AU29=AX33,AW29=BG42,AX29=BB34),D29,AND(AY29=AX33,AZ29=BH42,BB29=BB34),D29,AND(AY29=AX33,BA29=BG42,BB29=BB34),D29,AND(AP30=AX33,AR30=BH42,AT30=BB34),D30,AND(AP30=AX33,AS30=BG42,AT30=BB34),D30,AND(AU30=AX33,AV30=BH42,AX30=BB34),D30,AND(AU30=AX33,AW30=BG42,AX30=BB34),D30,AND(AY30=AX33,AZ30=BH42,BB30=BB34),D30,AND(AY30=AX33,BA30=BG42,BB30=BB34),D30),BB37)</f>
        <v>Sin preferencias</v>
      </c>
      <c r="BK42" s="20" t="str">
        <f>IF(OR(J21=BG42,K21=BG42,L21=BG42,M21=BG42,N21=BG42,O21=BG42,P21=BG42,Q21=BG42,R21=BG42,S21=BG42,T21=BG42,U21=BG42,V21=BG42,W21=BG42,X21=BG42,Y21=BG42,Z21=BG42,AA21=BG42,AB21=BG42,AC21=BG42,AD21=BG42,AE21=BG42,AF21=BG42,AG21=BG42,AH21=BG42,AI21=BG42,AJ21=BG42,AK21=BG42,AL21=BG42,AM21=BG42,AN21=BG42),AM33,AM34)</f>
        <v>No</v>
      </c>
      <c r="BL42" s="20" t="str">
        <f>IF(OR(J22=BG42,K22=BG42,L22=BG42,M22=BG42,N22=BG42,O22=BG42,P22=BG42,Q22=BG42,R22=BG42,S22=BG42,T22=BG42,U22=BG42,V22=BG42,W22=BG42,X22=BG42,Y22=BG42,Z22=BG42,AA22=BG42,AB22=BG42,AC22=BG42,AD22=BG42,AE22=BG42,AF22=BG42,AG22=BG42,AH22=BG42,AI22=BG42,AJ22=BG42,AK22=BG42,AL22=BG42,AM22=BG42,AN22=BG42),AM33,AM34)</f>
        <v>No</v>
      </c>
      <c r="BM42" s="20" t="str">
        <f>IF(OR(J23=BG42,K23=BG42,L23=BG42,M23=BG42,N23=BG42,O23=BG42,P23=BG42,Q23=BG42,R23=BG42,S23=BG42,T23=BG42,U23=BG42,V23=BG42,W23=BG42,X23=BG42,Y23=BG42,Z23=BG42,AA23=BG42,AB23=BG42,AC23=BG42,AD23=BG42,AE23=BG42,AF23=BG42,AG23=BG42,AH23=BG42,AI23=BG42,AJ23=BG42,AK23=BG42,AL23=BG42,AM23=BG42,AN23=BG42),AM33,AM34)</f>
        <v>No</v>
      </c>
      <c r="BN42" s="20" t="str">
        <f>IF(OR(J24=BG42,K24=BG42,L24=BG42,M24=BG42,N24=BG42,O24=BG42,P24=BG42,Q24=BG42,R24=BG42,S24=BG42,T24=BG42,U24=BG42,V24=BG42,W24=BG42,X24=BG42,Y24=BG42,Z24=BG42,AA24=BG42,AB24=BG42,AC24=BG42,AD24=BG42,AE24=BG42,AF24=BG42,AG24=BG42,AH24=BG42,AI24=BG42,AJ24=BG42,AK24=BG42,AL24=BG42,AM24=BG42,AN24=BG42),AM33,AM34)</f>
        <v>No</v>
      </c>
      <c r="BO42" s="11" t="str">
        <f>IF(OR(J25=BG42,K25=BG42,L25=BG42,M25=BG42,N25=BG42,O25=BG42,P25=BG42,Q25=BG42,R25=BG42,S25=BG42,T25=BG42,U25=BG42,V25=BG42,W25=BG42,X25=BG42,Y25=BG42,Z25=BG42,AA25=BG42,AB25=BG42,AC25=BG42,AD25=BG42,AE25=BG42,AF25=BG42,AG25=BG42,AH25=BG42,AI25=BG42,AJ25=BG42,AK25=BG42,AL25=BG42,AM25=BG42,AN25=BG42),AM33,AM34)</f>
        <v>No</v>
      </c>
      <c r="BP42" s="11" t="str">
        <f>IF(OR(J26=BG42,K26=BG42,L26=BG42,M26=BG42,N26=BG42,O26=BG42,P26=BG42,Q26=BG42,R26=BG42,S26=BG42,T26=BG42,U26=BG42,V26=BG42,W26=BG42,X26=BG42,Y26=BG42,Z26=BG42,AA26=BG42,AB26=BG42,AC26=BG42,AD26=BG42,AE26=BG42,AF26=BG42,AG26=BG42,AH26=BG42,AI26=BG42,AJ26=BG42,AK26=BG42,AL26=BG42,AM26=BG42,AN26=BG42),AM33,AM34)</f>
        <v>No</v>
      </c>
      <c r="BQ42" s="11" t="str">
        <f>IF(OR(J27=BG42,K27=BG42,L27=BG42,M27=BG42,N27=BG42,O27=BG42,P27=BG42,Q27=BG42,R27=BG42,S27=BG42,T27=BG42,U27=BG42,V27=BG42,W27=BG42,X27=BG42,Y27=BG42,Z27=BG42,AA27=BG42,AB27=BG42,AC27=BG42,AD27=BG42,AE27=BG42,AF27=BG42,AG27=BG42,AH27=BG42,AI27=BG42,AJ27=BG42,AK27=BG42,AL27=BG42,AM27=BG42,AN27=BG42),AM33,AM34)</f>
        <v>No</v>
      </c>
      <c r="BR42" s="20" t="str">
        <f>IF(OR(J28=BG42,K28=BG42,L28=BG42,M28=BG42,N28=BG42,O28=BG42,P28=BG42,Q28=BG42,R28=BG42,S28=BG42,T28=BG42,U28=BG42,V28=BG42,W28=BG42,X28=BG42,Y28=BG42,Z28=BG42,AA28=BG42,AB28=BG42,AC28=BG42,AD28=BG42,AE28=BG42,AF28=BG42,AG28=BG42,AH28=BG42,AI28=BG42,AJ28=BG42,AK28=BG42,AL28=BG42,AM28=BG42,AN28=BG42),AM33,AM34)</f>
        <v>No</v>
      </c>
      <c r="BS42" s="38" t="str">
        <f>IF(OR(J29=BG42,K29=BG42,L29=BG42,M29=BG42,N29=BG42,O29=BG42,P29=BG42,Q29=BG42,R29=BG42,S29=BG42,T29=BG42,U29=BG42,V29=BG42,W29=BG42,X29=BG42,Y29=BG42,Z29=BG42,AA29=BG42,AB29=BG42,AC29=BG42,AD29=BG42,AE29=BG42,AF29=BG42,AG29=BG42,AH29=BG42,AI29=BG42,AJ29=BG42,AK29=BG42,AL29=BG42,AM29=BG42,AN29=BG42),AM33,AM34)</f>
        <v>No</v>
      </c>
      <c r="BT42" s="20" t="str">
        <f>IF(OR(J30=BG42,K30=BG42,L30=BG42,M30=BG42,N30=BG42,O30=BG42,P30=BG42,Q30=BG42,R30=BG42,S30=BG42,T30=BG42,U30=BG42,V30=BG42,W30=BG42,X30=BG42,Y30=BG42,Z30=BG42,AA30=BG42,AB30=BG42,AC30=BG42,AD30=BG42,AE30=BG42,AF30=BG42,AG30=BG42,AH30=BG42,AI30=BG42,AJ30=BG42,AK30=BG42,AL30=BG42,AM30=BG42,AN30=BG42),AM33,AM34)</f>
        <v>No</v>
      </c>
    </row>
    <row r="43" spans="1:72" x14ac:dyDescent="0.25">
      <c r="A43" s="59"/>
      <c r="B43" s="59"/>
      <c r="C43" s="63"/>
      <c r="D43" s="64"/>
      <c r="E43" s="59"/>
      <c r="F43" s="372"/>
      <c r="G43" s="372"/>
      <c r="H43" s="372"/>
      <c r="I43" s="372"/>
      <c r="J43" s="62"/>
      <c r="K43" s="61" t="s">
        <v>21</v>
      </c>
      <c r="L43" s="108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BB43" s="22" t="s">
        <v>89</v>
      </c>
      <c r="BE43" s="20">
        <v>0</v>
      </c>
      <c r="BF43" s="20" t="str" cm="1">
        <f t="array" ref="BF43">_xlfn.IFS(AND(BE22=0,BE23=0,BE24=0,BE25=0,BE26=0,BE27=0,BE28=0,BE29=0,BE30=0,BE31=0,BE32=0,BE33=0,BE34=0,BE35=0,BE36=0,BE37=0,BE38=0,BE39=0,BE40=0,BE41=0,BE42=0,BE43=0),BF39,AND(BE23=0,BE24=0,BE25=0,BE26=0,BE27=0,BE28=0,BE29=0,BE30=0,BE31=0,BE32=0,BE33=0,BE34=0,BE35=0,BE36=0,BE37=0,BE38=0,BE39=0,BE40=0,BE41=0,BE42=0,BE43=0),BF38,AND(BE24=0,BE25=0,BE26=0,BE27=0,BE28=0,BE29=0,BE30=0,BE31=0,BE32=0,BE33=0,BE34=0,BE35=0,BE36=0,BE37=0,BE38=0,BE39=0,BE40=0,BE41=0,BE42=0,BE43=0),BF37,AND(BE25=0,BE26=0,BE27=0,BE28=0,BE29=0,BE30=0,BE31=0,BE32=0,BE33=0,BE34=0,BE35=0,BE36=0,BE37=0,BE38=0,BE39=0,BE40=0,BE41=0,BE42=0,BE43=0),BF36,AND(BE26=0,BE27=0,BE28=0,BE29=0,BE30=0,BE31=0,BE32=0,BE33=0,BE34=0,BE35=0,BE36=0,BE37=0,BE38=0,BE39=0,BE40=0,BE41=0,BE42=0,BE43=0),BF35,AND(BE27=0,BE28=0,BE29=0,BE30=0,BE31=0,BE32=0,BE33=0,BE34=0,BE35=0,BE36=0,BE37=0,BE38=0,BE39=0,BE40=0,BE41=0,BE42=0,BE43=0),BF34,AND(BE28=0,BE29=0,BE30=0,BE31=0,BE32=0,BE33=0,BE34=0,BE35=0,BE36=0,BE37=0,BE38=0,BE39=0,BE40=0,BE41=0,BE42=0,BE43=0),BF33,AND(BE29=0,BE30=0,BE31=0,BE32=0,BE33=0,BE34=0,BE35=0,BE36=0,BE37=0,BE38=0,BE39=0,BE40=0,BE41=0,BE42=0,BE43=0),BF32,AND(BE30=0,BE31=0,BE32=0,BE33=0,BE34=0,BE35=0,BE36=0,BE37=0,BE38=0,BE39=0,BE40=0,BE41=0,BE42=0,BE43=0),BF31,AND(BE31=0,BE32=0,BE33=0,BE34=0,BE35=0,BE36=0,BE37=0,BE38=0,BE39=0,BE40=0,BE41=0,BE42=0,BE43=0),BF30,AND(BE32=0,BE33=0,BE34=0,BE35=0,BE36=0,BE37=0,BE38=0,BE39=0,BE40=0,BE41=0,BE42=0,BE43=0),BF29,AND(BE33=0,BE34=0,BE35=0,BE36=0,BE37=0,BE38=0,BE39=0,BE40=0,BE41=0,BE42=0,BE43=0),BF28,AND(BE34=0,BE35=0,BE36=0,BE37=0,BE38=0,BE39=0,BE40=0,BE41=0,BE42=0,BE43=0),BF27,AND(BE35=0,BE36=0,BE37=0,BE38=0,BE39=0,BE40=0,BE41=0,BE42=0,BE43=0),BF26,AND(BE36=0,BE37=0,BE38=0,BE39=0,BE40=0,BE41=0,BE42=0,BE43=0),BF25,AND(BE37=0,BE38=0,BE39=0,BE40=0,BE41=0,BE42=0,BE43=0),BF24,AND(BE38=0,BE39=0,BE40=0,BE41=0,BE42=0,BE43=0),BF23,AND(BE39=0,BE40=0,BE41=0,BE42=0,BE43=0),BF22,AND(BE40=0,BE41=0,BE42=0,BE43=0),BF21,AND(BE41=0,BE42=0,BE43=0),BF20,AND(BE42=0,BE43=0),BF19,AND(BE42=D45,BE43=0),BF18,AND(BE42=D45,BE43=D46),D46)</f>
        <v>T. 2</v>
      </c>
      <c r="BG43" s="25">
        <f>Programa!S3+25</f>
        <v>45591</v>
      </c>
      <c r="BH43" s="9">
        <f>Programa!S5+25</f>
        <v>28</v>
      </c>
      <c r="BI43" s="11" t="str" cm="1">
        <f t="array" ref="BI43">_xlfn.IFNA(_xlfn.IFS(AND(AP21=AX33,AR21=BH43,AT21=BB33),D21,AND(AP21=AX33,AS21=BG43,AT21=BB33),D21,AND(AU21=AX33,AV21=BH43,AX21=BB33),D21,AND(AU21=AX33,AW21=BG43,AX21=BB33),D21,AND(AY21=AX33,AZ21=BH43,BB21=BB33),D21,AND(AY21=AX33,BA21=BG43,BB21=BB33),D21,AND(AP22=AX33,AR22=BH43,AT22=BB33),D22,AND(AP22=AX33,AS22=BG43,AT22=BB33),D22,AND(AU22=AX33,AV22=BH43,AX22=BB33),D22,AND(AU22=AX33,AW22=BG43,AX22=BB33),D22,AND(AY22=AX33,AZ22=BH43,BB22=BB33),D22,AND(AY22=AX33,BA22=BG43,BB22=BB33),D22,AND(AP23=AX33,AR23=BH43,AT23=BB33),D23,AND(AP23=AX33,AS23=BG43,AT23=BB33),D23,AND(AU23=AX33,AV23=BH43,AX23=BB33),D23,AND(AU23=AX33,AW23=BG43,AX23=BB33),D23,AND(AY23=AX33,AZ23=BH43,BB23=BB33),D23,AND(AY23=AX33,BA23=BG43,BB23=BB33),D23,AND(AP24=AX33,AR24=BH43,AT24=BB33),D24,AND(AP24=AX33,AS24=BG43,AT24=BB33),D24,AND(AU24=AX33,AV24=BH43,AX24=BB33),D24,AND(AU24=AX33,AW24=BG43,AX24=BB33),D24,AND(AY24=AX33,AZ24=BH43,BB24=BB33),D24,AND(AY24=AX33,BA24=BG43,BB24=BB33),D24,AND(AP25=AX33,AR25=BH43,AT25=BB33),D25,AND(AP25=AX33,AS25=BG43,AT25=BB33),D25,AND(AU25=AX33,AV25=BH43,AX25=BB33),D25,AND(AU25=AX33,AW25=BG43,AX25=BB33),D25,AND(AY25=AX33,AZ25=BH43,BB25=BB33),D25,AND(AY25=AX33,BA25=BG43,BB25=BB33),D25,AND(AP26=AX33,AR26=BH43,AT26=BB33),D26,AND(AP26=AX33,AS26=BG43,AT26=BB33),D26,AND(AU26=AX33,AV26=BH43,AX26=BB33),D26,AND(AU26=AX33,AW26=BG43,AX26=BB33),D26,AND(AY26=AX33,AZ26=BH43,BB26=BB33),D26,AND(AY26=AX33,BA26=BG43,BB26=BB33),D26,AND(AP27=AX33,AR27=BH43,AT27=BB33),D27,AND(AP27=AX33,AS27=BG43,AT27=BB33),D27,AND(AU27=AX33,AV27=BH43,AX27=BB33),D27,AND(AU27=AX33,AW27=BG43,AX27=BB33),D27,AND(AY27=AX33,AZ27=BH43,BB27=BB33),D27,AND(AY27=AX33,BA27=BG43,BB27=BB33),D27,AND(AP28=AX33,AR28=BH43,AT28=BB33),D28,AND(AP28=AX33,AS28=BG43,AT28=BB33),D28,AND(AU28=AX33,AV28=BH43,AX28=BB33),D28,AND(AU28=AX33,AW28=BG43,AX28=BB33),D28,AND(AY28=AX33,AZ28=BH43,BB28=BB33),D28,AND(AY28=AX33,BA28=BG43,BB28=BB33),D28,AND(AP29=AX33,AR29=BH43,AT29=BB33),D29,AND(AP29=AX33,AS29=BG43,AT29=BB33),D29,AND(AU29=AX33,AV29=BH43,AX29=BB33),D29,AND(AU29=AX33,AW29=BG43,AX29=BB33),D29,AND(AY29=AX33,AZ29=BH43,BB29=BB33),D29,AND(AY29=AX33,BA29=BG43,BB29=BB33),D29,AND(AP30=AX33,AR30=BH43,AT30=BB33),D30,AND(AP30=AX33,AS30=BG43,AT30=BB33),D30,AND(AU30=AX33,AV30=BH43,AX30=BB33),D30,AND(AU30=AX33,AW30=BG43,AX30=BB33),D30,AND(AY30=AX33,AZ30=BH43,BB30=BB33),D30,AND(AY30=AX33,BA30=BG43,BB30=BB33),D30),BB37)</f>
        <v>Sin preferencias</v>
      </c>
      <c r="BJ43" s="20" t="str" cm="1">
        <f t="array" ref="BJ43">_xlfn.IFNA(_xlfn.IFS(AND(AP21=AX33,AR21=BH43,AT21=BB34),D21,AND(AP21=AX33,AS21=BG43,AT21=BB34),D21,AND(AU21=AX33,AV21=BH43,AX21=BB34),D21,AND(AU21=AX33,AW21=BG43,AX21=BB34),D21,AND(AY21=AX33,AZ21=BH43,BB21=BB34),D21,AND(AY21=AX33,BA21=BG43,BB21=BB34),D21,AND(AP22=AX33,AR22=BH43,AT22=BB34),D22,AND(AP22=AX33,AS22=BG43,AT22=BB34),D22,AND(AU22=AX33,AV22=BH43,AX22=BB34),D22,AND(AU22=AX33,AW22=BG43,AX22=BB34),D22,AND(AY22=AX33,AZ22=BH43,BB22=BB34),D22,AND(AY22=AX33,BA22=BG43,BB22=BB34),D22,AND(AP23=AX33,AR23=BH43,AT23=BB34),D23,AND(AP23=AX33,AS23=BG43,AT23=BB34),D23,AND(AU23=AX33,AV23=BH43,AX23=BB34),D23,AND(AU23=AX33,AW23=BG43,AX23=BB34),D23,AND(AY23=AX33,AZ23=BH43,BB23=BB34),D23,AND(AY23=AX33,BA23=BG43,BB23=BB34),D23,AND(AP24=AX33,AR24=BH43,AT24=BB34),D24,AND(AP24=AX33,AS24=BG43,AT24=BB34),D24,AND(AU24=AX33,AV24=BH43,AX24=BB34),D24,AND(AU24=AX33,AW24=BG43,AX24=BB34),D24,AND(AY24=AX33,AZ24=BH43,BB24=BB34),D24,AND(AY24=AX33,BA24=BG43,BB24=BB34),D24,AND(AP25=AX33,AR25=BH43,AT25=BB34),D25,AND(AP25=AX33,AS25=BG43,AT25=BB34),D25,AND(AU25=AX33,AV25=BH43,AX25=BB34),D25,AND(AU25=AX33,AW25=BG43,AX25=BB34),D25,AND(AY25=AX33,AZ25=BH43,BB25=BB34),D25,AND(AY25=AX33,BA25=BG43,BB25=BB34),D25,AND(AP26=AX33,AR26=BH43,AT26=BB34),D26,AND(AP26=AX33,AS26=BG43,AT26=BB34),D26,AND(AU26=AX33,AV26=BH43,AX26=BB34),D26,AND(AU26=AX33,AW26=BG43,AX26=BB34),D26,AND(AY26=AX33,AZ26=BH43,BB26=BB34),D26,AND(AY26=AX33,BA26=BG43,BB26=BB34),D26,AND(AP27=AX33,AR27=BH43,AT27=BB34),D27,AND(AP27=AX33,AS27=BG43,AT27=BB34),D27,AND(AU27=AX33,AV27=BH43,AX27=BB34),D27,AND(AU27=AX33,AW27=BG43,AX27=BB34),D27,AND(AY27=AX33,AZ27=BH43,BB27=BB34),D27,AND(AY27=AX33,BA27=BG43,BB27=BB34),D27,AND(AP28=AX33,AR28=BH43,AT28=BB34),D28,AND(AP28=AX33,AS28=BG43,AT28=BB34),D28,AND(AU28=AX33,AV28=BH43,AX28=BB34),D28,AND(AU28=AX33,AW28=BG43,AX28=BB34),D28,AND(AY28=AX33,AZ28=BH43,BB28=BB34),D28,AND(AY28=AX33,BA28=BG43,BB28=BB34),D28,AND(AP29=AX33,AR29=BH43,AT29=BB34),D29,AND(AP29=AX33,AS29=BG43,AT29=BB34),D29,AND(AU29=AX33,AV29=BH43,AX29=BB34),D29,AND(AU29=AX33,AW29=BG43,AX29=BB34),D29,AND(AY29=AX33,AZ29=BH43,BB29=BB34),D29,AND(AY29=AX33,BA29=BG43,BB29=BB34),D29,AND(AP30=AX33,AR30=BH43,AT30=BB34),D30,AND(AP30=AX33,AS30=BG43,AT30=BB34),D30,AND(AU30=AX33,AV30=BH43,AX30=BB34),D30,AND(AU30=AX33,AW30=BG43,AX30=BB34),D30,AND(AY30=AX33,AZ30=BH43,BB30=BB34),D30,AND(AY30=AX33,BA30=BG43,BB30=BB34),D30),BB37)</f>
        <v>Sin preferencias</v>
      </c>
      <c r="BK43" s="20" t="str">
        <f>IF(OR(J21=BG43,K21=BG43,L21=BG43,M21=BG43,N21=BG43,O21=BG43,P21=BG43,Q21=BG43,R21=BG43,S21=BG43,T21=BG43,U21=BG43,V21=BG43,W21=BG43,X21=BG43,Y21=BG43,Z21=BG43,AA21=BG43,AB21=BG43,AC21=BG43,AD21=BG43,AE21=BG43,AF21=BG43,AG21=BG43,AH21=BG43,AI21=BG43,AJ21=BG43,AK21=BG43,AL21=BG43,AM21=BG43,AN21=BG43),AM33,AM34)</f>
        <v>No</v>
      </c>
      <c r="BL43" s="20" t="str">
        <f>IF(OR(J22=BG43,K22=BG43,L22=BG43,M22=BG43,N22=BG43,O22=BG43,P22=BG43,Q22=BG43,R22=BG43,S22=BG43,T22=BG43,U22=BG43,V22=BG43,W22=BG43,X22=BG43,Y22=BG43,Z22=BG43,AA22=BG43,AB22=BG43,AC22=BG43,AD22=BG43,AE22=BG43,AF22=BG43,AG22=BG43,AH22=BG43,AI22=BG43,AJ22=BG43,AK22=BG43,AL22=BG43,AM22=BG43,AN22=BG43),AM33,AM34)</f>
        <v>No</v>
      </c>
      <c r="BM43" s="20" t="str">
        <f>IF(OR(J23=BG43,K23=BG43,L23=BG43,M23=BG43,N23=BG43,O23=BG43,P23=BG43,Q23=BG43,R23=BG43,S23=BG43,T23=BG43,U23=BG43,V23=BG43,W23=BG43,X23=BG43,Y23=BG43,Z23=BG43,AA23=BG43,AB23=BG43,AC23=BG43,AD23=BG43,AE23=BG43,AF23=BG43,AG23=BG43,AH23=BG43,AI23=BG43,AJ23=BG43,AK23=BG43,AL23=BG43,AM23=BG43,AN23=BG43),AM33,AM34)</f>
        <v>No</v>
      </c>
      <c r="BN43" s="20" t="str">
        <f>IF(OR(J24=BG43,K24=BG43,L24=BG43,M24=BG43,N24=BG43,O24=BG43,P24=BG43,Q24=BG43,R24=BG43,S24=BG43,T24=BG43,U24=BG43,V24=BG43,W24=BG43,X24=BG43,Y24=BG43,Z24=BG43,AA24=BG43,AB24=BG43,AC24=BG43,AD24=BG43,AE24=BG43,AF24=BG43,AG24=BG43,AH24=BG43,AI24=BG43,AJ24=BG43,AK24=BG43,AL24=BG43,AM24=BG43,AN24=BG43),AM33,AM34)</f>
        <v>No</v>
      </c>
      <c r="BO43" s="11" t="str">
        <f>IF(OR(J25=BG43,K25=BG43,L25=BG43,M25=BG43,N25=BG43,O25=BG43,P25=BG43,Q25=BG43,R25=BG43,S25=BG43,T25=BG43,U25=BG43,V25=BG43,W25=BG43,X25=BG43,Y25=BG43,Z25=BG43,AA25=BG43,AB25=BG43,AC25=BG43,AD25=BG43,AE25=BG43,AF25=BG43,AG25=BG43,AH25=BG43,AI25=BG43,AJ25=BG43,AK25=BG43,AL25=BG43,AM25=BG43,AN25=BG43),AM33,AM34)</f>
        <v>No</v>
      </c>
      <c r="BP43" s="11" t="str">
        <f>IF(OR(J26=BG43,K26=BG43,L26=BG43,M26=BG43,N26=BG43,O26=BG43,P26=BG43,Q26=BG43,R26=BG43,S26=BG43,T26=BG43,U26=BG43,V26=BG43,W26=BG43,X26=BG43,Y26=BG43,Z26=BG43,AA26=BG43,AB26=BG43,AC26=BG43,AD26=BG43,AE26=BG43,AF26=BG43,AG26=BG43,AH26=BG43,AI26=BG43,AJ26=BG43,AK26=BG43,AL26=BG43,AM26=BG43,AN26=BG43),AM33,AM34)</f>
        <v>No</v>
      </c>
      <c r="BQ43" s="11" t="str">
        <f>IF(OR(J27=BG43,K27=BG43,L27=BG43,M27=BG43,N27=BG43,O27=BG43,P27=BG43,Q27=BG43,R27=BG43,S27=BG43,T27=BG43,U27=BG43,V27=BG43,W27=BG43,X27=BG43,Y27=BG43,Z27=BG43,AA27=BG43,AB27=BG43,AC27=BG43,AD27=BG43,AE27=BG43,AF27=BG43,AG27=BG43,AH27=BG43,AI27=BG43,AJ27=BG43,AK27=BG43,AL27=BG43,AM27=BG43,AN27=BG43),AM33,AM34)</f>
        <v>No</v>
      </c>
      <c r="BR43" s="20" t="str">
        <f>IF(OR(J28=BG43,K28=BG43,L28=BG43,M28=BG43,N28=BG43,O28=BG43,P28=BG43,Q28=BG43,R28=BG43,S28=BG43,T28=BG43,U28=BG43,V28=BG43,W28=BG43,X28=BG43,Y28=BG43,Z28=BG43,AA28=BG43,AB28=BG43,AC28=BG43,AD28=BG43,AE28=BG43,AF28=BG43,AG28=BG43,AH28=BG43,AI28=BG43,AJ28=BG43,AK28=BG43,AL28=BG43,AM28=BG43,AN28=BG43),AM33,AM34)</f>
        <v>No</v>
      </c>
      <c r="BS43" s="38" t="str">
        <f>IF(OR(J29=BG43,K29=BG43,L29=BG43,M29=BG43,N29=BG43,O29=BG43,P29=BG43,Q29=BG43,R29=BG43,S29=BG43,T29=BG43,U29=BG43,V29=BG43,W29=BG43,X29=BG43,Y29=BG43,Z29=BG43,AA29=BG43,AB29=BG43,AC29=BG43,AD29=BG43,AE29=BG43,AF29=BG43,AG29=BG43,AH29=BG43,AI29=BG43,AJ29=BG43,AK29=BG43,AL29=BG43,AM29=BG43,AN29=BG43),AM33,AM34)</f>
        <v>No</v>
      </c>
      <c r="BT43" s="20" t="str">
        <f>IF(OR(J30=BG43,K30=BG43,L30=BG43,M30=BG43,N30=BG43,O30=BG43,P30=BG43,Q30=BG43,R30=BG43,S30=BG43,T30=BG43,U30=BG43,V30=BG43,W30=BG43,X30=BG43,Y30=BG43,Z30=BG43,AA30=BG43,AB30=BG43,AC30=BG43,AD30=BG43,AE30=BG43,AF30=BG43,AG30=BG43,AH30=BG43,AI30=BG43,AJ30=BG43,AK30=BG43,AL30=BG43,AM30=BG43,AN30=BG43),AM33,AM34)</f>
        <v>No</v>
      </c>
    </row>
    <row r="44" spans="1:72" x14ac:dyDescent="0.25">
      <c r="A44" s="59"/>
      <c r="B44" s="59"/>
      <c r="C44" s="63"/>
      <c r="D44" s="64"/>
      <c r="E44" s="59"/>
      <c r="F44" s="372"/>
      <c r="G44" s="372"/>
      <c r="H44" s="372"/>
      <c r="I44" s="372"/>
      <c r="J44" s="62"/>
      <c r="K44" s="61" t="s">
        <v>22</v>
      </c>
      <c r="L44" s="108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BE44" s="20">
        <v>0</v>
      </c>
      <c r="BF44" s="20" t="str" cm="1">
        <f t="array" ref="BF44">_xlfn.IFS(AND(BE22=0,BE23=0,BE24=0,BE25=0,BE26=0,BE27=0,BE28=0,BE29=0,BE30=0,BE31=0,BE32=0,BE33=0,BE34=0,BE35=0,BE36=0,BE37=0,BE38=0,BE39=0,BE40=0,BE41=0,BE42=0,BE43=0,BE44=0),BF40,AND(BE23=0,BE24=0,BE25=0,BE26=0,BE27=0,BE28=0,BE29=0,BE30=0,BE31=0,BE32=0,BE33=0,BE34=0,BE35=0,BE36=0,BE37=0,BE38=0,BE39=0,BE40=0,BE41=0,BE42=0,BE43=0,BE44=0),BF39,AND(BE24=0,BE25=0,BE26=0,BE27=0,BE28=0,BE29=0,BE30=0,BE31=0,BE32=0,BE33=0,BE34=0,BE35=0,BE36=0,BE37=0,BE38=0,BE39=0,BE40=0,BE41=0,BE42=0,BE43=0,BE44=0),BF38,AND(BE25=0,BE26=0,BE27=0,BE28=0,BE29=0,BE30=0,BE31=0,BE32=0,BE33=0,BE34=0,BE35=0,BE36=0,BE37=0,BE38=0,BE39=0,BE40=0,BE41=0,BE42=0,BE43=0,BE44=0),BF37,AND(BE26=0,BE27=0,BE28=0,BE29=0,BE30=0,BE31=0,BE32=0,BE33=0,BE34=0,BE35=0,BE36=0,BE37=0,BE38=0,BE39=0,BE40=0,BE41=0,BE42=0,BE43=0,BE44=0),BF36,AND(BE27=0,BE28=0,BE29=0,BE30=0,BE31=0,BE32=0,BE33=0,BE34=0,BE35=0,BE36=0,BE37=0,BE38=0,BE39=0,BE40=0,BE41=0,BE42=0,BE43=0,BE44=0),BF35,AND(BE28=0,BE29=0,BE30=0,BE31=0,BE32=0,BE33=0,BE34=0,BE35=0,BE36=0,BE37=0,BE38=0,BE39=0,BE40=0,BE41=0,BE42=0,BE43=0,BE44=0),BF34,AND(BE29=0,BE30=0,BE31=0,BE32=0,BE33=0,BE34=0,BE35=0,BE36=0,BE37=0,BE38=0,BE39=0,BE40=0,BE41=0,BE42=0,BE43=0,BE44=0),BF33,AND(BE30=0,BE31=0,BE32=0,BE33=0,BE34=0,BE35=0,BE36=0,BE37=0,BE38=0,BE39=0,BE40=0,BE41=0,BE42=0,BE43=0,BE44=0),BF32,AND(BE31=0,BE32=0,BE33=0,BE34=0,BE35=0,BE36=0,BE37=0,BE38=0,BE39=0,BE40=0,BE41=0,BE42=0,BE43=0,BE44=0),BF31,AND(BE32=0,BE33=0,BE34=0,BE35=0,BE36=0,BE37=0,BE38=0,BE39=0,BE40=0,BE41=0,BE42=0,BE43=0,BE44=0),BF30,AND(BE33=0,BE34=0,BE35=0,BE36=0,BE37=0,BE38=0,BE39=0,BE40=0,BE41=0,BE42=0,BE43=0,BE44=0),BF29,AND(BE34=0,BE35=0,BE36=0,BE37=0,BE38=0,BE39=0,BE40=0,BE41=0,BE42=0,BE43=0,BE44=0),BF28,AND(BE35=0,BE36=0,BE37=0,BE38=0,BE39=0,BE40=0,BE41=0,BE42=0,BE43=0,BE44=0),BF27,AND(BE36=0,BE37=0,BE38=0,BE39=0,BE40=0,BE41=0,BE42=0,BE43=0,BE44=0),BF26,AND(BE37=0,BE38=0,BE39=0,BE40=0,BE41=0,BE42=0,BE43=0,BE44=0),BF25,AND(BE38=0,BE39=0,BE40=0,BE41=0,BE42=0,BE43=0,BE44=0),BF24,AND(BE39=0,BE40=0,BE41=0,BE42=0,BE43=0,BE44=0),BF23,AND(BE40=0,BE41=0,BE42=0,BE43=0,BE44=0),BF22,AND(BE41=0,BE42=0,BE43=0,BE44=0),BF21,AND(BE42=0,BE43=0,BE44=0),BF20,AND(BE43=0,BE44=0),BF19,AND(BE43=D46,BE44=0),BF18,AND(BE43=D46,BE44=D47),D47)</f>
        <v>T. 3</v>
      </c>
      <c r="BG44" s="25">
        <f>Programa!S3+26</f>
        <v>45592</v>
      </c>
      <c r="BH44" s="9">
        <f>Programa!S5+26</f>
        <v>29</v>
      </c>
      <c r="BI44" s="11" t="str" cm="1">
        <f t="array" ref="BI44">_xlfn.IFNA(_xlfn.IFS(AND(AP21=AX33,AR21=BH44,AT21=BB33),D21,AND(AP21=AX33,AS21=BG44,AT21=BB33),D21,AND(AU21=AX33,AV21=BH44,AX21=BB33),D21,AND(AU21=AX33,AW21=BG44,AX21=BB33),D21,AND(AY21=AX33,AZ21=BH44,BB21=BB33),D21,AND(AY21=AX33,BA21=BG44,BB21=BB33),D21,AND(AP22=AX33,AR22=BH44,AT22=BB33),D22,AND(AP22=AX33,AS22=BG44,AT22=BB33),D22,AND(AU22=AX33,AV22=BH44,AX22=BB33),D22,AND(AU22=AX33,AW22=BG44,AX22=BB33),D22,AND(AY22=AX33,AZ22=BH44,BB22=BB33),D22,AND(AY22=AX33,BA22=BG44,BB22=BB33),D22,AND(AP23=AX33,AR23=BH44,AT23=BB33),D23,AND(AP23=AX33,AS23=BG44,AT23=BB33),D23,AND(AU23=AX33,AV23=BH44,AX23=BB33),D23,AND(AU23=AX33,AW23=BG44,AX23=BB33),D23,AND(AY23=AX33,AZ23=BH44,BB23=BB33),D23,AND(AY23=AX33,BA23=BG44,BB23=BB33),D23,AND(AP24=AX33,AR24=BH44,AT24=BB33),D24,AND(AP24=AX33,AS24=BG44,AT24=BB33),D24,AND(AU24=AX33,AV24=BH44,AX24=BB33),D24,AND(AU24=AX33,AW24=BG44,AX24=BB33),D24,AND(AY24=AX33,AZ24=BH44,BB24=BB33),D24,AND(AY24=AX33,BA24=BG44,BB24=BB33),D24,AND(AP25=AX33,AR25=BH44,AT25=BB33),D25,AND(AP25=AX33,AS25=BG44,AT25=BB33),D25,AND(AU25=AX33,AV25=BH44,AX25=BB33),D25,AND(AU25=AX33,AW25=BG44,AX25=BB33),D25,AND(AY25=AX33,AZ25=BH44,BB25=BB33),D25,AND(AY25=AX33,BA25=BG44,BB25=BB33),D25,AND(AP26=AX33,AR26=BH44,AT26=BB33),D26,AND(AP26=AX33,AS26=BG44,AT26=BB33),D26,AND(AU26=AX33,AV26=BH44,AX26=BB33),D26,AND(AU26=AX33,AW26=BG44,AX26=BB33),D26,AND(AY26=AX33,AZ26=BH44,BB26=BB33),D26,AND(AY26=AX33,BA26=BG44,BB26=BB33),D26,AND(AP27=AX33,AR27=BH44,AT27=BB33),D27,AND(AP27=AX33,AS27=BG44,AT27=BB33),D27,AND(AU27=AX33,AV27=BH44,AX27=BB33),D27,AND(AU27=AX33,AW27=BG44,AX27=BB33),D27,AND(AY27=AX33,AZ27=BH44,BB27=BB33),D27,AND(AY27=AX33,BA27=BG44,BB27=BB33),D27,AND(AP28=AX33,AR28=BH44,AT28=BB33),D28,AND(AP28=AX33,AS28=BG44,AT28=BB33),D28,AND(AU28=AX33,AV28=BH44,AX28=BB33),D28,AND(AU28=AX33,AW28=BG44,AX28=BB33),D28,AND(AY28=AX33,AZ28=BH44,BB28=BB33),D28,AND(AY28=AX33,BA28=BG44,BB28=BB33),D28,AND(AP29=AX33,AR29=BH44,AT29=BB33),D29,AND(AP29=AX33,AS29=BG44,AT29=BB33),D29,AND(AU29=AX33,AV29=BH44,AX29=BB33),D29,AND(AU29=AX33,AW29=BG44,AX29=BB33),D29,AND(AY29=AX33,AZ29=BH44,BB29=BB33),D29,AND(AY29=AX33,BA29=BG44,BB29=BB33),D29,AND(AP30=AX33,AR30=BH44,AT30=BB33),D30,AND(AP30=AX33,AS30=BG44,AT30=BB33),D30,AND(AU30=AX33,AV30=BH44,AX30=BB33),D30,AND(AU30=AX33,AW30=BG44,AX30=BB33),D30,AND(AY30=AX33,AZ30=BH44,BB30=BB33),D30,AND(AY30=AX33,BA30=BG44,BB30=BB33),D30),BB37)</f>
        <v>Sin preferencias</v>
      </c>
      <c r="BJ44" s="20" t="str" cm="1">
        <f t="array" ref="BJ44">_xlfn.IFNA(_xlfn.IFS(AND(AP21=AX33,AR21=BH44,AT21=BB34),D21,AND(AP21=AX33,AS21=BG44,AT21=BB34),D21,AND(AU21=AX33,AV21=BH44,AX21=BB34),D21,AND(AU21=AX33,AW21=BG44,AX21=BB34),D21,AND(AY21=AX33,AZ21=BH44,BB21=BB34),D21,AND(AY21=AX33,BA21=BG44,BB21=BB34),D21,AND(AP22=AX33,AR22=BH44,AT22=BB34),D22,AND(AP22=AX33,AS22=BG44,AT22=BB34),D22,AND(AU22=AX33,AV22=BH44,AX22=BB34),D22,AND(AU22=AX33,AW22=BG44,AX22=BB34),D22,AND(AY22=AX33,AZ22=BH44,BB22=BB34),D22,AND(AY22=AX33,BA22=BG44,BB22=BB34),D22,AND(AP23=AX33,AR23=BH44,AT23=BB34),D23,AND(AP23=AX33,AS23=BG44,AT23=BB34),D23,AND(AU23=AX33,AV23=BH44,AX23=BB34),D23,AND(AU23=AX33,AW23=BG44,AX23=BB34),D23,AND(AY23=AX33,AZ23=BH44,BB23=BB34),D23,AND(AY23=AX33,BA23=BG44,BB23=BB34),D23,AND(AP24=AX33,AR24=BH44,AT24=BB34),D24,AND(AP24=AX33,AS24=BG44,AT24=BB34),D24,AND(AU24=AX33,AV24=BH44,AX24=BB34),D24,AND(AU24=AX33,AW24=BG44,AX24=BB34),D24,AND(AY24=AX33,AZ24=BH44,BB24=BB34),D24,AND(AY24=AX33,BA24=BG44,BB24=BB34),D24,AND(AP25=AX33,AR25=BH44,AT25=BB34),D25,AND(AP25=AX33,AS25=BG44,AT25=BB34),D25,AND(AU25=AX33,AV25=BH44,AX25=BB34),D25,AND(AU25=AX33,AW25=BG44,AX25=BB34),D25,AND(AY25=AX33,AZ25=BH44,BB25=BB34),D25,AND(AY25=AX33,BA25=BG44,BB25=BB34),D25,AND(AP26=AX33,AR26=BH44,AT26=BB34),D26,AND(AP26=AX33,AS26=BG44,AT26=BB34),D26,AND(AU26=AX33,AV26=BH44,AX26=BB34),D26,AND(AU26=AX33,AW26=BG44,AX26=BB34),D26,AND(AY26=AX33,AZ26=BH44,BB26=BB34),D26,AND(AY26=AX33,BA26=BG44,BB26=BB34),D26,AND(AP27=AX33,AR27=BH44,AT27=BB34),D27,AND(AP27=AX33,AS27=BG44,AT27=BB34),D27,AND(AU27=AX33,AV27=BH44,AX27=BB34),D27,AND(AU27=AX33,AW27=BG44,AX27=BB34),D27,AND(AY27=AX33,AZ27=BH44,BB27=BB34),D27,AND(AY27=AX33,BA27=BG44,BB27=BB34),D27,AND(AP28=AX33,AR28=BH44,AT28=BB34),D28,AND(AP28=AX33,AS28=BG44,AT28=BB34),D28,AND(AU28=AX33,AV28=BH44,AX28=BB34),D28,AND(AU28=AX33,AW28=BG44,AX28=BB34),D28,AND(AY28=AX33,AZ28=BH44,BB28=BB34),D28,AND(AY28=AX33,BA28=BG44,BB28=BB34),D28,AND(AP29=AX33,AR29=BH44,AT29=BB34),D29,AND(AP29=AX33,AS29=BG44,AT29=BB34),D29,AND(AU29=AX33,AV29=BH44,AX29=BB34),D29,AND(AU29=AX33,AW29=BG44,AX29=BB34),D29,AND(AY29=AX33,AZ29=BH44,BB29=BB34),D29,AND(AY29=AX33,BA29=BG44,BB29=BB34),D29,AND(AP30=AX33,AR30=BH44,AT30=BB34),D30,AND(AP30=AX33,AS30=BG44,AT30=BB34),D30,AND(AU30=AX33,AV30=BH44,AX30=BB34),D30,AND(AU30=AX33,AW30=BG44,AX30=BB34),D30,AND(AY30=AX33,AZ30=BH44,BB30=BB34),D30,AND(AY30=AX33,BA30=BG44,BB30=BB34),D30),BB37)</f>
        <v>Sin preferencias</v>
      </c>
      <c r="BK44" s="20" t="str">
        <f>IF(OR(J21=BG44,K21=BG44,L21=BG44,M21=BG44,N21=BG44,O21=BG44,P21=BG44,Q21=BG44,R21=BG44,S21=BG44,T21=BG44,U21=BG44,V21=BG44,W21=BG44,X21=BG44,Y21=BG44,Z21=BG44,AA21=BG44,AB21=BG44,AC21=BG44,AD21=BG44,AE21=BG44,AF21=BG44,AG21=BG44,AH21=BG44,AI21=BG44,AJ21=BG44,AK21=BG44,AL21=BG44,AM21=BG44,AN21=BG44),AM33,AM34)</f>
        <v>No</v>
      </c>
      <c r="BL44" s="20" t="str">
        <f>IF(OR(J22=BG44,K22=BG44,L22=BG44,M22=BG44,N22=BG44,O22=BG44,P22=BG44,Q22=BG44,R22=BG44,S22=BG44,T22=BG44,U22=BG44,V22=BG44,W22=BG44,X22=BG44,Y22=BG44,Z22=BG44,AA22=BG44,AB22=BG44,AC22=BG44,AD22=BG44,AE22=BG44,AF22=BG44,AG22=BG44,AH22=BG44,AI22=BG44,AJ22=BG44,AK22=BG44,AL22=BG44,AM22=BG44,AN22=BG44),AM33,AM34)</f>
        <v>No</v>
      </c>
      <c r="BM44" s="20" t="str">
        <f>IF(OR(J23=BG44,K23=BG44,L23=BG44,M23=BG44,N23=BG44,O23=BG44,P23=BG44,Q23=BG44,R23=BG44,S23=BG44,T23=BG44,U23=BG44,V23=BG44,W23=BG44,X23=BG44,Y23=BG44,Z23=BG44,AA23=BG44,AB23=BG44,AC23=BG44,AD23=BG44,AE23=BG44,AF23=BG44,AG23=BG44,AH23=BG44,AI23=BG44,AJ23=BG44,AK23=BG44,AL23=BG44,AM23=BG44,AN23=BG44),AM33,AM34)</f>
        <v>No</v>
      </c>
      <c r="BN44" s="20" t="str">
        <f>IF(OR(J24=BG44,K24=BG44,L24=BG44,M24=BG44,N24=BG44,O24=BG44,P24=BG44,Q24=BG44,R24=BG44,S24=BG44,T24=BG44,U24=BG44,V24=BG44,W24=BG44,X24=BG44,Y24=BG44,Z24=BG44,AA24=BG44,AB24=BG44,AC24=BG44,AD24=BG44,AE24=BG44,AF24=BG44,AG24=BG44,AH24=BG44,AI24=BG44,AJ24=BG44,AK24=BG44,AL24=BG44,AM24=BG44,AN24=BG44),AM33,AM34)</f>
        <v>No</v>
      </c>
      <c r="BO44" s="11" t="str">
        <f>IF(OR(J25=BG44,K25=BG44,L25=BG44,M25=BG44,N25=BG44,O25=BG44,P25=BG44,Q25=BG44,R25=BG44,S25=BG44,T25=BG44,U25=BG44,V25=BG44,W25=BG44,X25=BG44,Y25=BG44,Z25=BG44,AA25=BG44,AB25=BG44,AC25=BG44,AD25=BG44,AE25=BG44,AF25=BG44,AG25=BG44,AH25=BG44,AI25=BG44,AJ25=BG44,AK25=BG44,AL25=BG44,AM25=BG44,AN25=BG44),AM33,AM34)</f>
        <v>No</v>
      </c>
      <c r="BP44" s="11" t="str">
        <f>IF(OR(J26=BG44,K26=BG44,L26=BG44,M26=BG44,N26=BG44,O26=BG44,P26=BG44,Q26=BG44,R26=BG44,S26=BG44,T26=BG44,U26=BG44,V26=BG44,W26=BG44,X26=BG44,Y26=BG44,Z26=BG44,AA26=BG44,AB26=BG44,AC26=BG44,AD26=BG44,AE26=BG44,AF26=BG44,AG26=BG44,AH26=BG44,AI26=BG44,AJ26=BG44,AK26=BG44,AL26=BG44,AM26=BG44,AN26=BG44),AM33,AM34)</f>
        <v>No</v>
      </c>
      <c r="BQ44" s="11" t="str">
        <f>IF(OR(J27=BG44,K27=BG44,L27=BG44,M27=BG44,N27=BG44,O27=BG44,P27=BG44,Q27=BG44,R27=BG44,S27=BG44,T27=BG44,U27=BG44,V27=BG44,W27=BG44,X27=BG44,Y27=BG44,Z27=BG44,AA27=BG44,AB27=BG44,AC27=BG44,AD27=BG44,AE27=BG44,AF27=BG44,AG27=BG44,AH27=BG44,AI27=BG44,AJ27=BG44,AK27=BG44,AL27=BG44,AM27=BG44,AN27=BG44),AM33,AM34)</f>
        <v>No</v>
      </c>
      <c r="BR44" s="20" t="str">
        <f>IF(OR(J28=BG44,K28=BG44,L28=BG44,M28=BG44,N28=BG44,O28=BG44,P28=BG44,Q28=BG44,R28=BG44,S28=BG44,T28=BG44,U28=BG44,V28=BG44,W28=BG44,X28=BG44,Y28=BG44,Z28=BG44,AA28=BG44,AB28=BG44,AC28=BG44,AD28=BG44,AE28=BG44,AF28=BG44,AG28=BG44,AH28=BG44,AI28=BG44,AJ28=BG44,AK28=BG44,AL28=BG44,AM28=BG44,AN28=BG44),AM33,AM34)</f>
        <v>No</v>
      </c>
      <c r="BS44" s="38" t="str">
        <f>IF(OR(J29=BG44,K29=BG44,L29=BG44,M29=BG44,N29=BG44,O29=BG44,P29=BG44,Q29=BG44,R29=BG44,S29=BG44,T29=BG44,U29=BG44,V29=BG44,W29=BG44,X29=BG44,Y29=BG44,Z29=BG44,AA29=BG44,AB29=BG44,AC29=BG44,AD29=BG44,AE29=BG44,AF29=BG44,AG29=BG44,AH29=BG44,AI29=BG44,AJ29=BG44,AK29=BG44,AL29=BG44,AM29=BG44,AN29=BG44),AM33,AM34)</f>
        <v>No</v>
      </c>
      <c r="BT44" s="20" t="str">
        <f>IF(OR(J30=BG44,K30=BG44,L30=BG44,M30=BG44,N30=BG44,O30=BG44,P30=BG44,Q30=BG44,R30=BG44,S30=BG44,T30=BG44,U30=BG44,V30=BG44,W30=BG44,X30=BG44,Y30=BG44,Z30=BG44,AA30=BG44,AB30=BG44,AC30=BG44,AD30=BG44,AE30=BG44,AF30=BG44,AG30=BG44,AH30=BG44,AI30=BG44,AJ30=BG44,AK30=BG44,AL30=BG44,AM30=BG44,AN30=BG44),AM33,AM34)</f>
        <v>No</v>
      </c>
    </row>
    <row r="45" spans="1:72" x14ac:dyDescent="0.25">
      <c r="A45" s="59"/>
      <c r="B45" s="59"/>
      <c r="C45" s="63"/>
      <c r="D45" s="64"/>
      <c r="E45" s="59"/>
      <c r="F45" s="372"/>
      <c r="G45" s="372"/>
      <c r="H45" s="372"/>
      <c r="I45" s="372"/>
      <c r="J45" s="72"/>
      <c r="K45" s="65" t="s">
        <v>23</v>
      </c>
      <c r="L45" s="108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BE45" s="20">
        <v>0</v>
      </c>
      <c r="BF45" s="20" t="str" cm="1">
        <f t="array" ref="BF45">_xlfn.IFS(AND(BE22=0,BE23=0,BE24=0,BE25=0,BE26=0,BE27=0,BE28=0,BE29=0,BE30=0,BE31=0,BE32=0,BE33=0,BE34=0,BE35=0,BE36=0,BE37=0,BE38=0,BE39=0,BE40=0,BE41=0,BE42=0,BE43=0,BE44=0,BE45=0),BF41,AND(BE23=0,BE24=0,BE25=0,BE26=0,BE27=0,BE28=0,BE29=0,BE30=0,BE31=0,BE32=0,BE33=0,BE34=0,BE35=0,BE36=0,BE37=0,BE38=0,BE39=0,BE40=0,BE41=0,BE42=0,BE43=0,BE44=0,BE45=0),BF40,AND(BE24=0,BE25=0,BE26=0,BE27=0,BE28=0,BE29=0,BE30=0,BE31=0,BE32=0,BE33=0,BE34=0,BE35=0,BE36=0,BE37=0,BE38=0,BE39=0,BE40=0,BE41=0,BE42=0,BE43=0,BE44=0,BE45=0),BF39,AND(BE25=0,BE26=0,BE27=0,BE28=0,BE29=0,BE30=0,BE31=0,BE32=0,BE33=0,BE34=0,BE35=0,BE36=0,BE37=0,BE38=0,BE39=0,BE40=0,BE41=0,BE42=0,BE43=0,BE44=0,BE45=0),BF38,AND(BE26=0,BE27=0,BE28=0,BE29=0,BE30=0,BE31=0,BE32=0,BE33=0,BE34=0,BE35=0,BE36=0,BE37=0,BE38=0,BE39=0,BE40=0,BE41=0,BE42=0,BE43=0,BE44=0,BE45=0),BF37,AND(BE27=0,BE28=0,BE29=0,BE30=0,BE31=0,BE32=0,BE33=0,BE34=0,BE35=0,BE36=0,BE37=0,BE38=0,BE39=0,BE40=0,BE41=0,BE42=0,BE43=0,BE44=0,BE45=0),BF36,AND(BE28=0,BE29=0,BE30=0,BE31=0,BE32=0,BE33=0,BE34=0,BE35=0,BE36=0,BE37=0,BE38=0,BE39=0,BE40=0,BE41=0,BE42=0,BE43=0,BE44=0,BE45=0),BF35,AND(BE29=0,BE30=0,BE31=0,BE32=0,BE33=0,BE34=0,BE35=0,BE36=0,BE37=0,BE38=0,BE39=0,BE40=0,BE41=0,BE42=0,BE43=0,BE44=0,BE45=0),BF34,AND(BE30=0,BE31=0,BE32=0,BE33=0,BE34=0,BE35=0,BE36=0,BE37=0,BE38=0,BE39=0,BE40=0,BE41=0,BE42=0,BE43=0,BE44=0,BE45=0),BF33,AND(BE31=0,BE32=0,BE33=0,BE34=0,BE35=0,BE36=0,BE37=0,BE38=0,BE39=0,BE40=0,BE41=0,BE42=0,BE43=0,BE44=0,BE45=0),BF32,AND(BE32=0,BE33=0,BE34=0,BE35=0,BE36=0,BE37=0,BE38=0,BE39=0,BE40=0,BE41=0,BE42=0,BE43=0,BE44=0,BE45=0),BF31,AND(BE33=0,BE34=0,BE35=0,BE36=0,BE37=0,BE38=0,BE39=0,BE40=0,BE41=0,BE42=0,BE43=0,BE44=0,BE45=0),BF30,AND(BE34=0,BE35=0,BE36=0,BE37=0,BE38=0,BE39=0,BE40=0,BE41=0,BE42=0,BE43=0,BE44=0,BE45=0),BF29,AND(BE35=0,BE36=0,BE37=0,BE38=0,BE39=0,BE40=0,BE41=0,BE42=0,BE43=0,BE44=0,BE45=0),BF28,AND(BE36=0,BE37=0,BE38=0,BE39=0,BE40=0,BE41=0,BE42=0,BE43=0,BE44=0,BE45=0),BF27,AND(BE37=0,BE38=0,BE39=0,BE40=0,BE41=0,BE42=0,BE43=0,BE44=0,BE45=0),BF26,AND(BE38=0,BE39=0,BE40=0,BE41=0,BE42=0,BE43=0,BE44=0,BE45=0),BF25,AND(BE39=0,BE40=0,BE41=0,BE42=0,BE43=0,BE44=0,BE45=0),BF24,AND(BE40=0,BE41=0,BE42=0,BE43=0,BE44=0,BE45=0),BF23,AND(BE41=0,BE42=0,BE43=0,BE44=0,BE45=0),BF22,AND(BE42=0,BE43=0,BE44=0,BE45=0),BF21,AND(BE43=0,BE44=0,BE45=0),BF20,AND(BE44=0,BE45=0),BF19,AND(BE44=D47,BE45=0),BF18,AND(BE44=D47,BE45=D48),D48)</f>
        <v>T. 4</v>
      </c>
      <c r="BG45" s="25">
        <f>Programa!S3+27</f>
        <v>45593</v>
      </c>
      <c r="BH45" s="9">
        <f>Programa!S5+27</f>
        <v>30</v>
      </c>
      <c r="BI45" s="11" t="str" cm="1">
        <f t="array" ref="BI45">_xlfn.IFNA(_xlfn.IFS(AND(AP21=AX33,AR21=BH45,AT21=BB33),D21,AND(AP21=AX33,AS21=BG45,AT21=BB33),D21,AND(AU21=AX33,AV21=BH45,AX21=BB33),D21,AND(AU21=AX33,AW21=BG45,AX21=BB33),D21,AND(AY21=AX33,AZ21=BH45,BB21=BB33),D21,AND(AY21=AX33,BA21=BG45,BB21=BB33),D21,AND(AP22=AX33,AR22=BH45,AT22=BB33),D22,AND(AP22=AX33,AS22=BG45,AT22=BB33),D22,AND(AU22=AX33,AV22=BH45,AX22=BB33),D22,AND(AU22=AX33,AW22=BG45,AX22=BB33),D22,AND(AY22=AX33,AZ22=BH45,BB22=BB33),D22,AND(AY22=AX33,BA22=BG45,BB22=BB33),D22,AND(AP23=AX33,AR23=BH45,AT23=BB33),D23,AND(AP23=AX33,AS23=BG45,AT23=BB33),D23,AND(AU23=AX33,AV23=BH45,AX23=BB33),D23,AND(AU23=AX33,AW23=BG45,AX23=BB33),D23,AND(AY23=AX33,AZ23=BH45,BB23=BB33),D23,AND(AY23=AX33,BA23=BG45,BB23=BB33),D23,AND(AP24=AX33,AR24=BH45,AT24=BB33),D24,AND(AP24=AX33,AS24=BG45,AT24=BB33),D24,AND(AU24=AX33,AV24=BH45,AX24=BB33),D24,AND(AU24=AX33,AW24=BG45,AX24=BB33),D24,AND(AY24=AX33,AZ24=BH45,BB24=BB33),D24,AND(AY24=AX33,BA24=BG45,BB24=BB33),D24,AND(AP25=AX33,AR25=BH45,AT25=BB33),D25,AND(AP25=AX33,AS25=BG45,AT25=BB33),D25,AND(AU25=AX33,AV25=BH45,AX25=BB33),D25,AND(AU25=AX33,AW25=BG45,AX25=BB33),D25,AND(AY25=AX33,AZ25=BH45,BB25=BB33),D25,AND(AY25=AX33,BA25=BG45,BB25=BB33),D25,AND(AP26=AX33,AR26=BH45,AT26=BB33),D26,AND(AP26=AX33,AS26=BG45,AT26=BB33),D26,AND(AU26=AX33,AV26=BH45,AX26=BB33),D26,AND(AU26=AX33,AW26=BG45,AX26=BB33),D26,AND(AY26=AX33,AZ26=BH45,BB26=BB33),D26,AND(AY26=AX33,BA26=BG45,BB26=BB33),D26,AND(AP27=AX33,AR27=BH45,AT27=BB33),D27,AND(AP27=AX33,AS27=BG45,AT27=BB33),D27,AND(AU27=AX33,AV27=BH45,AX27=BB33),D27,AND(AU27=AX33,AW27=BG45,AX27=BB33),D27,AND(AY27=AX33,AZ27=BH45,BB27=BB33),D27,AND(AY27=AX33,BA27=BG45,BB27=BB33),D27,AND(AP28=AX33,AR28=BH45,AT28=BB33),D28,AND(AP28=AX33,AS28=BG45,AT28=BB33),D28,AND(AU28=AX33,AV28=BH45,AX28=BB33),D28,AND(AU28=AX33,AW28=BG45,AX28=BB33),D28,AND(AY28=AX33,AZ28=BH45,BB28=BB33),D28,AND(AY28=AX33,BA28=BG45,BB28=BB33),D28,AND(AP29=AX33,AR29=BH45,AT29=BB33),D29,AND(AP29=AX33,AS29=BG45,AT29=BB33),D29,AND(AU29=AX33,AV29=BH45,AX29=BB33),D29,AND(AU29=AX33,AW29=BG45,AX29=BB33),D29,AND(AY29=AX33,AZ29=BH45,BB29=BB33),D29,AND(AY29=AX33,BA29=BG45,BB29=BB33),D29,AND(AP30=AX33,AR30=BH45,AT30=BB33),D30,AND(AP30=AX33,AS30=BG45,AT30=BB33),D30,AND(AU30=AX33,AV30=BH45,AX30=BB33),D30,AND(AU30=AX33,AW30=BG45,AX30=BB33),D30,AND(AY30=AX33,AZ30=BH45,BB30=BB33),D30,AND(AY30=AX33,BA30=BG45,BB30=BB33),D30),BB37)</f>
        <v>Sin preferencias</v>
      </c>
      <c r="BJ45" s="20" t="str" cm="1">
        <f t="array" ref="BJ45">_xlfn.IFNA(_xlfn.IFS(AND(AP21=AX33,AR21=BH45,AT21=BB34),D21,AND(AP21=AX33,AS21=BG45,AT21=BB34),D21,AND(AU21=AX33,AV21=BH45,AX21=BB34),D21,AND(AU21=AX33,AW21=BG45,AX21=BB34),D21,AND(AY21=AX33,AZ21=BH45,BB21=BB34),D21,AND(AY21=AX33,BA21=BG45,BB21=BB34),D21,AND(AP22=AX33,AR22=BH45,AT22=BB34),D22,AND(AP22=AX33,AS22=BG45,AT22=BB34),D22,AND(AU22=AX33,AV22=BH45,AX22=BB34),D22,AND(AU22=AX33,AW22=BG45,AX22=BB34),D22,AND(AY22=AX33,AZ22=BH45,BB22=BB34),D22,AND(AY22=AX33,BA22=BG45,BB22=BB34),D22,AND(AP23=AX33,AR23=BH45,AT23=BB34),D23,AND(AP23=AX33,AS23=BG45,AT23=BB34),D23,AND(AU23=AX33,AV23=BH45,AX23=BB34),D23,AND(AU23=AX33,AW23=BG45,AX23=BB34),D23,AND(AY23=AX33,AZ23=BH45,BB23=BB34),D23,AND(AY23=AX33,BA23=BG45,BB23=BB34),D23,AND(AP24=AX33,AR24=BH45,AT24=BB34),D24,AND(AP24=AX33,AS24=BG45,AT24=BB34),D24,AND(AU24=AX33,AV24=BH45,AX24=BB34),D24,AND(AU24=AX33,AW24=BG45,AX24=BB34),D24,AND(AY24=AX33,AZ24=BH45,BB24=BB34),D24,AND(AY24=AX33,BA24=BG45,BB24=BB34),D24,AND(AP25=AX33,AR25=BH45,AT25=BB34),D25,AND(AP25=AX33,AS25=BG45,AT25=BB34),D25,AND(AU25=AX33,AV25=BH45,AX25=BB34),D25,AND(AU25=AX33,AW25=BG45,AX25=BB34),D25,AND(AY25=AX33,AZ25=BH45,BB25=BB34),D25,AND(AY25=AX33,BA25=BG45,BB25=BB34),D25,AND(AP26=AX33,AR26=BH45,AT26=BB34),D26,AND(AP26=AX33,AS26=BG45,AT26=BB34),D26,AND(AU26=AX33,AV26=BH45,AX26=BB34),D26,AND(AU26=AX33,AW26=BG45,AX26=BB34),D26,AND(AY26=AX33,AZ26=BH45,BB26=BB34),D26,AND(AY26=AX33,BA26=BG45,BB26=BB34),D26,AND(AP27=AX33,AR27=BH45,AT27=BB34),D27,AND(AP27=AX33,AS27=BG45,AT27=BB34),D27,AND(AU27=AX33,AV27=BH45,AX27=BB34),D27,AND(AU27=AX33,AW27=BG45,AX27=BB34),D27,AND(AY27=AX33,AZ27=BH45,BB27=BB34),D27,AND(AY27=AX33,BA27=BG45,BB27=BB34),D27,AND(AP28=AX33,AR28=BH45,AT28=BB34),D28,AND(AP28=AX33,AS28=BG45,AT28=BB34),D28,AND(AU28=AX33,AV28=BH45,AX28=BB34),D28,AND(AU28=AX33,AW28=BG45,AX28=BB34),D28,AND(AY28=AX33,AZ28=BH45,BB28=BB34),D28,AND(AY28=AX33,BA28=BG45,BB28=BB34),D28,AND(AP29=AX33,AR29=BH45,AT29=BB34),D29,AND(AP29=AX33,AS29=BG45,AT29=BB34),D29,AND(AU29=AX33,AV29=BH45,AX29=BB34),D29,AND(AU29=AX33,AW29=BG45,AX29=BB34),D29,AND(AY29=AX33,AZ29=BH45,BB29=BB34),D29,AND(AY29=AX33,BA29=BG45,BB29=BB34),D29,AND(AP30=AX33,AR30=BH45,AT30=BB34),D30,AND(AP30=AX33,AS30=BG45,AT30=BB34),D30,AND(AU30=AX33,AV30=BH45,AX30=BB34),D30,AND(AU30=AX33,AW30=BG45,AX30=BB34),D30,AND(AY30=AX33,AZ30=BH45,BB30=BB34),D30,AND(AY30=AX33,BA30=BG45,BB30=BB34),D30),BB37)</f>
        <v>Sin preferencias</v>
      </c>
      <c r="BK45" s="20" t="str">
        <f>IF(OR(J21=BG45,K21=BG45,L21=BG45,M21=BG45,N21=BG45,O21=BG45,P21=BG45,Q21=BG45,R21=BG45,S21=BG45,T21=BG45,U21=BG45,V21=BG45,W21=BG45,X21=BG45,Y21=BG45,Z21=BG45,AA21=BG45,AB21=BG45,AC21=BG45,AD21=BG45,AE21=BG45,AF21=BG45,AG21=BG45,AH21=BG45,AI21=BG45,AJ21=BG45,AK21=BG45,AL21=BG45,AM21=BG45,AN21=BG45),AM33,AM34)</f>
        <v>No</v>
      </c>
      <c r="BL45" s="20" t="str">
        <f>IF(OR(J22=BG45,K22=BG45,L22=BG45,M22=BG45,N22=BG45,O22=BG45,P22=BG45,Q22=BG45,R22=BG45,S22=BG45,T22=BG45,U22=BG45,V22=BG45,W22=BG45,X22=BG45,Y22=BG45,Z22=BG45,AA22=BG45,AB22=BG45,AC22=BG45,AD22=BG45,AE22=BG45,AF22=BG45,AG22=BG45,AH22=BG45,AI22=BG45,AJ22=BG45,AK22=BG45,AL22=BG45,AM22=BG45,AN22=BG45),AM33,AM34)</f>
        <v>No</v>
      </c>
      <c r="BM45" s="20" t="str">
        <f>IF(OR(J23=BG45,K23=BG45,L23=BG45,M23=BG45,N23=BG45,O23=BG45,P23=BG45,Q23=BG45,R23=BG45,S23=BG45,T23=BG45,U23=BG45,V23=BG45,W23=BG45,X23=BG45,Y23=BG45,Z23=BG45,AA23=BG45,AB23=BG45,AC23=BG45,AD23=BG45,AE23=BG45,AF23=BG45,AG23=BG45,AH23=BG45,AI23=BG45,AJ23=BG45,AK23=BG45,AL23=BG45,AM23=BG45,AN23=BG45),AM33,AM34)</f>
        <v>No</v>
      </c>
      <c r="BN45" s="20" t="str">
        <f>IF(OR(J24=BG45,K24=BG45,L24=BG45,M24=BG45,N24=BG45,O24=BG45,P24=BG45,Q24=BG45,R24=BG45,S24=BG45,T24=BG45,U24=BG45,V24=BG45,W24=BG45,X24=BG45,Y24=BG45,Z24=BG45,AA24=BG45,AB24=BG45,AC24=BG45,AD24=BG45,AE24=BG45,AF24=BG45,AG24=BG45,AH24=BG45,AI24=BG45,AJ24=BG45,AK24=BG45,AL24=BG45,AM24=BG45,AN24=BG45),AM33,AM34)</f>
        <v>No</v>
      </c>
      <c r="BO45" s="11" t="str">
        <f>IF(OR(J25=BG45,K25=BG45,L25=BG45,M25=BG45,N25=BG45,O25=BG45,P25=BG45,Q25=BG45,R25=BG45,S25=BG45,T25=BG45,U25=BG45,V25=BG45,W25=BG45,X25=BG45,Y25=BG45,Z25=BG45,AA25=BG45,AB25=BG45,AC25=BG45,AD25=BG45,AE25=BG45,AF25=BG45,AG25=BG45,AH25=BG45,AI25=BG45,AJ25=BG45,AK25=BG45,AL25=BG45,AM25=BG45,AN25=BG45),AM33,AM34)</f>
        <v>No</v>
      </c>
      <c r="BP45" s="11" t="str">
        <f>IF(OR(J26=BG45,K26=BG45,L26=BG45,M26=BG45,N26=BG45,O26=BG45,P26=BG45,Q26=BG45,R26=BG45,S26=BG45,T26=BG45,U26=BG45,V26=BG45,W26=BG45,X26=BG45,Y26=BG45,Z26=BG45,AA26=BG45,AB26=BG45,AC26=BG45,AD26=BG45,AE26=BG45,AF26=BG45,AG26=BG45,AH26=BG45,AI26=BG45,AJ26=BG45,AK26=BG45,AL26=BG45,AM26=BG45,AN26=BG45),AM33,AM34)</f>
        <v>No</v>
      </c>
      <c r="BQ45" s="11" t="str">
        <f>IF(OR(J27=BG45,K27=BG45,L27=BG45,M27=BG45,N27=BG45,O27=BG45,P27=BG45,Q27=BG45,R27=BG45,S27=BG45,T27=BG45,U27=BG45,V27=BG45,W27=BG45,X27=BG45,Y27=BG45,Z27=BG45,AA27=BG45,AB27=BG45,AC27=BG45,AD27=BG45,AE27=BG45,AF27=BG45,AG27=BG45,AH27=BG45,AI27=BG45,AJ27=BG45,AK27=BG45,AL27=BG45,AM27=BG45,AN27=BG45),AM33,AM34)</f>
        <v>No</v>
      </c>
      <c r="BR45" s="20" t="str">
        <f>IF(OR(J28=BG45,K28=BG45,L28=BG45,M28=BG45,N28=BG45,O28=BG45,P28=BG45,Q28=BG45,R28=BG45,S28=BG45,T28=BG45,U28=BG45,V28=BG45,W28=BG45,X28=BG45,Y28=BG45,Z28=BG45,AA28=BG45,AB28=BG45,AC28=BG45,AD28=BG45,AE28=BG45,AF28=BG45,AG28=BG45,AH28=BG45,AI28=BG45,AJ28=BG45,AK28=BG45,AL28=BG45,AM28=BG45,AN28=BG45),AM33,AM34)</f>
        <v>No</v>
      </c>
      <c r="BS45" s="38" t="str">
        <f>IF(OR(J29=BG45,K29=BG45,L29=BG45,M29=BG45,N29=BG45,O29=BG45,P29=BG45,Q29=BG45,R29=BG45,S29=BG45,T29=BG45,U29=BG45,V29=BG45,W29=BG45,X29=BG45,Y29=BG45,Z29=BG45,AA29=BG45,AB29=BG45,AC29=BG45,AD29=BG45,AE29=BG45,AF29=BG45,AG29=BG45,AH29=BG45,AI29=BG45,AJ29=BG45,AK29=BG45,AL29=BG45,AM29=BG45,AN29=BG45),AM33,AM34)</f>
        <v>No</v>
      </c>
      <c r="BT45" s="20" t="str">
        <f>IF(OR(J30=BG45,K30=BG45,L30=BG45,M30=BG45,N30=BG45,O30=BG45,P30=BG45,Q30=BG45,R30=BG45,S30=BG45,T30=BG45,U30=BG45,V30=BG45,W30=BG45,X30=BG45,Y30=BG45,Z30=BG45,AA30=BG45,AB30=BG45,AC30=BG45,AD30=BG45,AE30=BG45,AF30=BG45,AG30=BG45,AH30=BG45,AI30=BG45,AJ30=BG45,AK30=BG45,AL30=BG45,AM30=BG45,AN30=BG45),AM33,AM34)</f>
        <v>No</v>
      </c>
    </row>
    <row r="46" spans="1:72" x14ac:dyDescent="0.25">
      <c r="A46" s="59"/>
      <c r="B46" s="59"/>
      <c r="C46" s="63"/>
      <c r="D46" s="64"/>
      <c r="E46" s="59"/>
      <c r="F46" s="372"/>
      <c r="G46" s="372"/>
      <c r="H46" s="372"/>
      <c r="I46" s="372"/>
      <c r="J46" s="108"/>
      <c r="K46" s="108"/>
      <c r="L46" s="108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BE46" s="20">
        <v>0</v>
      </c>
      <c r="BF46" s="20" t="str" cm="1">
        <f t="array" ref="BF46">_xlfn.IFS(AND(BE22=0,BE23=0,BE24=0,BE25=0,BE26=0,BE27=0,BE28=0,BE29=0,BE30=0,BE31=0,BE32=0,BE33=0,BE34=0,BE35=0,BE36=0,BE37=0,BE38=0,BE39=0,BE40=0,BE41=0,BE42=0,BE43=0,BE44=0,BE45=0,BE46=0),BF42,AND(BE23=0,BE24=0,BE25=0,BE26=0,BE27=0,BE28=0,BE29=0,BE30=0,BE31=0,BE32=0,BE33=0,BE34=0,BE35=0,BE36=0,BE37=0,BE38=0,BE39=0,BE40=0,BE41=0,BE42=0,BE43=0,BE44=0,BE45=0,BE46=0),BF41,AND(BE24=0,BE25=0,BE26=0,BE27=0,BE28=0,BE29=0,BE30=0,BE31=0,BE32=0,BE33=0,BE34=0,BE35=0,BE36=0,BE37=0,BE38=0,BE39=0,BE40=0,BE41=0,BE42=0,BE43=0,BE44=0,BE45=0,BE46=0),BF40,AND(BE25=0,BE26=0,BE27=0,BE28=0,BE29=0,BE30=0,BE31=0,BE32=0,BE33=0,BE34=0,BE35=0,BE36=0,BE37=0,BE38=0,BE39=0,BE40=0,BE41=0,BE42=0,BE43=0,BE44=0,BE45=0,BE46=0),BF39,AND(BE26=0,BE27=0,BE28=0,BE29=0,BE30=0,BE31=0,BE32=0,BE33=0,BE34=0,BE35=0,BE36=0,BE37=0,BE38=0,BE39=0,BE40=0,BE41=0,BE42=0,BE43=0,BE44=0,BE45=0,BE46=0),BF38,AND(BE27=0,BE28=0,BE29=0,BE30=0,BE31=0,BE32=0,BE33=0,BE34=0,BE35=0,BE36=0,BE37=0,BE38=0,BE39=0,BE40=0,BE41=0,BE42=0,BE43=0,BE44=0,BE45=0,BE46=0),BF37,AND(BE28=0,BE29=0,BE30=0,BE31=0,BE32=0,BE33=0,BE34=0,BE35=0,BE36=0,BE37=0,BE38=0,BE39=0,BE40=0,BE41=0,BE42=0,BE43=0,BE44=0,BE45=0,BE46=0),BF36,AND(BE29=0,BE30=0,BE31=0,BE32=0,BE33=0,BE34=0,BE35=0,BE36=0,BE37=0,BE38=0,BE39=0,BE40=0,BE41=0,BE42=0,BE43=0,BE44=0,BE45=0,BE46=0),BF35,AND(BE30=0,BE31=0,BE32=0,BE33=0,BE34=0,BE35=0,BE36=0,BE37=0,BE38=0,BE39=0,BE40=0,BE41=0,BE42=0,BE43=0,BE44=0,BE45=0,BE46=0),BF34,AND(BE31=0,BE32=0,BE33=0,BE34=0,BE35=0,BE36=0,BE37=0,BE38=0,BE39=0,BE40=0,BE41=0,BE42=0,BE43=0,BE44=0,BE45=0,BE46=0),BF33,AND(BE32=0,BE33=0,BE34=0,BE35=0,BE36=0,BE37=0,BE38=0,BE39=0,BE40=0,BE41=0,BE42=0,BE43=0,BE44=0,BE45=0,BE46=0),BF32,AND(BE33=0,BE34=0,BE35=0,BE36=0,BE37=0,BE38=0,BE39=0,BE40=0,BE41=0,BE42=0,BE43=0,BE44=0,BE45=0,BE46=0),BF31,AND(BE34=0,BE35=0,BE36=0,BE37=0,BE38=0,BE39=0,BE40=0,BE41=0,BE42=0,BE43=0,BE44=0,BE45=0,BE46=0),BF30,AND(BE35=0,BE36=0,BE37=0,BE38=0,BE39=0,BE40=0,BE41=0,BE42=0,BE43=0,BE44=0,BE45=0,BE46=0),BF29,AND(BE36=0,BE37=0,BE38=0,BE39=0,BE40=0,BE41=0,BE42=0,BE43=0,BE44=0,BE45=0,BE46=0),BF28,AND(BE37=0,BE38=0,BE39=0,BE40=0,BE41=0,BE42=0,BE43=0,BE44=0,BE45=0,BE46=0),BF27,AND(BE38=0,BE39=0,BE40=0,BE41=0,BE42=0,BE43=0,BE44=0,BE45=0,BE46=0),BF26,AND(BE39=0,BE40=0,BE41=0,BE42=0,BE43=0,BE44=0,BE45=0,BE46=0),BF25,AND(BE40=0,BE41=0,BE42=0,BE43=0,BE44=0,BE45=0,BE46=0),BF24,AND(BE41=0,BE42=0,BE43=0,BE44=0,BE45=0,BE46=0),BF23,AND(BE42=0,BE43=0,BE44=0,BE45=0,BE46=0),BF22,AND(BE43=0,BE44=0,BE45=0,BE46=0),BF21,AND(BE44=0,BE45=0,BE46=0),BF20,AND(BE45=0,BE46=0),BF19,AND(BE45=D48,BE46=0),BF18,AND(BE45=D48,BE46=D49),D49)</f>
        <v>T. 1</v>
      </c>
      <c r="BG46" s="25">
        <f>Programa!S3+28</f>
        <v>45594</v>
      </c>
      <c r="BH46" s="9">
        <f>Programa!S5+28</f>
        <v>31</v>
      </c>
      <c r="BI46" s="11" t="str" cm="1">
        <f t="array" ref="BI46">_xlfn.IFNA(_xlfn.IFS(AND(AP21=AX33,AR21=BH46,AT21=BB33),D21,AND(AP21=AX33,AS21=BG46,AT21=BB33),D21,AND(AU21=AX33,AV21=BH46,AX21=BB33),D21,AND(AU21=AX33,AW21=BG46,AX21=BB33),D21,AND(AY21=AX33,AZ21=BH46,BB21=BB33),D21,AND(AY21=AX33,BA21=BG46,BB21=BB33),D21,AND(AP22=AX33,AR22=BH46,AT22=BB33),D22,AND(AP22=AX33,AS22=BG46,AT22=BB33),D22,AND(AU22=AX33,AV22=BH46,AX22=BB33),D22,AND(AU22=AX33,AW22=BG46,AX22=BB33),D22,AND(AY22=AX33,AZ22=BH46,BB22=BB33),D22,AND(AY22=AX33,BA22=BG46,BB22=BB33),D22,AND(AP23=AX33,AR23=BH46,AT23=BB33),D23,AND(AP23=AX33,AS23=BG46,AT23=BB33),D23,AND(AU23=AX33,AV23=BH46,AX23=BB33),D23,AND(AU23=AX33,AW23=BG46,AX23=BB33),D23,AND(AY23=AX33,AZ23=BH46,BB23=BB33),D23,AND(AY23=AX33,BA23=BG46,BB23=BB33),D23,AND(AP24=AX33,AR24=BH46,AT24=BB33),D24,AND(AP24=AX33,AS24=BG46,AT24=BB33),D24,AND(AU24=AX33,AV24=BH46,AX24=BB33),D24,AND(AU24=AX33,AW24=BG46,AX24=BB33),D24,AND(AY24=AX33,AZ24=BH46,BB24=BB33),D24,AND(AY24=AX33,BA24=BG46,BB24=BB33),D24,AND(AP25=AX33,AR25=BH46,AT25=BB33),D25,AND(AP25=AX33,AS25=BG46,AT25=BB33),D25,AND(AU25=AX33,AV25=BH46,AX25=BB33),D25,AND(AU25=AX33,AW25=BG46,AX25=BB33),D25,AND(AY25=AX33,AZ25=BH46,BB25=BB33),D25,AND(AY25=AX33,BA25=BG46,BB25=BB33),D25,AND(AP26=AX33,AR26=BH46,AT26=BB33),D26,AND(AP26=AX33,AS26=BG46,AT26=BB33),D26,AND(AU26=AX33,AV26=BH46,AX26=BB33),D26,AND(AU26=AX33,AW26=BG46,AX26=BB33),D26,AND(AY26=AX33,AZ26=BH46,BB26=BB33),D26,AND(AY26=AX33,BA26=BG46,BB26=BB33),D26,AND(AP27=AX33,AR27=BH46,AT27=BB33),D27,AND(AP27=AX33,AS27=BG46,AT27=BB33),D27,AND(AU27=AX33,AV27=BH46,AX27=BB33),D27,AND(AU27=AX33,AW27=BG46,AX27=BB33),D27,AND(AY27=AX33,AZ27=BH46,BB27=BB33),D27,AND(AY27=AX33,BA27=BG46,BB27=BB33),D27,AND(AP28=AX33,AR28=BH46,AT28=BB33),D28,AND(AP28=AX33,AS28=BG46,AT28=BB33),D28,AND(AU28=AX33,AV28=BH46,AX28=BB33),D28,AND(AU28=AX33,AW28=BG46,AX28=BB33),D28,AND(AY28=AX33,AZ28=BH46,BB28=BB33),D28,AND(AY28=AX33,BA28=BG46,BB28=BB33),D28,AND(AP29=AX33,AR29=BH46,AT29=BB33),D29,AND(AP29=AX33,AS29=BG46,AT29=BB33),D29,AND(AU29=AX33,AV29=BH46,AX29=BB33),D29,AND(AU29=AX33,AW29=BG46,AX29=BB33),D29,AND(AY29=AX33,AZ29=BH46,BB29=BB33),D29,AND(AY29=AX33,BA29=BG46,BB29=BB33),D29,AND(AP30=AX33,AR30=BH46,AT30=BB33),D30,AND(AP30=AX33,AS30=BG46,AT30=BB33),D30,AND(AU30=AX33,AV30=BH46,AX30=BB33),D30,AND(AU30=AX33,AW30=BG46,AX30=BB33),D30,AND(AY30=AX33,AZ30=BH46,BB30=BB33),D30,AND(AY30=AX33,BA30=BG46,BB30=BB33),D30),BB37)</f>
        <v>Sin preferencias</v>
      </c>
      <c r="BJ46" s="20" t="str" cm="1">
        <f t="array" ref="BJ46">_xlfn.IFNA(_xlfn.IFS(AND(AP21=AX33,AR21=BH46,AT21=BB34),D21,AND(AP21=AX33,AS21=BG46,AT21=BB34),D21,AND(AU21=AX33,AV21=BH46,AX21=BB34),D21,AND(AU21=AX33,AW21=BG46,AX21=BB34),D21,AND(AY21=AX33,AZ21=BH46,BB21=BB34),D21,AND(AY21=AX33,BA21=BG46,BB21=BB34),D21,AND(AP22=AX33,AR22=BH46,AT22=BB34),D22,AND(AP22=AX33,AS22=BG46,AT22=BB34),D22,AND(AU22=AX33,AV22=BH46,AX22=BB34),D22,AND(AU22=AX33,AW22=BG46,AX22=BB34),D22,AND(AY22=AX33,AZ22=BH46,BB22=BB34),D22,AND(AY22=AX33,BA22=BG46,BB22=BB34),D22,AND(AP23=AX33,AR23=BH46,AT23=BB34),D23,AND(AP23=AX33,AS23=BG46,AT23=BB34),D23,AND(AU23=AX33,AV23=BH46,AX23=BB34),D23,AND(AU23=AX33,AW23=BG46,AX23=BB34),D23,AND(AY23=AX33,AZ23=BH46,BB23=BB34),D23,AND(AY23=AX33,BA23=BG46,BB23=BB34),D23,AND(AP24=AX33,AR24=BH46,AT24=BB34),D24,AND(AP24=AX33,AS24=BG46,AT24=BB34),D24,AND(AU24=AX33,AV24=BH46,AX24=BB34),D24,AND(AU24=AX33,AW24=BG46,AX24=BB34),D24,AND(AY24=AX33,AZ24=BH46,BB24=BB34),D24,AND(AY24=AX33,BA24=BG46,BB24=BB34),D24,AND(AP25=AX33,AR25=BH46,AT25=BB34),D25,AND(AP25=AX33,AS25=BG46,AT25=BB34),D25,AND(AU25=AX33,AV25=BH46,AX25=BB34),D25,AND(AU25=AX33,AW25=BG46,AX25=BB34),D25,AND(AY25=AX33,AZ25=BH46,BB25=BB34),D25,AND(AY25=AX33,BA25=BG46,BB25=BB34),D25,AND(AP26=AX33,AR26=BH46,AT26=BB34),D26,AND(AP26=AX33,AS26=BG46,AT26=BB34),D26,AND(AU26=AX33,AV26=BH46,AX26=BB34),D26,AND(AU26=AX33,AW26=BG46,AX26=BB34),D26,AND(AY26=AX33,AZ26=BH46,BB26=BB34),D26,AND(AY26=AX33,BA26=BG46,BB26=BB34),D26,AND(AP27=AX33,AR27=BH46,AT27=BB34),D27,AND(AP27=AX33,AS27=BG46,AT27=BB34),D27,AND(AU27=AX33,AV27=BH46,AX27=BB34),D27,AND(AU27=AX33,AW27=BG46,AX27=BB34),D27,AND(AY27=AX33,AZ27=BH46,BB27=BB34),D27,AND(AY27=AX33,BA27=BG46,BB27=BB34),D27,AND(AP28=AX33,AR28=BH46,AT28=BB34),D28,AND(AP28=AX33,AS28=BG46,AT28=BB34),D28,AND(AU28=AX33,AV28=BH46,AX28=BB34),D28,AND(AU28=AX33,AW28=BG46,AX28=BB34),D28,AND(AY28=AX33,AZ28=BH46,BB28=BB34),D28,AND(AY28=AX33,BA28=BG46,BB28=BB34),D28,AND(AP29=AX33,AR29=BH46,AT29=BB34),D29,AND(AP29=AX33,AS29=BG46,AT29=BB34),D29,AND(AU29=AX33,AV29=BH46,AX29=BB34),D29,AND(AU29=AX33,AW29=BG46,AX29=BB34),D29,AND(AY29=AX33,AZ29=BH46,BB29=BB34),D29,AND(AY29=AX33,BA29=BG46,BB29=BB34),D29,AND(AP30=AX33,AR30=BH46,AT30=BB34),D30,AND(AP30=AX33,AS30=BG46,AT30=BB34),D30,AND(AU30=AX33,AV30=BH46,AX30=BB34),D30,AND(AU30=AX33,AW30=BG46,AX30=BB34),D30,AND(AY30=AX33,AZ30=BH46,BB30=BB34),D30,AND(AY30=AX33,BA30=BG46,BB30=BB34),D30),BB37)</f>
        <v>Sin preferencias</v>
      </c>
      <c r="BK46" s="20" t="str">
        <f>IF(OR(J21=BG46,K21=BG46,L21=BG46,M21=BG46,N21=BG46,O21=BG46,P21=BG46,Q21=BG46,R21=BG46,S21=BG46,T21=BG46,U21=BG46,V21=BG46,W21=BG46,X21=BG46,Y21=BG46,Z21=BG46,AA21=BG46,AB21=BG46,AC21=BG46,AD21=BG46,AE21=BG46,AF21=BG46,AG21=BG46,AH21=BG46,AI21=BG46,AJ21=BG46,AK21=BG46,AL21=BG46,AM21=BG46,AN21=BG46),AM33,AM34)</f>
        <v>No</v>
      </c>
      <c r="BL46" s="20" t="str">
        <f>IF(OR(J22=BG46,K22=BG46,L22=BG46,M22=BG46,N22=BG46,O22=BG46,P22=BG46,Q22=BG46,R22=BG46,S22=BG46,T22=BG46,U22=BG46,V22=BG46,W22=BG46,X22=BG46,Y22=BG46,Z22=BG46,AA22=BG46,AB22=BG46,AC22=BG46,AD22=BG46,AE22=BG46,AF22=BG46,AG22=BG46,AH22=BG46,AI22=BG46,AJ22=BG46,AK22=BG46,AL22=BG46,AM22=BG46,AN22=BG46),AM33,AM34)</f>
        <v>No</v>
      </c>
      <c r="BM46" s="20" t="str">
        <f>IF(OR(J23=BG46,K23=BG46,L23=BG46,M23=BG46,N23=BG46,O23=BG46,P23=BG46,Q23=BG46,R23=BG46,S23=BG46,T23=BG46,U23=BG46,V23=BG46,W23=BG46,X23=BG46,Y23=BG46,Z23=BG46,AA23=BG46,AB23=BG46,AC23=BG46,AD23=BG46,AE23=BG46,AF23=BG46,AG23=BG46,AH23=BG46,AI23=BG46,AJ23=BG46,AK23=BG46,AL23=BG46,AM23=BG46,AN23=BG46),AM33,AM34)</f>
        <v>No</v>
      </c>
      <c r="BN46" s="20" t="str">
        <f>IF(OR(J24=BG46,K24=BG46,L24=BG46,M24=BG46,N24=BG46,O24=BG46,P24=BG46,Q24=BG46,R24=BG46,S24=BG46,T24=BG46,U24=BG46,V24=BG46,W24=BG46,X24=BG46,Y24=BG46,Z24=BG46,AA24=BG46,AB24=BG46,AC24=BG46,AD24=BG46,AE24=BG46,AF24=BG46,AG24=BG46,AH24=BG46,AI24=BG46,AJ24=BG46,AK24=BG46,AL24=BG46,AM24=BG46,AN24=BG46),AM33,AM34)</f>
        <v>No</v>
      </c>
      <c r="BO46" s="11" t="str">
        <f>IF(OR(J25=BG46,K25=BG46,L25=BG46,M25=BG46,N25=BG46,O25=BG46,P25=BG46,Q25=BG46,R25=BG46,S25=BG46,T25=BG46,U25=BG46,V25=BG46,W25=BG46,X25=BG46,Y25=BG46,Z25=BG46,AA25=BG46,AB25=BG46,AC25=BG46,AD25=BG46,AE25=BG46,AF25=BG46,AG25=BG46,AH25=BG46,AI25=BG46,AJ25=BG46,AK25=BG46,AL25=BG46,AM25=BG46,AN25=BG46),AM33,AM34)</f>
        <v>No</v>
      </c>
      <c r="BP46" s="11" t="str">
        <f>IF(OR(J26=BG46,K26=BG46,L26=BG46,M26=BG46,N26=BG46,O26=BG46,P26=BG46,Q26=BG46,R26=BG46,S26=BG46,T26=BG46,U26=BG46,V26=BG46,W26=BG46,X26=BG46,Y26=BG46,Z26=BG46,AA26=BG46,AB26=BG46,AC26=BG46,AD26=BG46,AE26=BG46,AF26=BG46,AG26=BG46,AH26=BG46,AI26=BG46,AJ26=BG46,AK26=BG46,AL26=BG46,AM26=BG46,AN26=BG46),AM33,AM34)</f>
        <v>No</v>
      </c>
      <c r="BQ46" s="11" t="str">
        <f>IF(OR(J27=BG46,K27=BG46,L27=BG46,M27=BG46,N27=BG46,O27=BG46,P27=BG46,Q27=BG46,R27=BG46,S27=BG46,T27=BG46,U27=BG46,V27=BG46,W27=BG46,X27=BG46,Y27=BG46,Z27=BG46,AA27=BG46,AB27=BG46,AC27=BG46,AD27=BG46,AE27=BG46,AF27=BG46,AG27=BG46,AH27=BG46,AI27=BG46,AJ27=BG46,AK27=BG46,AL27=BG46,AM27=BG46,AN27=BG46),AM33,AM34)</f>
        <v>No</v>
      </c>
      <c r="BR46" s="20" t="str">
        <f>IF(OR(J28=BG46,K28=BG46,L28=BG46,M28=BG46,N28=BG46,O28=BG46,P28=BG46,Q28=BG46,R28=BG46,S28=BG46,T28=BG46,U28=BG46,V28=BG46,W28=BG46,X28=BG46,Y28=BG46,Z28=BG46,AA28=BG46,AB28=BG46,AC28=BG46,AD28=BG46,AE28=BG46,AF28=BG46,AG28=BG46,AH28=BG46,AI28=BG46,AJ28=BG46,AK28=BG46,AL28=BG46,AM28=BG46,AN28=BG46),AM33,AM34)</f>
        <v>No</v>
      </c>
      <c r="BS46" s="38" t="str">
        <f>IF(OR(J29=BG46,K29=BG46,L29=BG46,M29=BG46,N29=BG46,O29=BG46,P29=BG46,Q29=BG46,R29=BG46,S29=BG46,T29=BG46,U29=BG46,V29=BG46,W29=BG46,X29=BG46,Y29=BG46,Z29=BG46,AA29=BG46,AB29=BG46,AC29=BG46,AD29=BG46,AE29=BG46,AF29=BG46,AG29=BG46,AH29=BG46,AI29=BG46,AJ29=BG46,AK29=BG46,AL29=BG46,AM29=BG46,AN29=BG46),AM33,AM34)</f>
        <v>No</v>
      </c>
      <c r="BT46" s="20" t="str">
        <f>IF(OR(J30=BG46,K30=BG46,L30=BG46,M30=BG46,N30=BG46,O30=BG46,P30=BG46,Q30=BG46,R30=BG46,S30=BG46,T30=BG46,U30=BG46,V30=BG46,W30=BG46,X30=BG46,Y30=BG46,Z30=BG46,AA30=BG46,AB30=BG46,AC30=BG46,AD30=BG46,AE30=BG46,AF30=BG46,AG30=BG46,AH30=BG46,AI30=BG46,AJ30=BG46,AK30=BG46,AL30=BG46,AM30=BG46,AN30=BG46),AM33,AM34)</f>
        <v>No</v>
      </c>
    </row>
    <row r="47" spans="1:72" x14ac:dyDescent="0.25">
      <c r="A47" s="59"/>
      <c r="B47" s="59"/>
      <c r="C47" s="63"/>
      <c r="D47" s="64"/>
      <c r="E47" s="59"/>
      <c r="F47" s="372"/>
      <c r="G47" s="372"/>
      <c r="H47" s="372"/>
      <c r="I47" s="372"/>
      <c r="J47" s="108"/>
      <c r="K47" s="108"/>
      <c r="L47" s="108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BE47" s="20">
        <v>0</v>
      </c>
      <c r="BF47" s="20" t="str" cm="1">
        <f t="array" ref="BF47">_xlfn.IFS(AND(BE22=0,BE23=0,BE24=0,BE25=0,BE26=0,BE27=0,BE28=0,BE29=0,BE30=0,BE31=0,BE32=0,BE33=0,BE34=0,BE35=0,BE36=0,BE37=0,BE38=0,BE39=0,BE40=0,BE41=0,BE42=0,BE43=0,BE44=0,BE45=0,BE46=0,BE47=0),BF43,AND(BE23=0,BE24=0,BE25=0,BE26=0,BE27=0,BE28=0,BE29=0,BE30=0,BE31=0,BE32=0,BE33=0,BE34=0,BE35=0,BE36=0,BE37=0,BE38=0,BE39=0,BE40=0,BE41=0,BE42=0,BE43=0,BE44=0,BE45=0,BE46=0,BE47=0),BF42,AND(BE24=0,BE25=0,BE26=0,BE27=0,BE28=0,BE29=0,BE30=0,BE31=0,BE32=0,BE33=0,BE34=0,BE35=0,BE36=0,BE37=0,BE38=0,BE39=0,BE40=0,BE41=0,BE42=0,BE43=0,BE44=0,BE45=0,BE46=0,BE47=0),BF41,AND(BE25=0,BE26=0,BE27=0,BE28=0,BE29=0,BE30=0,BE31=0,BE32=0,BE33=0,BE34=0,BE35=0,BE36=0,BE37=0,BE38=0,BE39=0,BE40=0,BE41=0,BE42=0,BE43=0,BE44=0,BE45=0,BE46=0,BE47=0),BF40,AND(BE26=0,BE27=0,BE28=0,BE29=0,BE30=0,BE31=0,BE32=0,BE33=0,BE34=0,BE35=0,BE36=0,BE37=0,BE38=0,BE39=0,BE40=0,BE41=0,BE42=0,BE43=0,BE44=0,BE45=0,BE46=0,BE47=0),BF39,AND(BE27=0,BE28=0,BE29=0,BE30=0,BE31=0,BE32=0,BE33=0,BE34=0,BE35=0,BE36=0,BE37=0,BE38=0,BE39=0,BE40=0,BE41=0,BE42=0,BE43=0,BE44=0,BE45=0,BE46=0,BE47=0),BF38,AND(BE28=0,BE29=0,BE30=0,BE31=0,BE32=0,BE33=0,BE34=0,BE35=0,BE36=0,BE37=0,BE38=0,BE39=0,BE40=0,BE41=0,BE42=0,BE43=0,BE44=0,BE45=0,BE46=0,BE47=0),BF37,AND(BE29=0,BE30=0,BE31=0,BE32=0,BE33=0,BE34=0,BE35=0,BE36=0,BE37=0,BE38=0,BE39=0,BE40=0,BE41=0,BE42=0,BE43=0,BE44=0,BE45=0,BE46=0,BE47=0),BF36,AND(BE30=0,BE31=0,BE32=0,BE33=0,BE34=0,BE35=0,BE36=0,BE37=0,BE38=0,BE39=0,BE40=0,BE41=0,BE42=0,BE43=0,BE44=0,BE45=0,BE46=0,BE47=0),BF35,AND(BE31=0,BE32=0,BE33=0,BE34=0,BE35=0,BE36=0,BE37=0,BE38=0,BE39=0,BE40=0,BE41=0,BE42=0,BE43=0,BE44=0,BE45=0,BE46=0,BE47=0),BF34,AND(BE32=0,BE33=0,BE34=0,BE35=0,BE36=0,BE37=0,BE38=0,BE39=0,BE40=0,BE41=0,BE42=0,BE43=0,BE44=0,BE45=0,BE46=0,BE47=0),BF33,AND(BE33=0,BE34=0,BE35=0,BE36=0,BE37=0,BE38=0,BE39=0,BE40=0,BE41=0,BE42=0,BE43=0,BE44=0,BE45=0,BE46=0,BE47=0),BF32,AND(BE34=0,BE35=0,BE36=0,BE37=0,BE38=0,BE39=0,BE40=0,BE41=0,BE42=0,BE43=0,BE44=0,BE45=0,BE46=0,BE47=0),BF31,AND(BE35=0,BE36=0,BE37=0,BE38=0,BE39=0,BE40=0,BE41=0,BE42=0,BE43=0,BE44=0,BE45=0,BE46=0,BE47=0),BF30,AND(BE36=0,BE37=0,BE38=0,BE39=0,BE40=0,BE41=0,BE42=0,BE43=0,BE44=0,BE45=0,BE46=0,BE47=0),BF29,AND(BE37=0,BE38=0,BE39=0,BE40=0,BE41=0,BE42=0,BE43=0,BE44=0,BE45=0,BE46=0,BE47=0),BF28,AND(BE38=0,BE39=0,BE40=0,BE41=0,BE42=0,BE43=0,BE44=0,BE45=0,BE46=0,BE47=0),BF27,AND(BE39=0,BE40=0,BE41=0,BE42=0,BE43=0,BE44=0,BE45=0,BE46=0,BE47=0),BF26,AND(BE40=0,BE41=0,BE42=0,BE43=0,BE44=0,BE45=0,BE46=0,BE47=0),BF25,AND(BE41=0,BE42=0,BE43=0,BE44=0,BE45=0,BE46=0,BE47=0),BF24,AND(BE42=0,BE43=0,BE44=0,BE45=0,BE46=0,BE47=0),BF23,AND(BE43=0,BE44=0,BE45=0,BE46=0,BE47=0),BF22,AND(BE44=0,BE45=0,BE46=0,BE47=0),BF21,AND(BE45=0,BE46=0,BE47=0),BF20,AND(BE46=0,BE47=0),BF19,AND(BE46=D49,BE47=0),BF18,AND(BE46=D49,BE47=D50),D50)</f>
        <v>T. 2</v>
      </c>
      <c r="BG47" s="25">
        <f>Programa!S3+29</f>
        <v>45595</v>
      </c>
      <c r="BH47" s="9">
        <f>Programa!S5+29</f>
        <v>32</v>
      </c>
      <c r="BI47" s="11" t="str" cm="1">
        <f t="array" ref="BI47">_xlfn.IFNA(_xlfn.IFS(AND(AP21=AX33,AR21=BH47,AT21=BB33),D21,AND(AP21=AX33,AS21=BG47,AT21=BB33),D21,AND(AU21=AX33,AV21=BH47,AX21=BB33),D21,AND(AU21=AX33,AW21=BG47,AX21=BB33),D21,AND(AY21=AX33,AZ21=BH47,BB21=BB33),D21,AND(AY21=AX33,BA21=BG47,BB21=BB33),D21,AND(AP22=AX33,AR22=BH47,AT22=BB33),D22,AND(AP22=AX33,AS22=BG47,AT22=BB33),D22,AND(AU22=AX33,AV22=BH47,AX22=BB33),D22,AND(AU22=AX33,AW22=BG47,AX22=BB33),D22,AND(AY22=AX33,AZ22=BH47,BB22=BB33),D22,AND(AY22=AX33,BA22=BG47,BB22=BB33),D22,AND(AP23=AX33,AR23=BH47,AT23=BB33),D23,AND(AP23=AX33,AS23=BG47,AT23=BB33),D23,AND(AU23=AX33,AV23=BH47,AX23=BB33),D23,AND(AU23=AX33,AW23=BG47,AX23=BB33),D23,AND(AY23=AX33,AZ23=BH47,BB23=BB33),D23,AND(AY23=AX33,BA23=BG47,BB23=BB33),D23,AND(AP24=AX33,AR24=BH47,AT24=BB33),D24,AND(AP24=AX33,AS24=BG47,AT24=BB33),D24,AND(AU24=AX33,AV24=BH47,AX24=BB33),D24,AND(AU24=AX33,AW24=BG47,AX24=BB33),D24,AND(AY24=AX33,AZ24=BH47,BB24=BB33),D24,AND(AY24=AX33,BA24=BG47,BB24=BB33),D24,AND(AP25=AX33,AR25=BH47,AT25=BB33),D25,AND(AP25=AX33,AS25=BG47,AT25=BB33),D25,AND(AU25=AX33,AV25=BH47,AX25=BB33),D25,AND(AU25=AX33,AW25=BG47,AX25=BB33),D25,AND(AY25=AX33,AZ25=BH47,BB25=BB33),D25,AND(AY25=AX33,BA25=BG47,BB25=BB33),D25,AND(AP26=AX33,AR26=BH47,AT26=BB33),D26,AND(AP26=AX33,AS26=BG47,AT26=BB33),D26,AND(AU26=AX33,AV26=BH47,AX26=BB33),D26,AND(AU26=AX33,AW26=BG47,AX26=BB33),D26,AND(AY26=AX33,AZ26=BH47,BB26=BB33),D26,AND(AY26=AX33,BA26=BG47,BB26=BB33),D26,AND(AP27=AX33,AR27=BH47,AT27=BB33),D27,AND(AP27=AX33,AS27=BG47,AT27=BB33),D27,AND(AU27=AX33,AV27=BH47,AX27=BB33),D27,AND(AU27=AX33,AW27=BG47,AX27=BB33),D27,AND(AY27=AX33,AZ27=BH47,BB27=BB33),D27,AND(AY27=AX33,BA27=BG47,BB27=BB33),D27,AND(AP28=AX33,AR28=BH47,AT28=BB33),D28,AND(AP28=AX33,AS28=BG47,AT28=BB33),D28,AND(AU28=AX33,AV28=BH47,AX28=BB33),D28,AND(AU28=AX33,AW28=BG47,AX28=BB33),D28,AND(AY28=AX33,AZ28=BH47,BB28=BB33),D28,AND(AY28=AX33,BA28=BG47,BB28=BB33),D28,AND(AP29=AX33,AR29=BH47,AT29=BB33),D29,AND(AP29=AX33,AS29=BG47,AT29=BB33),D29,AND(AU29=AX33,AV29=BH47,AX29=BB33),D29,AND(AU29=AX33,AW29=BG47,AX29=BB33),D29,AND(AY29=AX33,AZ29=BH47,BB29=BB33),D29,AND(AY29=AX33,BA29=BG47,BB29=BB33),D29,AND(AP30=AX33,AR30=BH47,AT30=BB33),D30,AND(AP30=AX33,AS30=BG47,AT30=BB33),D30,AND(AU30=AX33,AV30=BH47,AX30=BB33),D30,AND(AU30=AX33,AW30=BG47,AX30=BB33),D30,AND(AY30=AX33,AZ30=BH47,BB30=BB33),D30,AND(AY30=AX33,BA30=BG47,BB30=BB33),D30),BB37)</f>
        <v>Sin preferencias</v>
      </c>
      <c r="BJ47" s="20" t="str" cm="1">
        <f t="array" ref="BJ47">_xlfn.IFNA(_xlfn.IFS(AND(AP21=AX33,AR21=BH47,AT21=BB34),D21,AND(AP21=AX33,AS21=BG47,AT21=BB34),D21,AND(AU21=AX33,AV21=BH47,AX21=BB34),D21,AND(AU21=AX33,AW21=BG47,AX21=BB34),D21,AND(AY21=AX33,AZ21=BH47,BB21=BB34),D21,AND(AY21=AX33,BA21=BG47,BB21=BB34),D21,AND(AP22=AX33,AR22=BH47,AT22=BB34),D22,AND(AP22=AX33,AS22=BG47,AT22=BB34),D22,AND(AU22=AX33,AV22=BH47,AX22=BB34),D22,AND(AU22=AX33,AW22=BG47,AX22=BB34),D22,AND(AY22=AX33,AZ22=BH47,BB22=BB34),D22,AND(AY22=AX33,BA22=BG47,BB22=BB34),D22,AND(AP23=AX33,AR23=BH47,AT23=BB34),D23,AND(AP23=AX33,AS23=BG47,AT23=BB34),D23,AND(AU23=AX33,AV23=BH47,AX23=BB34),D23,AND(AU23=AX33,AW23=BG47,AX23=BB34),D23,AND(AY23=AX33,AZ23=BH47,BB23=BB34),D23,AND(AY23=AX33,BA23=BG47,BB23=BB34),D23,AND(AP24=AX33,AR24=BH47,AT24=BB34),D24,AND(AP24=AX33,AS24=BG47,AT24=BB34),D24,AND(AU24=AX33,AV24=BH47,AX24=BB34),D24,AND(AU24=AX33,AW24=BG47,AX24=BB34),D24,AND(AY24=AX33,AZ24=BH47,BB24=BB34),D24,AND(AY24=AX33,BA24=BG47,BB24=BB34),D24,AND(AP25=AX33,AR25=BH47,AT25=BB34),D25,AND(AP25=AX33,AS25=BG47,AT25=BB34),D25,AND(AU25=AX33,AV25=BH47,AX25=BB34),D25,AND(AU25=AX33,AW25=BG47,AX25=BB34),D25,AND(AY25=AX33,AZ25=BH47,BB25=BB34),D25,AND(AY25=AX33,BA25=BG47,BB25=BB34),D25,AND(AP26=AX33,AR26=BH47,AT26=BB34),D26,AND(AP26=AX33,AS26=BG47,AT26=BB34),D26,AND(AU26=AX33,AV26=BH47,AX26=BB34),D26,AND(AU26=AX33,AW26=BG47,AX26=BB34),D26,AND(AY26=AX33,AZ26=BH47,BB26=BB34),D26,AND(AY26=AX33,BA26=BG47,BB26=BB34),D26,AND(AP27=AX33,AR27=BH47,AT27=BB34),D27,AND(AP27=AX33,AS27=BG47,AT27=BB34),D27,AND(AU27=AX33,AV27=BH47,AX27=BB34),D27,AND(AU27=AX33,AW27=BG47,AX27=BB34),D27,AND(AY27=AX33,AZ27=BH47,BB27=BB34),D27,AND(AY27=AX33,BA27=BG47,BB27=BB34),D27,AND(AP28=AX33,AR28=BH47,AT28=BB34),D28,AND(AP28=AX33,AS28=BG47,AT28=BB34),D28,AND(AU28=AX33,AV28=BH47,AX28=BB34),D28,AND(AU28=AX33,AW28=BG47,AX28=BB34),D28,AND(AY28=AX33,AZ28=BH47,BB28=BB34),D28,AND(AY28=AX33,BA28=BG47,BB28=BB34),D28,AND(AP29=AX33,AR29=BH47,AT29=BB34),D29,AND(AP29=AX33,AS29=BG47,AT29=BB34),D29,AND(AU29=AX33,AV29=BH47,AX29=BB34),D29,AND(AU29=AX33,AW29=BG47,AX29=BB34),D29,AND(AY29=AX33,AZ29=BH47,BB29=BB34),D29,AND(AY29=AX33,BA29=BG47,BB29=BB34),D29,AND(AP30=AX33,AR30=BH47,AT30=BB34),D30,AND(AP30=AX33,AS30=BG47,AT30=BB34),D30,AND(AU30=AX33,AV30=BH47,AX30=BB34),D30,AND(AU30=AX33,AW30=BG47,AX30=BB34),D30,AND(AY30=AX33,AZ30=BH47,BB30=BB34),D30,AND(AY30=AX33,BA30=BG47,BB30=BB34),D30),BB37)</f>
        <v>Sin preferencias</v>
      </c>
      <c r="BK47" s="20" t="str">
        <f>IF(OR(J21=BG47,K21=BG47,L21=BG47,M21=BG47,N21=BG47,O21=BG47,P21=BG47,Q21=BG47,R21=BG47,S21=BG47,T21=BG47,U21=BG47,V21=BG47,W21=BG47,X21=BG47,Y21=BG47,Z21=BG47,AA21=BG47,AB21=BG47,AC21=BG47,AD21=BG47,AE21=BG47,AF21=BG47,AG21=BG47,AH21=BG47,AI21=BG47,AJ21=BG47,AK21=BG47,AL21=BG47,AM21=BG47,AN21=BG47),AM33,AM34)</f>
        <v>No</v>
      </c>
      <c r="BL47" s="20" t="str">
        <f>IF(OR(J22=BG47,K22=BG47,L22=BG47,M22=BG47,N22=BG47,O22=BG47,P22=BG47,Q22=BG47,R22=BG47,S22=BG47,T22=BG47,U22=BG47,V22=BG47,W22=BG47,X22=BG47,Y22=BG47,Z22=BG47,AA22=BG47,AB22=BG47,AC22=BG47,AD22=BG47,AE22=BG47,AF22=BG47,AG22=BG47,AH22=BG47,AI22=BG47,AJ22=BG47,AK22=BG47,AL22=BG47,AM22=BG47,AN22=BG47),AM33,AM34)</f>
        <v>No</v>
      </c>
      <c r="BM47" s="20" t="str">
        <f>IF(OR(J23=BG47,K23=BG47,L23=BG47,M23=BG47,N23=BG47,O23=BG47,P23=BG47,Q23=BG47,R23=BG47,S23=BG47,T23=BG47,U23=BG47,V23=BG47,W23=BG47,X23=BG47,Y23=BG47,Z23=BG47,AA23=BG47,AB23=BG47,AC23=BG47,AD23=BG47,AE23=BG47,AF23=BG47,AG23=BG47,AH23=BG47,AI23=BG47,AJ23=BG47,AK23=BG47,AL23=BG47,AM23=BG47,AN23=BG47),AM33,AM34)</f>
        <v>No</v>
      </c>
      <c r="BN47" s="20" t="str">
        <f>IF(OR(J24=BG47,K24=BG47,L24=BG47,M24=BG47,N24=BG47,O24=BG47,P24=BG47,Q24=BG47,R24=BG47,S24=BG47,T24=BG47,U24=BG47,V24=BG47,W24=BG47,X24=BG47,Y24=BG47,Z24=BG47,AA24=BG47,AB24=BG47,AC24=BG47,AD24=BG47,AE24=BG47,AF24=BG47,AG24=BG47,AH24=BG47,AI24=BG47,AJ24=BG47,AK24=BG47,AL24=BG47,AM24=BG47,AN24=BG47),AM33,AM34)</f>
        <v>No</v>
      </c>
      <c r="BO47" s="11" t="str">
        <f>IF(OR(J25=BG47,K25=BG47,L25=BG47,M25=BG47,N25=BG47,O25=BG47,P25=BG47,Q25=BG47,R25=BG47,S25=BG47,T25=BG47,U25=BG47,V25=BG47,W25=BG47,X25=BG47,Y25=BG47,Z25=BG47,AA25=BG47,AB25=BG47,AC25=BG47,AD25=BG47,AE25=BG47,AF25=BG47,AG25=BG47,AH25=BG47,AI25=BG47,AJ25=BG47,AK25=BG47,AL25=BG47,AM25=BG47,AN25=BG47),AM33,AM34)</f>
        <v>No</v>
      </c>
      <c r="BP47" s="11" t="str">
        <f>IF(OR(J26=BG47,K26=BG47,L26=BG47,M26=BG47,N26=BG47,O26=BG47,P26=BG47,Q26=BG47,R26=BG47,S26=BG47,T26=BG47,U26=BG47,V26=BG47,W26=BG47,X26=BG47,Y26=BG47,Z26=BG47,AA26=BG47,AB26=BG47,AC26=BG47,AD26=BG47,AE26=BG47,AF26=BG47,AG26=BG47,AH26=BG47,AI26=BG47,AJ26=BG47,AK26=BG47,AL26=BG47,AM26=BG47,AN26=BG47),AM33,AM34)</f>
        <v>No</v>
      </c>
      <c r="BQ47" s="11" t="str">
        <f>IF(OR(J27=BG47,K27=BG47,L27=BG47,M27=BG47,N27=BG47,O27=BG47,P27=BG47,Q27=BG47,R27=BG47,S27=BG47,T27=BG47,U27=BG47,V27=BG47,W27=BG47,X27=BG47,Y27=BG47,Z27=BG47,AA27=BG47,AB27=BG47,AC27=BG47,AD27=BG47,AE27=BG47,AF27=BG47,AG27=BG47,AH27=BG47,AI27=BG47,AJ27=BG47,AK27=BG47,AL27=BG47,AM27=BG47,AN27=BG47),AM33,AM34)</f>
        <v>No</v>
      </c>
      <c r="BR47" s="20" t="str">
        <f>IF(OR(J28=BG47,K28=BG47,L28=BG47,M28=BG47,N28=BG47,O28=BG47,P28=BG47,Q28=BG47,R28=BG47,S28=BG47,T28=BG47,U28=BG47,V28=BG47,W28=BG47,X28=BG47,Y28=BG47,Z28=BG47,AA28=BG47,AB28=BG47,AC28=BG47,AD28=BG47,AE28=BG47,AF28=BG47,AG28=BG47,AH28=BG47,AI28=BG47,AJ28=BG47,AK28=BG47,AL28=BG47,AM28=BG47,AN28=BG47),AM33,AM34)</f>
        <v>No</v>
      </c>
      <c r="BS47" s="38" t="str">
        <f>IF(OR(J29=BG47,K29=BG47,L29=BG47,M29=BG47,N29=BG47,O29=BG47,P29=BG47,Q29=BG47,R29=BG47,S29=BG47,T29=BG47,U29=BG47,V29=BG47,W29=BG47,X29=BG47,Y29=BG47,Z29=BG47,AA29=BG47,AB29=BG47,AC29=BG47,AD29=BG47,AE29=BG47,AF29=BG47,AG29=BG47,AH29=BG47,AI29=BG47,AJ29=BG47,AK29=BG47,AL29=BG47,AM29=BG47,AN29=BG47),AM33,AM34)</f>
        <v>No</v>
      </c>
      <c r="BT47" s="20" t="str">
        <f>IF(OR(J30=BG47,K30=BG47,L30=BG47,M30=BG47,N30=BG47,O30=BG47,P30=BG47,Q30=BG47,R30=BG47,S30=BG47,T30=BG47,U30=BG47,V30=BG47,W30=BG47,X30=BG47,Y30=BG47,Z30=BG47,AA30=BG47,AB30=BG47,AC30=BG47,AD30=BG47,AE30=BG47,AF30=BG47,AG30=BG47,AH30=BG47,AI30=BG47,AJ30=BG47,AK30=BG47,AL30=BG47,AM30=BG47,AN30=BG47),AM33,AM34)</f>
        <v>No</v>
      </c>
    </row>
    <row r="48" spans="1:72" x14ac:dyDescent="0.25">
      <c r="A48" s="59"/>
      <c r="B48" s="59"/>
      <c r="C48" s="59"/>
      <c r="D48" s="59"/>
      <c r="E48" s="59"/>
      <c r="F48" s="108"/>
      <c r="G48" s="108"/>
      <c r="H48" s="108"/>
      <c r="I48" s="108"/>
      <c r="J48" s="108"/>
      <c r="K48" s="108"/>
      <c r="L48" s="108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BE48" s="21">
        <v>0</v>
      </c>
      <c r="BF48" s="20" t="str" cm="1">
        <f t="array" ref="BF48">_xlfn.IFS(AND(BE22=0,BE23=0,BE24=0,BE25=0,BE26=0,BE27=0,BE28=0,BE29=0,BE30=0,BE31=0,BE32=0,BE33=0,BE34=0,BE35=0,BE36=0,BE37=0,BE38=0,BE39=0,BE40=0,BE41=0,BE42=0,BE43=0,BE44=0,BE45=0,BE46=0,BE47=0,BE48=0),BF44,AND(BE23=0,BE24=0,BE25=0,BE26=0,BE27=0,BE28=0,BE29=0,BE30=0,BE31=0,BE32=0,BE33=0,BE34=0,BE35=0,BE36=0,BE37=0,BE38=0,BE39=0,BE40=0,BE41=0,BE42=0,BE43=0,BE44=0,BE45=0,BE46=0,BE47=0,BE48=0),BF43,AND(BE24=0,BE25=0,BE26=0,BE27=0,BE28=0,BE29=0,BE30=0,BE31=0,BE32=0,BE33=0,BE34=0,BE35=0,BE36=0,BE37=0,BE38=0,BE39=0,BE40=0,BE41=0,BE42=0,BE43=0,BE44=0,BE45=0,BE46=0,BE47=0,BE48=0),BF42,AND(BE25=0,BE26=0,BE27=0,BE28=0,BE29=0,BE30=0,BE31=0,BE32=0,BE33=0,BE34=0,BE35=0,BE36=0,BE37=0,BE38=0,BE39=0,BE40=0,BE41=0,BE42=0,BE43=0,BE44=0,BE45=0,BE46=0,BE47=0,BE48=0),BF41,AND(BE26=0,BE27=0,BE28=0,BE29=0,BE30=0,BE31=0,BE32=0,BE33=0,BE34=0,BE35=0,BE36=0,BE37=0,BE38=0,BE39=0,BE40=0,BE41=0,BE42=0,BE43=0,BE44=0,BE45=0,BE46=0,BE47=0,BE48=0),BF40,AND(BE27=0,BE28=0,BE29=0,BE30=0,BE31=0,BE32=0,BE33=0,BE34=0,BE35=0,BE36=0,BE37=0,BE38=0,BE39=0,BE40=0,BE41=0,BE42=0,BE43=0,BE44=0,BE45=0,BE46=0,BE47=0,BE48=0),BF39,AND(BE28=0,BE29=0,BE30=0,BE31=0,BE32=0,BE33=0,BE34=0,BE35=0,BE36=0,BE37=0,BE38=0,BE39=0,BE40=0,BE41=0,BE42=0,BE43=0,BE44=0,BE45=0,BE46=0,BE47=0,BE48=0),BF38,AND(BE29=0,BE30=0,BE31=0,BE32=0,BE33=0,BE34=0,BE35=0,BE36=0,BE37=0,BE38=0,BE39=0,BE40=0,BE41=0,BE42=0,BE43=0,BE44=0,BE45=0,BE46=0,BE47=0,BE48=0),BF37,AND(BE30=0,BE31=0,BE32=0,BE33=0,BE34=0,BE35=0,BE36=0,BE37=0,BE38=0,BE39=0,BE40=0,BE41=0,BE42=0,BE43=0,BE44=0,BE45=0,BE46=0,BE47=0,BE48=0),BF36,AND(BE31=0,BE32=0,BE33=0,BE34=0,BE35=0,BE36=0,BE37=0,BE38=0,BE39=0,BE40=0,BE41=0,BE42=0,BE43=0,BE44=0,BE45=0,BE46=0,BE47=0,BE48=0),BF35,AND(BE32=0,BE33=0,BE34=0,BE35=0,BE36=0,BE37=0,BE38=0,BE39=0,BE40=0,BE41=0,BE42=0,BE43=0,BE44=0,BE45=0,BE46=0,BE47=0,BE48=0),BF34,AND(BE33=0,BE34=0,BE35=0,BE36=0,BE37=0,BE38=0,BE39=0,BE40=0,BE41=0,BE42=0,BE43=0,BE44=0,BE45=0,BE46=0,BE47=0,BE48=0),BF33,AND(BE34=0,BE35=0,BE36=0,BE37=0,BE38=0,BE39=0,BE40=0,BE41=0,BE42=0,BE43=0,BE44=0,BE45=0,BE46=0,BE47=0,BE48=0),BF32,AND(BE35=0,BE36=0,BE37=0,BE38=0,BE39=0,BE40=0,BE41=0,BE42=0,BE43=0,BE44=0,BE45=0,BE46=0,BE47=0,BE48=0),BF31,AND(BE36=0,BE37=0,BE38=0,BE39=0,BE40=0,BE41=0,BE42=0,BE43=0,BE44=0,BE45=0,BE46=0,BE47=0,BE48=0),BF30,AND(BE37=0,BE38=0,BE39=0,BE40=0,BE41=0,BE42=0,BE43=0,BE44=0,BE45=0,BE46=0,BE47=0,BE48=0),BF29,AND(BE38=0,BE39=0,BE40=0,BE41=0,BE42=0,BE43=0,BE44=0,BE45=0,BE46=0,BE47=0,BE48=0),BF28,AND(BE39=0,BE40=0,BE41=0,BE42=0,BE43=0,BE44=0,BE45=0,BE46=0,BE47=0,BE48=0),BF27,AND(BE40=0,BE41=0,BE42=0,BE43=0,BE44=0,BE45=0,BE46=0,BE47=0,BE48=0),BF26,AND(BE41=0,BE42=0,BE43=0,BE44=0,BE45=0,BE46=0,BE47=0,BE48=0),BF25,AND(BE42=0,BE43=0,BE44=0,BE45=0,BE46=0,BE47=0,BE48=0),BF24,AND(BE43=0,BE44=0,BE45=0,BE46=0,BE47=0,BE48=0),BF23,AND(BE44=0,BE45=0,BE46=0,BE47=0,BE48=0),BF22,AND(BE45=0,BE46=0,BE47=0,BE48=0),BF21,AND(BE46=0,BE47=0,BE48=0),BF20,AND(BE47=0,BE48=0),BF19,AND(BE47=D50,BE48=0),BF18,AND(BE47=D50,BE48=D51),D51)</f>
        <v>T. 3</v>
      </c>
      <c r="BG48" s="26">
        <f>Programa!S3+30</f>
        <v>45596</v>
      </c>
      <c r="BH48" s="10">
        <f>Programa!S5+30</f>
        <v>33</v>
      </c>
      <c r="BI48" s="12" t="str" cm="1">
        <f t="array" ref="BI48">_xlfn.IFNA(_xlfn.IFS(AND(AP21=AX33,AR21=BH48,AT21=BB33),D21,AND(AP21=AX33,AS21=BG48,AT21=BB33),D21,AND(AU21=AX33,AV21=BH48,AX21=BB33),D21,AND(AU21=AX33,AW21=BG48,AX21=BB33),D21,AND(AY21=AX33,AZ21=BH48,BB21=BB33),D21,AND(AY21=AX33,BA21=BG48,BB21=BB33),D21,AND(AP22=AX33,AR22=BH48,AT22=BB33),D22,AND(AP22=AX33,AS22=BG48,AT22=BB33),D22,AND(AU22=AX33,AV22=BH48,AX22=BB33),D22,AND(AU22=AX33,AW22=BG48,AX22=BB33),D22,AND(AY22=AX33,AZ22=BH48,BB22=BB33),D22,AND(AY22=AX33,BA22=BG48,BB22=BB33),D22,AND(AP23=AX33,AR23=BH48,AT23=BB33),D23,AND(AP23=AX33,AS23=BG48,AT23=BB33),D23,AND(AU23=AX33,AV23=BH48,AX23=BB33),D23,AND(AU23=AX33,AW23=BG48,AX23=BB33),D23,AND(AY23=AX33,AZ23=BH48,BB23=BB33),D23,AND(AY23=AX33,BA23=BG48,BB23=BB33),D23,AND(AP24=AX33,AR24=BH48,AT24=BB33),D24,AND(AP24=AX33,AS24=BG48,AT24=BB33),D24,AND(AU24=AX33,AV24=BH48,AX24=BB33),D24,AND(AU24=AX33,AW24=BG48,AX24=BB33),D24,AND(AY24=AX33,AZ24=BH48,BB24=BB33),D24,AND(AY24=AX33,BA24=BG48,BB24=BB33),D24,AND(AP25=AX33,AR25=BH48,AT25=BB33),D25,AND(AP25=AX33,AS25=BG48,AT25=BB33),D25,AND(AU25=AX33,AV25=BH48,AX25=BB33),D25,AND(AU25=AX33,AW25=BG48,AX25=BB33),D25,AND(AY25=AX33,AZ25=BH48,BB25=BB33),D25,AND(AY25=AX33,BA25=BG48,BB25=BB33),D25,AND(AP26=AX33,AR26=BH48,AT26=BB33),D26,AND(AP26=AX33,AS26=BG48,AT26=BB33),D26,AND(AU26=AX33,AV26=BH48,AX26=BB33),D26,AND(AU26=AX33,AW26=BG48,AX26=BB33),D26,AND(AY26=AX33,AZ26=BH48,BB26=BB33),D26,AND(AY26=AX33,BA26=BG48,BB26=BB33),D26,AND(AP27=AX33,AR27=BH48,AT27=BB33),D27,AND(AP27=AX33,AS27=BG48,AT27=BB33),D27,AND(AU27=AX33,AV27=BH48,AX27=BB33),D27,AND(AU27=AX33,AW27=BG48,AX27=BB33),D27,AND(AY27=AX33,AZ27=BH48,BB27=BB33),D27,AND(AY27=AX33,BA27=BG48,BB27=BB33),D27,AND(AP28=AX33,AR28=BH48,AT28=BB33),D28,AND(AP28=AX33,AS28=BG48,AT28=BB33),D28,AND(AU28=AX33,AV28=BH48,AX28=BB33),D28,AND(AU28=AX33,AW28=BG48,AX28=BB33),D28,AND(AY28=AX33,AZ28=BH48,BB28=BB33),D28,AND(AY28=AX33,BA28=BG48,BB28=BB33),D28,AND(AP29=AX33,AR29=BH48,AT29=BB33),D29,AND(AP29=AX33,AS29=BG48,AT29=BB33),D29,AND(AU29=AX33,AV29=BH48,AX29=BB33),D29,AND(AU29=AX33,AW29=BG48,AX29=BB33),D29,AND(AY29=AX33,AZ29=BH48,BB29=BB33),D29,AND(AY29=AX33,BA29=BG48,BB29=BB33),D29,AND(AP30=AX33,AR30=BH48,AT30=BB33),D30,AND(AP30=AX33,AS30=BG48,AT30=BB33),D30,AND(AU30=AX33,AV30=BH48,AX30=BB33),D30,AND(AU30=AX33,AW30=BG48,AX30=BB33),D30,AND(AY30=AX33,AZ30=BH48,BB30=BB33),D30,AND(AY30=AX33,BA30=BG48,BB30=BB33),D30),BB37)</f>
        <v>Sin preferencias</v>
      </c>
      <c r="BJ48" s="21" t="str" cm="1">
        <f t="array" ref="BJ48">_xlfn.IFNA(_xlfn.IFS(AND(AP21=AX33,AR21=BH48,AT21=BB34),D21,AND(AP21=AX33,AS21=BG48,AT21=BB34),D21,AND(AU21=AX33,AV21=BH48,AX21=BB34),D21,AND(AU21=AX33,AW21=BG48,AX21=BB34),D21,AND(AY21=AX33,AZ21=BH48,BB21=BB34),D21,AND(AY21=AX33,BA21=BG48,BB21=BB34),D21,AND(AP22=AX33,AR22=BH48,AT22=BB34),D22,AND(AP22=AX33,AS22=BG48,AT22=BB34),D22,AND(AU22=AX33,AV22=BH48,AX22=BB34),D22,AND(AU22=AX33,AW22=BG48,AX22=BB34),D22,AND(AY22=AX33,AZ22=BH48,BB22=BB34),D22,AND(AY22=AX33,BA22=BG48,BB22=BB34),D22,AND(AP23=AX33,AR23=BH48,AT23=BB34),D23,AND(AP23=AX33,AS23=BG48,AT23=BB34),D23,AND(AU23=AX33,AV23=BH48,AX23=BB34),D23,AND(AU23=AX33,AW23=BG48,AX23=BB34),D23,AND(AY23=AX33,AZ23=BH48,BB23=BB34),D23,AND(AY23=AX33,BA23=BG48,BB23=BB34),D23,AND(AP24=AX33,AR24=BH48,AT24=BB34),D24,AND(AP24=AX33,AS24=BG48,AT24=BB34),D24,AND(AU24=AX33,AV24=BH48,AX24=BB34),D24,AND(AU24=AX33,AW24=BG48,AX24=BB34),D24,AND(AY24=AX33,AZ24=BH48,BB24=BB34),D24,AND(AY24=AX33,BA24=BG48,BB24=BB34),D24,AND(AP25=AX33,AR25=BH48,AT25=BB34),D25,AND(AP25=AX33,AS25=BG48,AT25=BB34),D25,AND(AU25=AX33,AV25=BH48,AX25=BB34),D25,AND(AU25=AX33,AW25=BG48,AX25=BB34),D25,AND(AY25=AX33,AZ25=BH48,BB25=BB34),D25,AND(AY25=AX33,BA25=BG48,BB25=BB34),D25,AND(AP26=AX33,AR26=BH48,AT26=BB34),D26,AND(AP26=AX33,AS26=BG48,AT26=BB34),D26,AND(AU26=AX33,AV26=BH48,AX26=BB34),D26,AND(AU26=AX33,AW26=BG48,AX26=BB34),D26,AND(AY26=AX33,AZ26=BH48,BB26=BB34),D26,AND(AY26=AX33,BA26=BG48,BB26=BB34),D26,AND(AP27=AX33,AR27=BH48,AT27=BB34),D27,AND(AP27=AX33,AS27=BG48,AT27=BB34),D27,AND(AU27=AX33,AV27=BH48,AX27=BB34),D27,AND(AU27=AX33,AW27=BG48,AX27=BB34),D27,AND(AY27=AX33,AZ27=BH48,BB27=BB34),D27,AND(AY27=AX33,BA27=BG48,BB27=BB34),D27,AND(AP28=AX33,AR28=BH48,AT28=BB34),D28,AND(AP28=AX33,AS28=BG48,AT28=BB34),D28,AND(AU28=AX33,AV28=BH48,AX28=BB34),D28,AND(AU28=AX33,AW28=BG48,AX28=BB34),D28,AND(AY28=AX33,AZ28=BH48,BB28=BB34),D28,AND(AY28=AX33,BA28=BG48,BB28=BB34),D28,AND(AP29=AX33,AR29=BH48,AT29=BB34),D29,AND(AP29=AX33,AS29=BG48,AT29=BB34),D29,AND(AU29=AX33,AV29=BH48,AX29=BB34),D29,AND(AU29=AX33,AW29=BG48,AX29=BB34),D29,AND(AY29=AX33,AZ29=BH48,BB29=BB34),D29,AND(AY29=AX33,BA29=BG48,BB29=BB34),D29,AND(AP30=AX33,AR30=BH48,AT30=BB34),D30,AND(AP30=AX33,AS30=BG48,AT30=BB34),D30,AND(AU30=AX33,AV30=BH48,AX30=BB34),D30,AND(AU30=AX33,AW30=BG48,AX30=BB34),D30,AND(AY30=AX33,AZ30=BH48,BB30=BB34),D30,AND(AY30=AX33,BA30=BG48,BB30=BB34),D30),BB37)</f>
        <v>Sin preferencias</v>
      </c>
      <c r="BK48" s="21" t="str">
        <f>IF(OR(J21=BG48,K21=BG48,L21=BG48,M21=BG48,N21=BG48,O21=BG48,P21=BG48,Q21=BG48,R21=BG48,S21=BG48,T21=BG48,U21=BG48,V21=BG48,W21=BG48,X21=BG48,Y21=BG48,Z21=BG48,AA21=BG48,AB21=BG48,AC21=BG48,AD21=BG48,AE21=BG48,AF21=BG48,AG21=BG48,AH21=BG48,AI21=BG48,AJ21=BG48,AK21=BG48,AL21=BG48,AM21=BG48,AN21=BG48),AM33,AM34)</f>
        <v>No</v>
      </c>
      <c r="BL48" s="21" t="str">
        <f>IF(OR(J22=BG48,K22=BG48,L22=BG48,M22=BG48,N22=BG48,O22=BG48,P22=BG48,Q22=BG48,R22=BG48,S22=BG48,T22=BG48,U22=BG48,V22=BG48,W22=BG48,X22=BG48,Y22=BG48,Z22=BG48,AA22=BG48,AB22=BG48,AC22=BG48,AD22=BG48,AE22=BG48,AF22=BG48,AG22=BG48,AH22=BG48,AI22=BG48,AJ22=BG48,AK22=BG48,AL22=BG48,AM22=BG48,AN22=BG48),AM33,AM34)</f>
        <v>No</v>
      </c>
      <c r="BM48" s="21" t="str">
        <f>IF(OR(J23=BG48,K23=BG48,L23=BG48,M23=BG48,N23=BG48,O23=BG48,P23=BG48,Q23=BG48,R23=BG48,S23=BG48,T23=BG48,U23=BG48,V23=BG48,W23=BG48,X23=BG48,Y23=BG48,Z23=BG48,AA23=BG48,AB23=BG48,AC23=BG48,AD23=BG48,AE23=BG48,AF23=BG48,AG23=BG48,AH23=BG48,AI23=BG48,AJ23=BG48,AK23=BG48,AL23=BG48,AM23=BG48,AN23=BG48),AM33,AM34)</f>
        <v>No</v>
      </c>
      <c r="BN48" s="21" t="str">
        <f>IF(OR(J24=BG48,K24=BG48,L24=BG48,M24=BG48,N24=BG48,O24=BG48,P24=BG48,Q24=BG48,R24=BG48,S24=BG48,T24=BG48,U24=BG48,V24=BG48,W24=BG48,X24=BG48,Y24=BG48,Z24=BG48,AA24=BG48,AB24=BG48,AC24=BG48,AD24=BG48,AE24=BG48,AF24=BG48,AG24=BG48,AH24=BG48,AI24=BG48,AJ24=BG48,AK24=BG48,AL24=BG48,AM24=BG48,AN24=BG48),AM33,AM34)</f>
        <v>No</v>
      </c>
      <c r="BO48" s="12" t="str">
        <f>IF(OR(J25=BG48,K25=BG48,L25=BG48,M25=BG48,N25=BG48,O25=BG48,P25=BG48,Q25=BG48,R25=BG48,S25=BG48,T25=BG48,U25=BG48,V25=BG48,W25=BG48,X25=BG48,Y25=BG48,Z25=BG48,AA25=BG48,AB25=BG48,AC25=BG48,AD25=BG48,AE25=BG48,AF25=BG48,AG25=BG48,AH25=BG48,AI25=BG48,AJ25=BG48,AK25=BG48,AL25=BG48,AM25=BG48,AN25=BG48),AM33,AM34)</f>
        <v>No</v>
      </c>
      <c r="BP48" s="12" t="str">
        <f>IF(OR(J26=BG48,K26=BG48,L26=BG48,M26=BG48,N26=BG48,O26=BG48,P26=BG48,Q26=BG48,R26=BG48,S26=BG48,T26=BG48,U26=BG48,V26=BG48,W26=BG48,X26=BG48,Y26=BG48,Z26=BG48,AA26=BG48,AB26=BG48,AC26=BG48,AD26=BG48,AE26=BG48,AF26=BG48,AG26=BG48,AH26=BG48,AI26=BG48,AJ26=BG48,AK26=BG48,AL26=BG48,AM26=BG48,AN26=BG48),AM33,AM34)</f>
        <v>No</v>
      </c>
      <c r="BQ48" s="12" t="str">
        <f>IF(OR(J27=BG48,K27=BG48,L27=BG48,M27=BG48,N27=BG48,O27=BG48,P27=BG48,Q27=BG48,R27=BG48,S27=BG48,T27=BG48,U27=BG48,V27=BG48,W27=BG48,X27=BG48,Y27=BG48,Z27=BG48,AA27=BG48,AB27=BG48,AC27=BG48,AD27=BG48,AE27=BG48,AF27=BG48,AG27=BG48,AH27=BG48,AI27=BG48,AJ27=BG48,AK27=BG48,AL27=BG48,AM27=BG48,AN27=BG48),AM33,AM34)</f>
        <v>No</v>
      </c>
      <c r="BR48" s="21" t="str">
        <f>IF(OR(J28=BG48,K28=BG48,L28=BG48,M28=BG48,N28=BG48,O28=BG48,P28=BG48,Q28=BG48,R28=BG48,S28=BG48,T28=BG48,U28=BG48,V28=BG48,W28=BG48,X28=BG48,Y28=BG48,Z28=BG48,AA28=BG48,AB28=BG48,AC28=BG48,AD28=BG48,AE28=BG48,AF28=BG48,AG28=BG48,AH28=BG48,AI28=BG48,AJ28=BG48,AK28=BG48,AL28=BG48,AM28=BG48,AN28=BG48),AM33,AM34)</f>
        <v>No</v>
      </c>
      <c r="BS48" s="39" t="str">
        <f>IF(OR(J29=BG48,K29=BG48,L29=BG48,M29=BG48,N29=BG48,O29=BG48,P29=BG48,Q29=BG48,R29=BG48,S29=BG48,T29=BG48,U29=BG48,V29=BG48,W29=BG48,X29=BG48,Y29=BG48,Z29=BG48,AA29=BG48,AB29=BG48,AC29=BG48,AD29=BG48,AE29=BG48,AF29=BG48,AG29=BG48,AH29=BG48,AI29=BG48,AJ29=BG48,AK29=BG48,AL29=BG48,AM29=BG48,AN29=BG48),AM33,AM34)</f>
        <v>No</v>
      </c>
      <c r="BT48" s="21" t="str">
        <f>IF(OR(J30=BG48,K30=BG48,L30=BG48,M30=BG48,N30=BG48,O30=BG48,P30=BG48,Q30=BG48,R30=BG48,S30=BG48,T30=BG48,U30=BG48,V30=BG48,W30=BG48,X30=BG48,Y30=BG48,Z30=BG48,AA30=BG48,AB30=BG48,AC30=BG48,AD30=BG48,AE30=BG48,AF30=BG48,AG30=BG48,AH30=BG48,AI30=BG48,AJ30=BG48,AK30=BG48,AL30=BG48,AM30=BG48,AN30=BG48),AM33,AM34)</f>
        <v>No</v>
      </c>
    </row>
    <row r="49" spans="1:62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BF49" s="35" t="str" cm="1">
        <f t="array" ref="BF49">_xlfn.IFS(AND(BE22=0,BE23=0,BE24=0,BE25=0,BE26=0,BE27=0,BE28=0,BE29=0,BE30=0,BE31=0,BE32=0,BE33=0,BE34=0,BE35=0,BE36=0,BE37=0,BE38=0,BE39=0,BE40=0,BE41=0,BE42=0,BE43=0,BE44=0,BE45=0,BE46=0,BE47=0,BE48=0,BE49=0),BF45,AND(BE23=0,BE24=0,BE25=0,BE26=0,BE27=0,BE28=0,BE29=0,BE30=0,BE31=0,BE32=0,BE33=0,BE34=0,BE35=0,BE36=0,BE37=0,BE38=0,BE39=0,BE40=0,BE41=0,BE42=0,BE43=0,BE44=0,BE45=0,BE46=0,BE47=0,BE48=0,BE49=0),BF44,AND(BE24=0,BE25=0,BE26=0,BE27=0,BE28=0,BE29=0,BE30=0,BE31=0,BE32=0,BE33=0,BE34=0,BE35=0,BE36=0,BE37=0,BE38=0,BE39=0,BE40=0,BE41=0,BE42=0,BE43=0,BE44=0,BE45=0,BE46=0,BE47=0,BE48=0,BE49=0),BF43,AND(BE25=0,BE26=0,BE27=0,BE28=0,BE29=0,BE30=0,BE31=0,BE32=0,BE33=0,BE34=0,BE35=0,BE36=0,BE37=0,BE38=0,BE39=0,BE40=0,BE41=0,BE42=0,BE43=0,BE44=0,BE45=0,BE46=0,BE47=0,BE48=0,BE49=0),BF42,AND(BE26=0,BE27=0,BE28=0,BE29=0,BE30=0,BE31=0,BE32=0,BE33=0,BE34=0,BE35=0,BE36=0,BE37=0,BE38=0,BE39=0,BE40=0,BE41=0,BE42=0,BE43=0,BE44=0,BE45=0,BE46=0,BE47=0,BE48=0,BE49=0),BF41,AND(BE27=0,BE28=0,BE29=0,BE30=0,BE31=0,BE32=0,BE33=0,BE34=0,BE35=0,BE36=0,BE37=0,BE38=0,BE39=0,BE40=0,BE41=0,BE42=0,BE43=0,BE44=0,BE45=0,BE46=0,BE47=0,BE48=0,BE49=0),BF40,AND(BE28=0,BE29=0,BE30=0,BE31=0,BE32=0,BE33=0,BE34=0,BE35=0,BE36=0,BE37=0,BE38=0,BE39=0,BE40=0,BE41=0,BE42=0,BE43=0,BE44=0,BE45=0,BE46=0,BE47=0,BE48=0,BE49=0),BF39,AND(BE29=0,BE30=0,BE31=0,BE32=0,BE33=0,BE34=0,BE35=0,BE36=0,BE37=0,BE38=0,BE39=0,BE40=0,BE41=0,BE42=0,BE43=0,BE44=0,BE45=0,BE46=0,BE47=0,BE48=0,BE49=0),BF38,AND(BE30=0,BE31=0,BE32=0,BE33=0,BE34=0,BE35=0,BE36=0,BE37=0,BE38=0,BE39=0,BE40=0,BE41=0,BE42=0,BE43=0,BE44=0,BE45=0,BE46=0,BE47=0,BE48=0,BE49=0),BF37,AND(BE31=0,BE32=0,BE33=0,BE34=0,BE35=0,BE36=0,BE37=0,BE38=0,BE39=0,BE40=0,BE41=0,BE42=0,BE43=0,BE44=0,BE45=0,BE46=0,BE47=0,BE48=0,BE49=0),BF36,AND(BE32=0,BE33=0,BE34=0,BE35=0,BE36=0,BE37=0,BE38=0,BE39=0,BE40=0,BE41=0,BE42=0,BE43=0,BE44=0,BE45=0,BE46=0,BE47=0,BE48=0,BE49=0),BF35,AND(BE33=0,BE34=0,BE35=0,BE36=0,BE37=0,BE38=0,BE39=0,BE40=0,BE41=0,BE42=0,BE43=0,BE44=0,BE45=0,BE46=0,BE47=0,BE48=0,BE49=0),BF34,AND(BE34=0,BE35=0,BE36=0,BE37=0,BE38=0,BE39=0,BE40=0,BE41=0,BE42=0,BE43=0,BE44=0,BE45=0,BE46=0,BE47=0,BE48=0,BE49=0),BF33,AND(BE35=0,BE36=0,BE37=0,BE38=0,BE39=0,BE40=0,BE41=0,BE42=0,BE43=0,BE44=0,BE45=0,BE46=0,BE47=0,BE48=0,BE49=0),BF32,AND(BE36=0,BE37=0,BE38=0,BE39=0,BE40=0,BE41=0,BE42=0,BE43=0,BE44=0,BE45=0,BE46=0,BE47=0,BE48=0,BE49=0),BF31,AND(BE37=0,BE38=0,BE39=0,BE40=0,BE41=0,BE42=0,BE43=0,BE44=0,BE45=0,BE46=0,BE47=0,BE48=0,BE49=0),BF30,AND(BE38=0,BE39=0,BE40=0,BE41=0,BE42=0,BE43=0,BE44=0,BE45=0,BE46=0,BE47=0,BE48=0,BE49=0),BF29,AND(BE39=0,BE40=0,BE41=0,BE42=0,BE43=0,BE44=0,BE45=0,BE46=0,BE47=0,BE48=0,BE49=0),BF28,AND(BE40=0,BE41=0,BE42=0,BE43=0,BE44=0,BE45=0,BE46=0,BE47=0,BE48=0,BE49=0),BF27,AND(BE41=0,BE42=0,BE43=0,BE44=0,BE45=0,BE46=0,BE47=0,BE48=0,BE49=0),BF26,AND(BE42=0,BE43=0,BE44=0,BE45=0,BE46=0,BE47=0,BE48=0,BE49=0),BF25,AND(BE43=0,BE44=0,BE45=0,BE46=0,BE47=0,BE48=0,BE49=0),BF24,AND(BE44=0,BE45=0,BE46=0,BE47=0,BE48=0,BE49=0),BF23,AND(BE45=0,BE46=0,BE47=0,BE48=0,BE49=0),BF22,AND(BE46=0,BE47=0,BE48=0,BE49=0),BF21,AND(BE47=0,BE48=0,BE49=0),BF20,AND(BE48=0,BE49=0),BF19,AND(BE48=D51,BE49=0),BF18,AND(BE48=D51,BE49=D52),D52)</f>
        <v>T. 4</v>
      </c>
    </row>
    <row r="50" spans="1:62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BF50" s="20" t="str" cm="1">
        <f t="array" ref="BF50">_xlfn.IFS(AND(BE22=0,BE23=0,BE24=0,BE25=0,BE26=0,BE27=0,BE28=0,BE29=0,BE30=0,BE31=0,BE32=0,BE33=0,BE34=0,BE35=0,BE36=0,BE37=0,BE38=0,BE39=0,BE40=0,BE41=0,BE42=0,BE43=0,BE44=0,BE45=0,BE46=0,BE47=0,BE48=0,BE49=0,BE50=0),BF46,AND(BE23=0,BE24=0,BE25=0,BE26=0,BE27=0,BE28=0,BE29=0,BE30=0,BE31=0,BE32=0,BE33=0,BE34=0,BE35=0,BE36=0,BE37=0,BE38=0,BE39=0,BE40=0,BE41=0,BE42=0,BE43=0,BE44=0,BE45=0,BE46=0,BE47=0,BE48=0,BE49=0,BE50=0),BF45,AND(BE24=0,BE25=0,BE26=0,BE27=0,BE28=0,BE29=0,BE30=0,BE31=0,BE32=0,BE33=0,BE34=0,BE35=0,BE36=0,BE37=0,BE38=0,BE39=0,BE40=0,BE41=0,BE42=0,BE43=0,BE44=0,BE45=0,BE46=0,BE47=0,BE48=0,BE49=0,BE50=0),BF44,AND(BE25=0,BE26=0,BE27=0,BE28=0,BE29=0,BE30=0,BE31=0,BE32=0,BE33=0,BE34=0,BE35=0,BE36=0,BE37=0,BE38=0,BE39=0,BE40=0,BE41=0,BE42=0,BE43=0,BE44=0,BE45=0,BE46=0,BE47=0,BE48=0,BE49=0,BE50=0),BF43,AND(BE26=0,BE27=0,BE28=0,BE29=0,BE30=0,BE31=0,BE32=0,BE33=0,BE34=0,BE35=0,BE36=0,BE37=0,BE38=0,BE39=0,BE40=0,BE41=0,BE42=0,BE43=0,BE44=0,BE45=0,BE46=0,BE47=0,BE48=0,BE49=0,BE50=0),BF42,AND(BE27=0,BE28=0,BE29=0,BE30=0,BE31=0,BE32=0,BE33=0,BE34=0,BE35=0,BE36=0,BE37=0,BE38=0,BE39=0,BE40=0,BE41=0,BE42=0,BE43=0,BE44=0,BE45=0,BE46=0,BE47=0,BE48=0,BE49=0,BE50=0),BF41,AND(BE28=0,BE29=0,BE30=0,BE31=0,BE32=0,BE33=0,BE34=0,BE35=0,BE36=0,BE37=0,BE38=0,BE39=0,BE40=0,BE41=0,BE42=0,BE43=0,BE44=0,BE45=0,BE46=0,BE47=0,BE48=0,BE49=0,BE50=0),BF40,AND(BE29=0,BE30=0,BE31=0,BE32=0,BE33=0,BE34=0,BE35=0,BE36=0,BE37=0,BE38=0,BE39=0,BE40=0,BE41=0,BE42=0,BE43=0,BE44=0,BE45=0,BE46=0,BE47=0,BE48=0,BE49=0,BE50=0),BF39,AND(BE30=0,BE31=0,BE32=0,BE33=0,BE34=0,BE35=0,BE36=0,BE37=0,BE38=0,BE39=0,BE40=0,BE41=0,BE42=0,BE43=0,BE44=0,BE45=0,BE46=0,BE47=0,BE48=0,BE49=0,BE50=0),BF38,AND(BE31=0,BE32=0,BE33=0,BE34=0,BE35=0,BE36=0,BE37=0,BE38=0,BE39=0,BE40=0,BE41=0,BE42=0,BE43=0,BE44=0,BE45=0,BE46=0,BE47=0,BE48=0,BE49=0,BE50=0),BF37,AND(BE32=0,BE33=0,BE34=0,BE35=0,BE36=0,BE37=0,BE38=0,BE39=0,BE40=0,BE41=0,BE42=0,BE43=0,BE44=0,BE45=0,BE46=0,BE47=0,BE48=0,BE49=0,BE50=0),BF36,AND(BE33=0,BE34=0,BE35=0,BE36=0,BE37=0,BE38=0,BE39=0,BE40=0,BE41=0,BE42=0,BE43=0,BE44=0,BE45=0,BE46=0,BE47=0,BE48=0,BE49=0,BE50=0),BF35,AND(BE34=0,BE35=0,BE36=0,BE37=0,BE38=0,BE39=0,BE40=0,BE41=0,BE42=0,BE43=0,BE44=0,BE45=0,BE46=0,BE47=0,BE48=0,BE49=0,BE50=0),BF34,AND(BE35=0,BE36=0,BE37=0,BE38=0,BE39=0,BE40=0,BE41=0,BE42=0,BE43=0,BE44=0,BE45=0,BE46=0,BE47=0,BE48=0,BE49=0,BE50=0),BF33,AND(BE36=0,BE37=0,BE38=0,BE39=0,BE40=0,BE41=0,BE42=0,BE43=0,BE44=0,BE45=0,BE46=0,BE47=0,BE48=0,BE49=0,BE50=0),BF32,AND(BE37=0,BE38=0,BE39=0,BE40=0,BE41=0,BE42=0,BE43=0,BE44=0,BE45=0,BE46=0,BE47=0,BE48=0,BE49=0,BE50=0),BF31,AND(BE38=0,BE39=0,BE40=0,BE41=0,BE42=0,BE43=0,BE44=0,BE45=0,BE46=0,BE47=0,BE48=0,BE49=0,BE50=0),BF30,AND(BE39=0,BE40=0,BE41=0,BE42=0,BE43=0,BE44=0,BE45=0,BE46=0,BE47=0,BE48=0,BE49=0,BE50=0),BF29,AND(BE40=0,BE41=0,BE42=0,BE43=0,BE44=0,BE45=0,BE46=0,BE47=0,BE48=0,BE49=0,BE50=0),BF28,AND(BE41=0,BE42=0,BE43=0,BE44=0,BE45=0,BE46=0,BE47=0,BE48=0,BE49=0,BE50=0),BF27,AND(BE42=0,BE43=0,BE44=0,BE45=0,BE46=0,BE47=0,BE48=0,BE49=0,BE50=0),BF26,AND(BE43=0,BE44=0,BE45=0,BE46=0,BE47=0,BE48=0,BE49=0,BE50=0),BF25,AND(BE44=0,BE45=0,BE46=0,BE47=0,BE48=0,BE49=0,BE50=0),BF24,AND(BE45=0,BE46=0,BE47=0,BE48=0,BE49=0,BE50=0),BF23,AND(BE46=0,BE47=0,BE48=0,BE49=0,BE50=0),BF22,AND(BE47=0,BE48=0,BE49=0,BE50=0),BF21,AND(BE48=0,BE49=0,BE50=0),BF20,AND(BE49=0,BE50=0),BF19,AND(BE49=D52,BE50=0),BF18,AND(BE49=D52,BE50=D53),D53)</f>
        <v>T. 1</v>
      </c>
    </row>
    <row r="51" spans="1:6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BF51" s="20" t="str" cm="1">
        <f t="array" ref="BF51">_xlfn.IFS(AND(BE22=0,BE23=0,BE24=0,BE25=0,BE26=0,BE27=0,BE28=0,BE29=0,BE30=0,BE31=0,BE32=0,BE33=0,BE34=0,BE35=0,BE36=0,BE37=0,BE38=0,BE39=0,BE40=0,BE41=0,BE42=0,BE43=0,BE44=0,BE45=0,BE46=0,BE47=0,BE48=0,BE49=0,BE50=0,BE51=0),BF47,AND(BE23=0,BE24=0,BE25=0,BE26=0,BE27=0,BE28=0,BE29=0,BE30=0,BE31=0,BE32=0,BE33=0,BE34=0,BE35=0,BE36=0,BE37=0,BE38=0,BE39=0,BE40=0,BE41=0,BE42=0,BE43=0,BE44=0,BE45=0,BE46=0,BE47=0,BE48=0,BE49=0,BE50=0,BE51=0),BF46,AND(BE24=0,BE25=0,BE26=0,BE27=0,BE28=0,BE29=0,BE30=0,BE31=0,BE32=0,BE33=0,BE34=0,BE35=0,BE36=0,BE37=0,BE38=0,BE39=0,BE40=0,BE41=0,BE42=0,BE43=0,BE44=0,BE45=0,BE46=0,BE47=0,BE48=0,BE49=0,BE50=0,BE51=0),BF45,AND(BE25=0,BE26=0,BE27=0,BE28=0,BE29=0,BE30=0,BE31=0,BE32=0,BE33=0,BE34=0,BE35=0,BE36=0,BE37=0,BE38=0,BE39=0,BE40=0,BE41=0,BE42=0,BE43=0,BE44=0,BE45=0,BE46=0,BE47=0,BE48=0,BE49=0,BE50=0,BE51=0),BF44,AND(BE26=0,BE27=0,BE28=0,BE29=0,BE30=0,BE31=0,BE32=0,BE33=0,BE34=0,BE35=0,BE36=0,BE37=0,BE38=0,BE39=0,BE40=0,BE41=0,BE42=0,BE43=0,BE44=0,BE45=0,BE46=0,BE47=0,BE48=0,BE49=0,BE50=0,BE51=0),BF43,AND(BE27=0,BE28=0,BE29=0,BE30=0,BE31=0,BE32=0,BE33=0,BE34=0,BE35=0,BE36=0,BE37=0,BE38=0,BE39=0,BE40=0,BE41=0,BE42=0,BE43=0,BE44=0,BE45=0,BE46=0,BE47=0,BE48=0,BE49=0,BE50=0,BE51=0),BF42,AND(BE28=0,BE29=0,BE30=0,BE31=0,BE32=0,BE33=0,BE34=0,BE35=0,BE36=0,BE37=0,BE38=0,BE39=0,BE40=0,BE41=0,BE42=0,BE43=0,BE44=0,BE45=0,BE46=0,BE47=0,BE48=0,BE49=0,BE50=0,BE51=0),BF41,AND(BE29=0,BE30=0,BE31=0,BE32=0,BE33=0,BE34=0,BE35=0,BE36=0,BE37=0,BE38=0,BE39=0,BE40=0,BE41=0,BE42=0,BE43=0,BE44=0,BE45=0,BE46=0,BE47=0,BE48=0,BE49=0,BE50=0,BE51=0),BF40,AND(BE30=0,BE31=0,BE32=0,BE33=0,BE34=0,BE35=0,BE36=0,BE37=0,BE38=0,BE39=0,BE40=0,BE41=0,BE42=0,BE43=0,BE44=0,BE45=0,BE46=0,BE47=0,BE48=0,BE49=0,BE50=0,BE51=0),BF39,AND(BE31=0,BE32=0,BE33=0,BE34=0,BE35=0,BE36=0,BE37=0,BE38=0,BE39=0,BE40=0,BE41=0,BE42=0,BE43=0,BE44=0,BE45=0,BE46=0,BE47=0,BE48=0,BE49=0,BE50=0,BE51=0),BF38,AND(BE32=0,BE33=0,BE34=0,BE35=0,BE36=0,BE37=0,BE38=0,BE39=0,BE40=0,BE41=0,BE42=0,BE43=0,BE44=0,BE45=0,BE46=0,BE47=0,BE48=0,BE49=0,BE50=0,BE51=0),BF37,AND(BE33=0,BE34=0,BE35=0,BE36=0,BE37=0,BE38=0,BE39=0,BE40=0,BE41=0,BE42=0,BE43=0,BE44=0,BE45=0,BE46=0,BE47=0,BE48=0,BE49=0,BE50=0,BE51=0),BF36,AND(BE34=0,BE35=0,BE36=0,BE37=0,BE38=0,BE39=0,BE40=0,BE41=0,BE42=0,BE43=0,BE44=0,BE45=0,BE46=0,BE47=0,BE48=0,BE49=0,BE50=0,BE51=0),BF35,AND(BE35=0,BE36=0,BE37=0,BE38=0,BE39=0,BE40=0,BE41=0,BE42=0,BE43=0,BE44=0,BE45=0,BE46=0,BE47=0,BE48=0,BE49=0,BE50=0,BE51=0),BF34,AND(BE36=0,BE37=0,BE38=0,BE39=0,BE40=0,BE41=0,BE42=0,BE43=0,BE44=0,BE45=0,BE46=0,BE47=0,BE48=0,BE49=0,BE50=0,BE51=0),BF33,AND(BE37=0,BE38=0,BE39=0,BE40=0,BE41=0,BE42=0,BE43=0,BE44=0,BE45=0,BE46=0,BE47=0,BE48=0,BE49=0,BE50=0,BE51=0),BF32,AND(BE38=0,BE39=0,BE40=0,BE41=0,BE42=0,BE43=0,BE44=0,BE45=0,BE46=0,BE47=0,BE48=0,BE49=0,BE50=0,BE51=0),BF31,AND(BE39=0,BE40=0,BE41=0,BE42=0,BE43=0,BE44=0,BE45=0,BE46=0,BE47=0,BE48=0,BE49=0,BE50=0,BE51=0),BF30,AND(BE40=0,BE41=0,BE42=0,BE43=0,BE44=0,BE45=0,BE46=0,BE47=0,BE48=0,BE49=0,BE50=0,BE51=0),BF29,AND(BE41=0,BE42=0,BE43=0,BE44=0,BE45=0,BE46=0,BE47=0,BE48=0,BE49=0,BE50=0,BE51=0),BF28,AND(BE42=0,BE43=0,BE44=0,BE45=0,BE46=0,BE47=0,BE48=0,BE49=0,BE50=0,BE51=0),BF27,AND(BE43=0,BE44=0,BE45=0,BE46=0,BE47=0,BE48=0,BE49=0,BE50=0,BE51=0),BF26,AND(BE44=0,BE45=0,BE46=0,BE47=0,BE48=0,BE49=0,BE50=0,BE51=0),BF25,AND(BE45=0,BE46=0,BE47=0,BE48=0,BE49=0,BE50=0,BE51=0),BF24,AND(BE46=0,BE47=0,BE48=0,BE49=0,BE50=0,BE51=0),BF23,AND(BE47=0,BE48=0,BE49=0,BE50=0,BE51=0),BF22,AND(BE48=0,BE49=0,BE50=0,BE51=0),BF21,AND(BE49=0,BE50=0,BE51=0),BF20,AND(BE50=0,BE51=0),BF19,AND(BE50=D53,BE51=0),BF18,AND(BE50=D53,BE51=D54),D54)</f>
        <v>T. 2</v>
      </c>
    </row>
    <row r="52" spans="1:62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BF52" s="20"/>
      <c r="BH52" s="8">
        <v>1</v>
      </c>
      <c r="BI52" s="8" t="str" cm="1">
        <f t="array" ref="BI52">_xlfn.IFNA(_xlfn.IFS(AND(BI18=D21,BK18=BH14),D21,AND(BI18=D21,BL18=BH14),D22,AND(BI18=D21,BM18=BH14),D23,AND(BI18=D21,BN18=BH14),D24,AND(BI18=D21,BO18=BH14),D25,AND(BI18=D21,BP18=BH14),D26,AND(BI18=D21,BQ18=BH14),D27,AND(BI18=D21,BR18=BH14),D28,AND(BI18=D21,BS18=BH14),D29,AND(BI18=D21,BT18=BH14),D30),BF18)</f>
        <v>T. 1</v>
      </c>
      <c r="BJ52" s="83" t="str" cm="1">
        <f t="array" ref="BJ52">_xlfn.IFNA(_xlfn.IFS(AND(BJ18=D21,BK18=BH14),D21,AND(BJ18=D21,BL18=BH14),D22,AND(BJ18=D21,BM18=BH14),D23,AND(BJ18=D21,BN18=BH14),D24,AND(BJ18=D21,BO18=BH14),D25,AND(BJ18=D21,BP18=BH14),D26,AND(BJ18=D21,BQ18=BH14),D27,AND(BJ18=D21,BR18=BH14),D28,AND(BJ18=D21,BS18=BH14),D29,AND(BJ18=D21,BT18=BH14),D30),BF20)</f>
        <v>T. 3</v>
      </c>
    </row>
    <row r="53" spans="1:62" x14ac:dyDescent="0.25">
      <c r="AX53" s="8"/>
      <c r="BF53" s="20"/>
      <c r="BH53" s="8">
        <v>2</v>
      </c>
      <c r="BI53" s="8" t="str" cm="1">
        <f t="array" ref="BI53">_xlfn.IFNA(_xlfn.IFS(AND(BI19=D21,BK19=BH14),D21,AND(BI19=D21,BL19=BH14),D22,AND(BI19=D21,BM19=BH14),D23,AND(BI19=D21,BN19=BH14),D24,AND(BI19=D21,BO19=BH14),D25,AND(BI19=D21,BP19=BH14),D26,AND(BI19=D21,BQ19=BH14),D27,AND(BI19=D21,BR19=BH14),D28,AND(BI19=D21,BS19=BH14),D29,AND(BI19=D21,BT19=BH14),D30),BF19)</f>
        <v>T. 2</v>
      </c>
      <c r="BJ53" s="22" t="str" cm="1">
        <f t="array" ref="BJ53">_xlfn.IFNA(_xlfn.IFS(AND(BJ19=D21,BK19=BH14),D21,AND(BJ19=D21,BL19=BH14),D22,AND(BJ19=D21,BM19=BH14),D23,AND(BJ19=D21,BN19=BH14),D24,AND(BJ19=D21,BO19=BH14),D25,AND(BJ19=D21,BP19=BH14),D26,AND(BJ19=D21,BQ19=BH14),D27,AND(BJ19=D21,BR19=BH14),D28,AND(BJ19=D21,BS19=BH14),D29,AND(BJ19=D21,BT19=BH14),D30),BF21)</f>
        <v>T. 4</v>
      </c>
    </row>
    <row r="54" spans="1:62" x14ac:dyDescent="0.25">
      <c r="BF54" s="20"/>
      <c r="BH54" s="8">
        <v>3</v>
      </c>
      <c r="BI54" s="8" t="str" cm="1">
        <f t="array" ref="BI54">_xlfn.IFNA(_xlfn.IFS(AND(BI20=D21,BK20=BH14),D21,AND(BI20=D21,BL20=BH14),D22,AND(BI20=D21,BM20=BH14),D23,AND(BI20=D21,BN20=BH14),D24,AND(BI20=D21,BO20=BH14),D25,AND(BI20=D21,BP20=BH14),D26,AND(BI20=D21,BQ20=BH14),D27,AND(BI20=D21,BR20=BH14),D28,AND(BI20=D21,BS20=BH14),D29,AND(BI20=D21,BT20=BH14),D30),BF20)</f>
        <v>T. 3</v>
      </c>
      <c r="BJ54" s="22" t="str" cm="1">
        <f t="array" ref="BJ54">_xlfn.IFNA(_xlfn.IFS(AND(BJ20=D21,BK20=BH14),D21,AND(BJ20=D21,BL20=BH14),D22,AND(BJ20=D21,BM20=BH14),D23,AND(BJ20=D21,BN20=BH14),D24,AND(BJ20=D21,BO20=BH14),D25,AND(BJ20=D21,BP20=BH14),D26,AND(BJ20=D21,BQ20=BH14),D27,AND(BJ20=D21,BR20=BH14),D28,AND(BJ20=D21,BS20=BH14),D29,AND(BJ20=D21,BT20=BH14),D30),BF22)</f>
        <v>T. 1</v>
      </c>
    </row>
    <row r="55" spans="1:62" x14ac:dyDescent="0.25">
      <c r="BF55" s="20"/>
      <c r="BH55" s="8">
        <v>4</v>
      </c>
      <c r="BI55" s="8" t="str" cm="1">
        <f t="array" ref="BI55">_xlfn.IFNA(_xlfn.IFS(AND(BI21=D21,BK21=BH14),D21,AND(BI21=D21,BL21=BH14),D22,AND(BI21=D21,BM21=BH14),D23,AND(BI21=D21,BN21=BH14),D24,AND(BI21=D21,BO21=BH14),D25,AND(BI21=D21,BP21=BH14),D26,AND(BI21=D21,BQ21=BH14),D27,AND(BI21=D21,BR21=BH14),D28,AND(BI21=D21,BS21=BH14),D29,AND(BI21=D21,BT21=BH14),D30),BF21)</f>
        <v>T. 4</v>
      </c>
      <c r="BJ55" s="22" t="str" cm="1">
        <f t="array" ref="BJ55">_xlfn.IFNA(_xlfn.IFS(AND(BJ21=D21,BK21=BH14),D21,AND(BJ21=D21,BL21=BH14),D22,AND(BJ21=D21,BM21=BH14),D23,AND(BJ21=D21,BN21=BH14),D24,AND(BJ21=D21,BO21=BH14),D25,AND(BJ21=D21,BP21=BH14),D26,AND(BJ21=D21,BQ21=BH14),D27,AND(BJ21=D21,BR21=BH14),D28,AND(BJ21=D21,BS21=BH14),D29,AND(BJ21=D21,BT21=BH14),D30),BF23)</f>
        <v>T. 2</v>
      </c>
    </row>
    <row r="56" spans="1:62" x14ac:dyDescent="0.25">
      <c r="BF56" s="20"/>
      <c r="BH56" s="8">
        <v>5</v>
      </c>
      <c r="BI56" s="8" t="str" cm="1">
        <f t="array" ref="BI56">_xlfn.IFNA(_xlfn.IFS(AND(BI22=D21,BK22=BH14),D21,AND(BI22=D21,BL22=BH14),D22,AND(BI22=D21,BM22=BH14),D23,AND(BI22=D21,BN22=BH14),D24,AND(BI22=D21,BO22=BH14),D25,AND(BI22=D21,BP22=BH14),D26,AND(BI22=D21,BQ22=BH14),D27,AND(BI22=D21,BR22=BH14),D28,AND(BI22=D21,BS22=BH14),D29,AND(BI22=D21,BT22=BH14),D30),BF22)</f>
        <v>T. 1</v>
      </c>
      <c r="BJ56" s="22" t="str" cm="1">
        <f t="array" ref="BJ56">_xlfn.IFNA(_xlfn.IFS(AND(BJ22=D21,BK22=BH14),D21,AND(BJ22=D21,BL22=BH14),D22,AND(BJ22=D21,BM22=BH14),D23,AND(BJ22=D21,BN22=BH14),D24,AND(BJ22=D21,BO22=BH14),D25,AND(BJ22=D21,BP22=BH14),D26,AND(BJ22=D21,BQ22=BH14),D27,AND(BJ22=D21,BR22=BH14),D28,AND(BJ22=D21,BS22=BH14),D29,AND(BJ22=D21,BT22=BH14),D30),BF24)</f>
        <v>T. 3</v>
      </c>
    </row>
    <row r="57" spans="1:62" x14ac:dyDescent="0.25">
      <c r="BF57" s="20"/>
      <c r="BH57" s="8">
        <v>6</v>
      </c>
      <c r="BI57" s="8" t="str" cm="1">
        <f t="array" ref="BI57">_xlfn.IFNA(_xlfn.IFS(AND(BI23=D21,BK23=BH14),D21,AND(BI23=D21,BL23=BH14),D22,AND(BI23=D21,BM23=BH14),D23,AND(BI23=D21,BN23=BH14),D24,AND(BI23=D21,BO23=BH14),D25,AND(BI23=D21,BP23=BH14),D26,AND(BI23=D21,BQ23=BH14),D27,AND(BI23=D21,BR23=BH14),D28,AND(BI23=D21,BS23=BH14),D29,AND(BI23=D21,BT23=BH14),D30),BF23)</f>
        <v>T. 2</v>
      </c>
      <c r="BJ57" s="82" t="str" cm="1">
        <f t="array" ref="BJ57">_xlfn.IFNA(_xlfn.IFS(AND(BJ23=D21,BK23=BH14),D21,AND(BJ23=D21,BL23=BH14),D22,AND(BJ23=D21,BM23=BH14),D23,AND(BJ23=D21,BN23=BH14),D24,AND(BJ23=D21,BO23=BH14),D25,AND(BJ23=D21,BP23=BH14),D26,AND(BJ23=D21,BQ23=BH14),D27,AND(BJ23=D21,BR23=BH14),D28,AND(BJ23=D21,BS23=BH14),D29,AND(BJ23=D21,BT23=BH14),D30),BF25)</f>
        <v>T. 4</v>
      </c>
    </row>
    <row r="58" spans="1:62" x14ac:dyDescent="0.25">
      <c r="BF58" s="21"/>
      <c r="BH58" s="8">
        <v>7</v>
      </c>
      <c r="BI58" s="8" t="str" cm="1">
        <f t="array" ref="BI58">_xlfn.IFNA(_xlfn.IFS(AND(BI24=D21,BK24=BH14),D21,AND(BI24=D21,BL24=BH14),D22,AND(BI24=D21,BM24=BH14),D23,AND(BI24=D21,BN24=BH14),D24,AND(BI24=D21,BO24=BH14),D25,AND(BI24=D21,BP24=BH14),D26,AND(BI24=D21,BQ24=BH14),D27,AND(BI24=D21,BR24=BH14),D28,AND(BI24=D21,BS24=BH14),D29,AND(BI24=D21,BT24=BH14),D30),BF24)</f>
        <v>T. 3</v>
      </c>
      <c r="BJ58" s="22" t="str" cm="1">
        <f t="array" ref="BJ58">_xlfn.IFNA(_xlfn.IFS(AND(BJ24=D21,BK24=BH14),D21,AND(BJ24=D21,BL24=BH14),D22,AND(BJ24=D21,BM24=BH14),D23,AND(BJ24=D21,BN24=BH14),D24,AND(BJ24=D21,BO24=BH14),D25,AND(BJ24=D21,BP24=BH14),D26,AND(BJ24=D21,BQ24=BH14),D27,AND(BJ24=D21,BR24=BH14),D28,AND(BJ24=D21,BS24=BH14),D29,AND(BJ24=D21,BT24=BH14),D30),BF26)</f>
        <v>T. 1</v>
      </c>
    </row>
    <row r="59" spans="1:62" x14ac:dyDescent="0.25">
      <c r="BH59" s="8">
        <v>8</v>
      </c>
      <c r="BI59" s="8" t="str" cm="1">
        <f t="array" ref="BI59">_xlfn.IFNA(_xlfn.IFS(AND(BI25=D21,BK25=BH14),D21,AND(BI25=D21,BL25=BH14),D22,AND(BI25=D21,BM25=BH14),D23,AND(BI25=D21,BN25=BH14),D24,AND(BI25=D21,BO25=BH14),D25,AND(BI25=D21,BP25=BH14),D26,AND(BI25=D21,BQ25=BH14),D27,AND(BI25=D21,BR18=BH14),D28,AND(BI25=D21,BS25=BH14),D29,AND(BI25=D21,BT25=BH14),D30),BF25)</f>
        <v>T. 4</v>
      </c>
      <c r="BJ59" s="22" t="str" cm="1">
        <f t="array" ref="BJ59">_xlfn.IFNA(_xlfn.IFS(AND(BJ25=D21,BK25=BH14),D21,AND(BJ25=D21,BL25=BH14),D22,AND(BJ25=D21,BM25=BH14),D23,AND(BJ25=D21,BN25=BH14),D24,AND(BJ25=D21,BO25=BH14),D25,AND(BJ25=D21,BP25=BH14),D26,AND(BJ25=D21,BQ25=BH14),D27,AND(BJ25=D21,BR18=BH14),D28,AND(BJ25=D21,BS25=BH14),D29,AND(BJ25=D21,BT25=BH14),D30),BF27)</f>
        <v>T. 2</v>
      </c>
    </row>
    <row r="60" spans="1:62" x14ac:dyDescent="0.25">
      <c r="BH60" s="8">
        <v>9</v>
      </c>
      <c r="BI60" s="8" t="str" cm="1">
        <f t="array" ref="BI60">_xlfn.IFNA(_xlfn.IFS(AND(BI26=D21,BK26=BH14),D21,AND(BI26=D21,BL26=BH14),D22,AND(BI26=D21,BM26=BH14),D23,AND(BI26=D21,BN26=BH14),D24,AND(BI26=D21,BO26=BH14),D25,AND(BI26=D21,BP26=BH14),D26,AND(BI26=D21,BQ26=BH14),D27,AND(BI26=D21,BR26=BH14),D28,AND(BI26=D21,BS26=BH14),D29,AND(BI26=D21,BT26=BH14),D30),BF26)</f>
        <v>T. 1</v>
      </c>
      <c r="BJ60" s="22" t="str" cm="1">
        <f t="array" ref="BJ60">_xlfn.IFNA(_xlfn.IFS(AND(BJ26=D21,BK26=BH14),D21,AND(BJ26=D21,BL26=BH14),D22,AND(BJ26=D21,BM26=BH14),D23,AND(BJ26=D21,BN26=BH14),D24,AND(BJ26=D21,BO26=BH14),D25,AND(BJ26=D21,BP26=BH14),D26,AND(BJ26=D21,BQ26=BH14),D27,AND(BJ26=D21,BR26=BH14),D28,AND(BJ26=D21,BS26=BH14),D29,AND(BJ26=D21,BT26=BH14),D30),BF28)</f>
        <v>T. 3</v>
      </c>
    </row>
    <row r="61" spans="1:62" x14ac:dyDescent="0.25">
      <c r="BH61" s="8">
        <v>10</v>
      </c>
      <c r="BI61" s="8" t="str" cm="1">
        <f t="array" ref="BI61">_xlfn.IFNA(_xlfn.IFS(AND(BI27=D21,BK27=BH14),D21,AND(BI27=D21,BL27=BH14),D22,AND(BI27=D21,BM27=BH14),D23,AND(BI27=D21,BN27=BH14),D24,AND(BI27=D21,BO27=BH14),D25,AND(BI27=D21,BP27=BH14),D26,AND(BI27=D21,BQ27=BH14),D27,AND(BI27=D21,BR27=BH14),D28,AND(BI27=D21,BS27=BH14),D29,AND(BI27=D21,BT27=BH14),D30),BF27)</f>
        <v>T. 2</v>
      </c>
      <c r="BJ61" s="22" t="str" cm="1">
        <f t="array" ref="BJ61">_xlfn.IFNA(_xlfn.IFS(AND(BJ27=D21,BK27=BH14),D21,AND(BJ27=D21,BL27=BH14),D22,AND(BJ27=D21,BM27=BH14),D23,AND(BJ27=D21,BN27=BH14),D24,AND(BJ27=D21,BO27=BH14),D25,AND(BJ27=D21,BP27=BH14),D26,AND(BJ27=D21,BQ27=BH14),D27,AND(BJ27=D21,BR27=BH14),D28,AND(BJ27=D21,BS27=BH14),D29,AND(BJ27=D21,BT27=BH14),D30),BF29)</f>
        <v>T. 4</v>
      </c>
    </row>
    <row r="62" spans="1:62" x14ac:dyDescent="0.25">
      <c r="BH62" s="8">
        <v>11</v>
      </c>
      <c r="BI62" s="8" t="str" cm="1">
        <f t="array" ref="BI62">_xlfn.IFNA(_xlfn.IFS(AND(BI28=D21,BK28=BH14),D21,AND(BI28=D21,BL28=BH14),D22,AND(BI28=D21,BM28=BH14),D23,AND(BI28=D21,BN28=BH14),D24,AND(BI28=D21,BO28=BH14),D25,AND(BI28=D21,BP28=BH14),D26,AND(BI28=D21,BQ28=BH14),D27,AND(BI28=D21,BR28=BH14),D28,AND(BI28=D21,BS28=BH14),D29,AND(BI28=D21,BT28=BH14),D30),BF28)</f>
        <v>T. 3</v>
      </c>
      <c r="BJ62" s="22" t="str" cm="1">
        <f t="array" ref="BJ62">_xlfn.IFNA(_xlfn.IFS(AND(BJ28=D21,BK28=BH14),D21,AND(BJ28=D21,BL28=BH14),D22,AND(BJ28=D21,BM28=BH14),D23,AND(BJ28=D21,BN28=BH14),D24,AND(BJ28=D21,BO28=BH14),D25,AND(BJ28=D21,BP28=BH14),D26,AND(BJ28=D21,BQ28=BH14),D27,AND(BJ28=D21,BR28=BH14),D28,AND(BJ28=D21,BS28=BH14),D29,AND(BJ28=D21,BT28=BH14),D30),BF30)</f>
        <v>T. 1</v>
      </c>
    </row>
    <row r="63" spans="1:62" x14ac:dyDescent="0.25">
      <c r="BH63" s="8">
        <v>12</v>
      </c>
      <c r="BI63" s="8" t="str" cm="1">
        <f t="array" ref="BI63">_xlfn.IFNA(_xlfn.IFS(AND(BI29=D21,BK29=BH14),D21,AND(BI29=D21,BL29=BH14),D22,AND(BI29=D21,BM29=BH14),D23,AND(BI29=D21,BN29=BH14),D24,AND(BI29=D21,BO29=BH14),D25,AND(BI29=D21,BP29=BH14),D26,AND(BI29=D21,BQ29=BH14),D27,AND(BI29=D21,BR29=BH14),D28,AND(BI29=D21,BS29=BH14),D29,AND(BI29=D21,BT29=BH14),D30),BF29)</f>
        <v>T. 4</v>
      </c>
      <c r="BJ63" s="22" t="str" cm="1">
        <f t="array" ref="BJ63">_xlfn.IFNA(_xlfn.IFS(AND(BJ29=D21,BK29=BH14),D21,AND(BJ29=D21,BL29=BH14),D22,AND(BJ29=D21,BM29=BH14),D23,AND(BJ29=D21,BN29=BH14),D24,AND(BJ29=D21,BO29=BH14),D25,AND(BJ29=D21,BP29=BH14),D26,AND(BJ29=D21,BQ29=BH14),D27,AND(BJ29=D21,BR29=BH14),D28,AND(BJ29=D21,BS29=BH14),D29,AND(BJ29=D21,BT29=BH14),D30),BF31)</f>
        <v>T. 2</v>
      </c>
    </row>
    <row r="64" spans="1:62" x14ac:dyDescent="0.25">
      <c r="BH64" s="8">
        <v>13</v>
      </c>
      <c r="BI64" s="8" t="str" cm="1">
        <f t="array" ref="BI64">_xlfn.IFNA(_xlfn.IFS(AND(BI30=D21,BK30=BH14),D21,AND(BI30=D21,BL30=BH14),D22,AND(BI30=D21,BM30=BH14),D23,AND(BI30=D21,BN30=BH14),D24,AND(BI30=D21,BO30=BH14),D25,AND(BI30=D21,BP30=BH14),D26,AND(BI30=D21,BQ30=BH14),D27,AND(BI30=D21,BR30=BH14),D28,AND(BI30=D21,BS30=BH14),D29,AND(BI30=D21,BT30=BH14),D30),BF30)</f>
        <v>T. 1</v>
      </c>
      <c r="BJ64" s="22" t="str" cm="1">
        <f t="array" ref="BJ64">_xlfn.IFNA(_xlfn.IFS(AND(BJ30=D21,BK30=BH14),D21,AND(BJ30=D21,BL30=BH14),D22,AND(BJ30=D21,BM30=BH14),D23,AND(BJ30=D21,BN30=BH14),D24,AND(BJ30=D21,BO30=BH14),D25,AND(BJ30=D21,BP30=BH14),D26,AND(BJ30=D21,BQ30=BH14),D27,AND(BJ30=D21,BR30=BH14),D28,AND(BJ30=D21,BS30=BH14),D29,AND(BJ30=D21,BT30=BH14),D30),BF32)</f>
        <v>T. 3</v>
      </c>
    </row>
    <row r="65" spans="60:62" x14ac:dyDescent="0.25">
      <c r="BH65" s="8">
        <v>14</v>
      </c>
      <c r="BI65" s="8" t="str" cm="1">
        <f t="array" ref="BI65">_xlfn.IFNA(_xlfn.IFS(AND(BI31=D21,BK31=BH14),D21,AND(BI31=D21,BL31=BH14),D22,AND(BI31=D21,BM31=BH14),D23,AND(BI31=D21,BN31=BH14),D24,AND(BI31=D21,BO31=BH14),D25,AND(BI31=D21,BP31=BH14),D26,AND(BI31=D21,BQ31=BH14),D27,AND(BI31=D21,BR31=BH14),D28,AND(BI31=D21,BS31=BH14),D29,AND(BI31=D21,BT31=BH14),D30),BF31)</f>
        <v>T. 2</v>
      </c>
      <c r="BJ65" s="22" t="str" cm="1">
        <f t="array" ref="BJ65">_xlfn.IFNA(_xlfn.IFS(AND(BJ31=D21,BK31=BH14),D21,AND(BJ31=D21,BL31=BH14),D22,AND(BJ31=D21,BM31=BH14),D23,AND(BJ31=D21,BN31=BH14),D24,AND(BJ31=D21,BO31=BH14),D25,AND(BJ31=D21,BP31=BH14),D26,AND(BJ31=D21,BQ31=BH14),D27,AND(BJ31=D21,BR31=BH14),D28,AND(BJ31=D21,BS31=BH14),D29,AND(BJ31=D21,BT31=BH14),D30),BF33)</f>
        <v>T. 4</v>
      </c>
    </row>
    <row r="66" spans="60:62" x14ac:dyDescent="0.25">
      <c r="BH66" s="8">
        <v>15</v>
      </c>
      <c r="BI66" s="8" t="str" cm="1">
        <f t="array" ref="BI66">_xlfn.IFNA(_xlfn.IFS(AND(BI32=D21,BK32=BH14),D21,AND(BI32=D21,BL32=BH14),D22,AND(BI32=D21,BM32=BH14),D23,AND(BI32=D21,BN32=BH14),D24,AND(BI32=D21,BO32=BH14),D25,AND(BI32=D21,BP32=BH14),D26,AND(BI32=D21,BQ32=BH14),D27,AND(BI32=D21,BR32=BH14),D28,AND(BI32=D21,BS32=BH14),D29,AND(BI32=D21,BT32=BH14),D30),BF32)</f>
        <v>T. 3</v>
      </c>
      <c r="BJ66" s="22" t="str" cm="1">
        <f t="array" ref="BJ66">_xlfn.IFNA(_xlfn.IFS(AND(BJ32=D21,BK32=BH14),D21,AND(BJ32=D21,BL32=BH14),D22,AND(BJ32=D21,BM32=BH14),D23,AND(BJ32=D21,BN32=BH14),D24,AND(BJ32=D21,BO32=BH14),D25,AND(BJ32=D21,BP32=BH14),D26,AND(BJ32=D21,BQ32=BH14),D27,AND(BJ32=D21,BR32=BH14),D28,AND(BJ32=D21,BS32=BH14),D29,AND(BJ32=D21,BT32=BH14),D30),BF34)</f>
        <v>T. 1</v>
      </c>
    </row>
    <row r="67" spans="60:62" x14ac:dyDescent="0.25">
      <c r="BH67" s="8">
        <v>16</v>
      </c>
      <c r="BI67" s="8" t="str" cm="1">
        <f t="array" ref="BI67">_xlfn.IFNA(_xlfn.IFS(AND(BI33=D21,BK33=BH14),D21,AND(BI33=D21,BL33=BH14),D22,AND(BI33=D21,BM33=BH14),D23,AND(BI33=D21,BN33=BH14),D24,AND(BI33=D21,BO33=BH14),D25,AND(BI33=D21,BP33=BH14),D26,AND(BI33=D21,BQ33=BH14),D27,AND(BI33=D21,BR33=BH14),D28,AND(BI33=D21,BS33=BH14),D29,AND(BI33=D21,BT33=BH14),D30),BF33)</f>
        <v>T. 4</v>
      </c>
      <c r="BJ67" s="22" t="str" cm="1">
        <f t="array" ref="BJ67">_xlfn.IFNA(_xlfn.IFS(AND(BJ33=D21,BK33=BH14),D21,AND(BJ33=D21,BL33=BH14),D22,AND(BJ33=D21,BM33=BH14),D23,AND(BJ33=D21,BN33=BH14),D24,AND(BJ33=D21,BO33=BH14),D25,AND(BJ33=D21,BP33=BH14),D26,AND(BJ33=D21,BQ33=BH14),D27,AND(BJ33=D21,BR33=BH14),D28,AND(BJ33=D21,BS33=BH14),D29,AND(BJ33=D21,BT33=BH14),D30),BF35)</f>
        <v>T. 2</v>
      </c>
    </row>
    <row r="68" spans="60:62" x14ac:dyDescent="0.25">
      <c r="BH68" s="8">
        <v>17</v>
      </c>
      <c r="BI68" s="8" t="str" cm="1">
        <f t="array" ref="BI68">_xlfn.IFNA(_xlfn.IFS(AND(BI34=D21,BK34=BH14),D21,AND(BI34=D21,BL34=BH14),D22,AND(BI34=D21,BM34=BH14),D23,AND(BI34=D21,BN34=BH14),D24,AND(BI34=D21,BO34=BH14),D25,AND(BI34=D21,BP34=BH14),D26,AND(BI34=D21,BQ34=BH14),D27,AND(BI34=D21,BR34=BH14),D28,AND(BI34=D21,BS34=BH14),D29,AND(BI34=D21,BT34=BH14),D30),BF34)</f>
        <v>T. 1</v>
      </c>
      <c r="BJ68" s="22" t="str" cm="1">
        <f t="array" ref="BJ68">_xlfn.IFNA(_xlfn.IFS(AND(BJ34=D21,BK34=BH14),D21,AND(BJ34=D21,BL34=BH14),D22,AND(BJ34=D21,BM34=BH14),D23,AND(BJ34=D21,BN34=BH14),D24,AND(BJ34=D21,BO34=BH14),D25,AND(BJ34=D21,BP34=BH14),D26,AND(BJ34=D21,BQ34=BH14),D27,AND(BJ34=D21,BR34=BH14),D28,AND(BJ34=D21,BS34=BH14),D29,AND(BJ34=D21,BT34=BH14),D30),BF36)</f>
        <v>T. 3</v>
      </c>
    </row>
    <row r="69" spans="60:62" x14ac:dyDescent="0.25">
      <c r="BH69" s="8">
        <v>18</v>
      </c>
      <c r="BI69" s="8" t="str" cm="1">
        <f t="array" ref="BI69">_xlfn.IFNA(_xlfn.IFS(AND(BI35=D21,BK35=BH14),D21,AND(BI35=D21,BL35=BH14),D22,AND(BI35=D21,BM35=BH14),D23,AND(BI35=D21,BN35=BH14),D24,AND(BI35=D21,BO35=BH14),D25,AND(BI35=D21,BP35=BH14),D26,AND(BI35=D21,BQ35=BH14),D27,AND(BI35=D21,BR35=BH14),D28,AND(BI35=D21,BS35=BH14),D29,AND(BI35=D21,BT35=BH14),D30),BF35)</f>
        <v>T. 2</v>
      </c>
      <c r="BJ69" s="22" t="str" cm="1">
        <f t="array" ref="BJ69">_xlfn.IFNA(_xlfn.IFS(AND(BJ35=D21,BK35=BH14),D21,AND(BJ35=D21,BL35=BH14),D22,AND(BJ35=D21,BM35=BH14),D23,AND(BJ35=D21,BN35=BH14),D24,AND(BJ35=D21,BO35=BH14),D25,AND(BJ35=D21,BP35=BH14),D26,AND(BJ35=D21,BQ35=BH14),D27,AND(BJ35=D21,BR35=BH14),D28,AND(BJ35=D21,BS35=BH14),D29,AND(BJ35=D21,BT35=BH14),D30),BF37)</f>
        <v>T. 4</v>
      </c>
    </row>
    <row r="70" spans="60:62" x14ac:dyDescent="0.25">
      <c r="BH70" s="8">
        <v>19</v>
      </c>
      <c r="BI70" s="8" t="str" cm="1">
        <f t="array" ref="BI70">_xlfn.IFNA(_xlfn.IFS(AND(BI36=D21,BK36=BH14),D21,AND(BI36=D21,BL36=BH14),D22,AND(BI36=D21,BM36=BH14),D23,AND(BI36=D21,BN36=BH14),D24,AND(BI36=D21,BO36=BH14),D25,AND(BI36=D21,BP36=BH14),D26,AND(BI36=D21,BQ36=BH14),D27,AND(BI36=D21,BR36=BH14),D28,AND(BI36=D21,BS36=BH14),D29,AND(BI36=D21,BT36=BH14),D30),BF36)</f>
        <v>T. 3</v>
      </c>
      <c r="BJ70" s="22" t="str" cm="1">
        <f t="array" ref="BJ70">_xlfn.IFNA(_xlfn.IFS(AND(BJ36=D21,BK36=BH14),D21,AND(BJ36=D21,BL36=BH14),D22,AND(BJ36=D21,BM36=BH14),D23,AND(BJ36=D21,BN36=BH14),D24,AND(BJ36=D21,BO36=BH14),D25,AND(BJ36=D21,BP36=BH14),D26,AND(BJ36=D21,BQ36=BH14),D27,AND(BJ36=D21,BR36=BH14),D28,AND(BJ36=D21,BS36=BH14),D29,AND(BJ36=D21,BT36=BH14),D30),BF38)</f>
        <v>T. 1</v>
      </c>
    </row>
    <row r="71" spans="60:62" x14ac:dyDescent="0.25">
      <c r="BH71" s="8">
        <v>20</v>
      </c>
      <c r="BI71" s="8" t="str" cm="1">
        <f t="array" ref="BI71">_xlfn.IFNA(_xlfn.IFS(AND(BI37=D21,BK37=BH14),D21,AND(BI37=D21,BL37=BH14),D22,AND(BI37=D21,BM37=BH14),D23,AND(BI37=D21,BN37=BH14),D24,AND(BI37=D21,BO37=BH14),D25,AND(BI37=D21,BP37=BH14),D26,AND(BI37=D21,BQ37=BH14),D27,AND(BI37=D21,BR37=BH14),D28,AND(BI37=D21,BS37=BH14),D29,AND(BI37=D21,BT37=BH14),D30),BF37)</f>
        <v>T. 4</v>
      </c>
      <c r="BJ71" s="22" t="str" cm="1">
        <f t="array" ref="BJ71">_xlfn.IFNA(_xlfn.IFS(AND(BJ37=D21,BK37=BH14),D21,AND(BJ37=D21,BL37=BH14),D22,AND(BJ37=D21,BM37=BH14),D23,AND(BJ37=D21,BN37=BH14),D24,AND(BJ37=D21,BO37=BH14),D25,AND(BJ37=D21,BP37=BH14),D26,AND(BJ37=D21,BQ37=BH14),D27,AND(BJ37=D21,BR37=BH14),D28,AND(BJ37=D21,BS37=BH14),D29,AND(BJ37=D21,BT37=BH14),D30),BF39)</f>
        <v>T. 2</v>
      </c>
    </row>
    <row r="72" spans="60:62" x14ac:dyDescent="0.25">
      <c r="BH72" s="8">
        <v>21</v>
      </c>
      <c r="BI72" s="8" t="str" cm="1">
        <f t="array" ref="BI72">_xlfn.IFNA(_xlfn.IFS(AND(BI38=D21,BK38=BH14),D21,AND(BI38=D21,BL38=BH14),D22,AND(BI38=D21,BM38=BH14),D23,AND(BI38=D21,BN38=BH14),D24,AND(BI38=D21,BO38=BH14),D25,AND(BI38=D21,BP38=BH14),D26,AND(BI38=D21,BQ38=BH14),D27,AND(BI38=D21,BR38=BH14),D28,AND(BI38=D21,BS38=BH14),D29,AND(BI38=D21,BT38=BH14),D30),BF38)</f>
        <v>T. 1</v>
      </c>
      <c r="BJ72" s="22" t="str" cm="1">
        <f t="array" ref="BJ72">_xlfn.IFNA(_xlfn.IFS(AND(BJ38=D21,BK38=BH14),D21,AND(BJ38=D21,BL38=BH14),D22,AND(BJ38=D21,BM38=BH14),D23,AND(BJ38=D21,BN38=BH14),D24,AND(BJ38=D21,BO38=BH14),D25,AND(BJ38=D21,BP38=BH14),D26,AND(BJ38=D21,BQ38=BH14),D27,AND(BJ38=D21,BR38=BH14),D28,AND(BJ38=D21,BS38=BH14),D29,AND(BJ38=D21,BT38=BH14),D30),BF40)</f>
        <v>T. 3</v>
      </c>
    </row>
    <row r="73" spans="60:62" x14ac:dyDescent="0.25">
      <c r="BH73" s="8">
        <v>22</v>
      </c>
      <c r="BI73" s="8" t="str" cm="1">
        <f t="array" ref="BI73">_xlfn.IFNA(_xlfn.IFS(AND(BI39=D21,BK39=BH14),D21,AND(BI39=D21,BL39=BH14),D22,AND(BI39=D21,BM39=BH14),D23,AND(BI39=D21,BN39=BH14),D24,AND(BI39=D21,BO39=BH14),D25,AND(BI39=D21,BP39=BH14),D26,AND(BI39=D21,BQ39=BH14),D27,AND(BI39=D21,BR39=BH14),D28,AND(BI39=D21,BS39=BH14),D29,AND(BI39=D21,BT39=BH14),D30),BF39)</f>
        <v>T. 2</v>
      </c>
      <c r="BJ73" s="22" t="str" cm="1">
        <f t="array" ref="BJ73">_xlfn.IFNA(_xlfn.IFS(AND(BJ39=D21,BK39=BH14),D21,AND(BJ39=D21,BL39=BH14),D22,AND(BJ39=D21,BM39=BH14),D23,AND(BJ39=D21,BN39=BH14),D24,AND(BJ39=D21,BO39=BH14),D25,AND(BJ39=D21,BP39=BH14),D26,AND(BJ39=D21,BQ39=BH14),D27,AND(BJ39=D21,BR39=BH14),D28,AND(BJ39=D21,BS39=BH14),D29,AND(BJ39=D21,BT39=BH14),D30),BF41)</f>
        <v>T. 4</v>
      </c>
    </row>
    <row r="74" spans="60:62" x14ac:dyDescent="0.25">
      <c r="BH74" s="8">
        <v>23</v>
      </c>
      <c r="BI74" s="8" t="str" cm="1">
        <f t="array" ref="BI74">_xlfn.IFNA(_xlfn.IFS(AND(BI40=D21,BK40=BH14),D21,AND(BI40=D21,BL40=BH14),D22,AND(BI40=D21,BM40=BH14),D23,AND(BI40=D21,BN40=BH14),D24,AND(BI40=D21,BO40=BH14),D25,AND(BI40=D21,BP40=BH14),D26,AND(BI40=D21,BQ40=BH14),D27,AND(BI40=D21,BR40=BH14),D28,AND(BI40=D21,BS40=BH14),D29,AND(BI40=D21,BT40=BH14),D30),BF40)</f>
        <v>T. 3</v>
      </c>
      <c r="BJ74" s="82" t="str" cm="1">
        <f t="array" ref="BJ74">_xlfn.IFNA(_xlfn.IFS(AND(BJ40=D21,BK40=BH14),D21,AND(BJ40=D21,BL40=BH14),D22,AND(BJ40=D21,BM40=BH14),D23,AND(BJ40=D21,BN40=BH14),D24,AND(BJ40=D21,BO40=BH14),D25,AND(BJ40=D21,BP40=BH14),D26,AND(BJ40=D21,BQ40=BH14),D27,AND(BJ40=D21,BR40=BH14),D28,AND(BJ40=D21,BS40=BH14),D29,AND(BJ40=D21,BT40=BH14),D30),BF42)</f>
        <v>T. 1</v>
      </c>
    </row>
    <row r="75" spans="60:62" x14ac:dyDescent="0.25">
      <c r="BH75" s="8">
        <v>24</v>
      </c>
      <c r="BI75" s="8" t="str" cm="1">
        <f t="array" ref="BI75">_xlfn.IFNA(_xlfn.IFS(AND(BI41=D21,BK41=BH14),D21,AND(BI41=D21,BL41=BH14),D22,AND(BI41=D21,BM41=BH14),D23,AND(BI41=D21,BN41=BH14),D24,AND(BI41=D21,BO41=BH14),D25,AND(BI41=D21,BP41=BH14),D26,AND(BI41=D21,BQ41=BH14),D27,AND(BI41=D21,BR41=BH14),D28,AND(BI41=D21,BS41=BH14),D29,AND(BI41=D21,BT41=BH14),D30),BF41)</f>
        <v>T. 4</v>
      </c>
      <c r="BJ75" s="22" t="str" cm="1">
        <f t="array" ref="BJ75">_xlfn.IFNA(_xlfn.IFS(AND(BJ41=D21,BK41=BH14),D21,AND(BJ41=D21,BL41=BH14),D22,AND(BJ41=D21,BM41=BH14),D23,AND(BJ41=D21,BN41=BH14),D24,AND(BJ41=D21,BO41=BH14),D25,AND(BJ41=D21,BP41=BH14),D26,AND(BJ41=D21,BQ41=BH14),D27,AND(BJ41=D21,BR41=BH14),D28,AND(BJ41=D21,BS41=BH14),D29,AND(BJ41=D21,BT41=BH14),D30),BF43)</f>
        <v>T. 2</v>
      </c>
    </row>
    <row r="76" spans="60:62" x14ac:dyDescent="0.25">
      <c r="BH76" s="8">
        <v>25</v>
      </c>
      <c r="BI76" s="8" t="str" cm="1">
        <f t="array" ref="BI76">_xlfn.IFNA(_xlfn.IFS(AND(BI42=D21,BK42=BH14),D21,AND(BI42=D21,BL42=BH14),D22,AND(BI42=D21,BM42=BH14),D23,AND(BI42=D21,BN42=BH14),D24,AND(BI42=D21,BO42=BH14),D25,AND(BI42=D21,BP42=BH14),D26,AND(BI42=D21,BQ42=BH14),D27,AND(BI42=D21,BR42=BH14),D28,AND(BI42=D21,BS42=BH14),D29,AND(BI42=D21,BT42=BH14),D30),BF42)</f>
        <v>T. 1</v>
      </c>
      <c r="BJ76" s="22" t="str" cm="1">
        <f t="array" ref="BJ76">_xlfn.IFNA(_xlfn.IFS(AND(BJ42=D21,BK42=BH14),D21,AND(BJ42=D21,BL42=BH14),D22,AND(BJ42=D21,BM42=BH14),D23,AND(BJ42=D21,BN42=BH14),D24,AND(BJ42=D21,BO42=BH14),D25,AND(BJ42=D21,BP42=BH14),D26,AND(BJ42=D21,BQ42=BH14),D27,AND(BJ42=D21,BR42=BH14),D28,AND(BJ42=D21,BS42=BH14),D29,AND(BJ42=D21,BT42=BH14),D30),BF44)</f>
        <v>T. 3</v>
      </c>
    </row>
    <row r="77" spans="60:62" x14ac:dyDescent="0.25">
      <c r="BH77" s="8">
        <v>26</v>
      </c>
      <c r="BI77" s="8" t="str" cm="1">
        <f t="array" ref="BI77">_xlfn.IFNA(_xlfn.IFS(AND(BI43=D21,BK43=BH14),D21,AND(BI43=D21,BL43=BH14),D22,AND(BI43=D21,BM43=BH14),D23,AND(BI43=D21,BN43=BH14),D24,AND(BI43=D21,BO43=BH14),D25,AND(BI43=D21,BP43=BH14),D26,AND(BI43=D21,BQ43=BH14),D27,AND(BI43=D21,BR43=BH14),D28,AND(BI43=D21,BS43=BH14),D29,AND(BI43=D21,BT43=BH14),D30),BF43)</f>
        <v>T. 2</v>
      </c>
      <c r="BJ77" s="22" t="str" cm="1">
        <f t="array" ref="BJ77">_xlfn.IFNA(_xlfn.IFS(AND(BJ43=D21,BK43=BH14),D21,AND(BJ43=D21,BL43=BH14),D22,AND(BJ43=D21,BM43=BH14),D23,AND(BJ43=D21,BN43=BH14),D24,AND(BJ43=D21,BO43=BH14),D25,AND(BJ43=D21,BP43=BH14),D26,AND(BJ43=D21,BQ43=BH14),D27,AND(BJ43=D21,BR43=BH14),D28,AND(BJ43=D21,BS43=BH14),D29,AND(BJ43=D21,BT43=BH14),D30),BF45)</f>
        <v>T. 4</v>
      </c>
    </row>
    <row r="78" spans="60:62" x14ac:dyDescent="0.25">
      <c r="BH78" s="8">
        <v>27</v>
      </c>
      <c r="BI78" s="8" t="str" cm="1">
        <f t="array" ref="BI78">_xlfn.IFNA(_xlfn.IFS(AND(BI44=D21,BK44=BH14),D21,AND(BI44=D21,BL44=BH14),D22,AND(BI44=D21,BM44=BH14),D23,AND(BI44=D21,BN44=BH14),D24,AND(BI44=D21,BO44=BH14),D25,AND(BI44=D21,BP44=BH14),D26,AND(BI44=D21,BQ44=BH14),D27,AND(BI44=D21,BR44=BH14),D28,AND(BI44=D21,BS44=BH14),D29,AND(BI44=D21,BT44=BH14),D30),BF44)</f>
        <v>T. 3</v>
      </c>
      <c r="BJ78" s="22" t="str" cm="1">
        <f t="array" ref="BJ78">_xlfn.IFNA(_xlfn.IFS(AND(BJ44=D21,BK44=BH14),D21,AND(BJ44=D21,BL44=BH14),D22,AND(BJ44=D21,BM44=BH14),D23,AND(BJ44=D21,BN44=BH14),D24,AND(BJ44=D21,BO44=BH14),D25,AND(BJ44=D21,BP44=BH14),D26,AND(BJ44=D21,BQ44=BH14),D27,AND(BJ44=D21,BR44=BH14),D28,AND(BJ44=D21,BS44=BH14),D29,AND(BJ44=D21,BT44=BH14),D30),BF46)</f>
        <v>T. 1</v>
      </c>
    </row>
    <row r="79" spans="60:62" x14ac:dyDescent="0.25">
      <c r="BH79" s="8">
        <v>28</v>
      </c>
      <c r="BI79" s="8" t="str" cm="1">
        <f t="array" ref="BI79">_xlfn.IFNA(_xlfn.IFS(AND(BI45=D21,BK45=BH14),D21,AND(BI45=D21,BL45=BH14),D22,AND(BI45=D21,BM45=BH14),D23,AND(BI45=D21,BN45=BH14),D24,AND(BI45=D21,BO45=BH14),D25,AND(BI45=D21,BP45=BH14),D26,AND(BI45=D21,BQ45=BH14),D27,AND(BI45=D21,BR45=BH14),D28,AND(BI45=D21,BS45=BH14),D29,AND(BI45=D21,BT45=BH14),D30),BF45)</f>
        <v>T. 4</v>
      </c>
      <c r="BJ79" s="22" t="str" cm="1">
        <f t="array" ref="BJ79">_xlfn.IFNA(_xlfn.IFS(AND(BJ45=D21,BK45=BH14),D21,AND(BJ45=D21,BL45=BH14),D22,AND(BJ45=D21,BM45=BH14),D23,AND(BJ45=D21,BN45=BH14),D24,AND(BJ45=D21,BO45=BH14),D25,AND(BJ45=D21,BP45=BH14),D26,AND(BJ45=D21,BQ45=BH14),D27,AND(BJ45=D21,BR45=BH14),D28,AND(BJ45=D21,BS45=BH14),D29,AND(BJ45=D21,BT45=BH14),D30),BF47)</f>
        <v>T. 2</v>
      </c>
    </row>
    <row r="80" spans="60:62" x14ac:dyDescent="0.25">
      <c r="BH80" s="8">
        <v>29</v>
      </c>
      <c r="BI80" s="8" t="str" cm="1">
        <f t="array" ref="BI80">_xlfn.IFNA(_xlfn.IFS(AND(BI46=D21,BK46=BH14),D21,AND(BI46=D21,BL46=BH14),D22,AND(BI46=D21,BM46=BH14),D23,AND(BI46=D21,BN46=BH14),D24,AND(BI46=D21,BO46=BH14),D25,AND(BI46=D21,BP46=BH14),D26,AND(BI46=D21,BQ46=BH14),D27,AND(BI46=D21,BR46=BH14),D28,AND(BI46=D21,BS46=BH14),D29,AND(BI46=D21,BT46=BH14),D30),BF46)</f>
        <v>T. 1</v>
      </c>
      <c r="BJ80" s="22" t="str" cm="1">
        <f t="array" ref="BJ80">_xlfn.IFNA(_xlfn.IFS(AND(BJ46=D21,BK46=BH14),D21,AND(BJ46=D21,BL46=BH14),D22,AND(BJ46=D21,BM46=BH14),D23,AND(BJ46=D21,BN46=BH14),D24,AND(BJ46=D21,BO46=BH14),D25,AND(BJ46=D21,BP46=BH14),D26,AND(BJ46=D21,BQ46=BH14),D27,AND(BJ46=D21,BR46=BH14),D28,AND(BJ46=D21,BS46=BH14),D29,AND(BJ46=D21,BT46=BH14),D30),BF48)</f>
        <v>T. 3</v>
      </c>
    </row>
    <row r="81" spans="60:62" x14ac:dyDescent="0.25">
      <c r="BH81" s="8">
        <v>30</v>
      </c>
      <c r="BI81" s="8" t="str" cm="1">
        <f t="array" ref="BI81">_xlfn.IFNA(_xlfn.IFS(AND(BI47=D21,BK47=BH14),D21,AND(BI47=D21,BL47=BH14),D22,AND(BI47=D21,BM47=BH14),D23,AND(BI47=D21,BN47=BH14),D24,AND(BI47=D21,BO47=BH14),D25,AND(BI47=D21,BP47=BH14),D26,AND(BI47=D21,BQ47=BH14),D27,AND(BI47=D21,BR47=BH14),D28,AND(BI47=D21,BS47=BH14),D29,AND(BI47=D21,BT47=BH14),D30),BF47)</f>
        <v>T. 2</v>
      </c>
      <c r="BJ81" s="22" t="str" cm="1">
        <f t="array" ref="BJ81">_xlfn.IFNA(_xlfn.IFS(AND(BJ47=D21,BK47=BH14),D21,AND(BJ47=D21,BL47=BH14),D22,AND(BJ47=D21,BM47=BH14),D23,AND(BJ47=D21,BN47=BH14),D24,AND(BJ47=D21,BO47=BH14),D25,AND(BJ47=D21,BP47=BH14),D26,AND(BJ47=D21,BQ47=BH14),D27,AND(BJ47=D21,BR47=BH14),D28,AND(BJ47=D21,BS47=BH14),D29,AND(BJ47=D21,BT47=BH14),D30),BF49)</f>
        <v>T. 4</v>
      </c>
    </row>
    <row r="82" spans="60:62" x14ac:dyDescent="0.25">
      <c r="BH82" s="8">
        <v>31</v>
      </c>
      <c r="BI82" s="8" t="str" cm="1">
        <f t="array" ref="BI82">_xlfn.IFNA(_xlfn.IFS(AND(BI48=D21,BK48=BH14),D21,AND(BI48=D21,BL48=BH14),D22,AND(BI48=D21,BM48=BH14),D23,AND(BI48=D21,BN48=BH14),D24,AND(BI48=D21,BO48=BH14),D25,AND(BI48=D21,BP48=BH14),D26,AND(BI48=D21,BQ48=BH14),D27,AND(BI48=D21,BR48=BH14),D28,AND(BI48=D21,BS48=BH14),D29,AND(BI48=D21,BT48=BH14),D30),BF48)</f>
        <v>T. 3</v>
      </c>
      <c r="BJ82" s="22" t="str" cm="1">
        <f t="array" ref="BJ82">_xlfn.IFNA(_xlfn.IFS(AND(BJ48=D21,BK48=BH14),D21,AND(BJ48=D21,BL48=BH14),D22,AND(BJ48=D21,BM48=BH14),D23,AND(BJ48=D21,BN48=BH14),D24,AND(BJ48=D21,BO48=BH14),D25,AND(BJ48=D21,BP48=BH14),D26,AND(BJ48=D21,BQ48=BH14),D27,AND(BJ48=D21,BR48=BH14),D28,AND(BJ48=D21,BS48=BH14),D29,AND(BJ48=D21,BT48=BH14),D30),BF50)</f>
        <v>T. 1</v>
      </c>
    </row>
  </sheetData>
  <mergeCells count="68">
    <mergeCell ref="F46:G46"/>
    <mergeCell ref="H46:I46"/>
    <mergeCell ref="F47:G47"/>
    <mergeCell ref="H47:I47"/>
    <mergeCell ref="C16:BB16"/>
    <mergeCell ref="AP30:AQ30"/>
    <mergeCell ref="F44:G44"/>
    <mergeCell ref="H44:I44"/>
    <mergeCell ref="F45:G45"/>
    <mergeCell ref="H45:I45"/>
    <mergeCell ref="F41:G41"/>
    <mergeCell ref="H41:I41"/>
    <mergeCell ref="F43:G43"/>
    <mergeCell ref="H43:I43"/>
    <mergeCell ref="D24:E24"/>
    <mergeCell ref="C18:C19"/>
    <mergeCell ref="BI15:BJ15"/>
    <mergeCell ref="BK15:BT15"/>
    <mergeCell ref="D27:E27"/>
    <mergeCell ref="D28:E28"/>
    <mergeCell ref="D29:E29"/>
    <mergeCell ref="AP19:AQ19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Y18:BB18"/>
    <mergeCell ref="D18:E19"/>
    <mergeCell ref="D21:E21"/>
    <mergeCell ref="F18:F19"/>
    <mergeCell ref="D30:E30"/>
    <mergeCell ref="D25:E25"/>
    <mergeCell ref="D26:E26"/>
    <mergeCell ref="AU18:AX18"/>
    <mergeCell ref="D22:E22"/>
    <mergeCell ref="D23:E23"/>
    <mergeCell ref="H18:I18"/>
    <mergeCell ref="F6:G6"/>
    <mergeCell ref="H6:I6"/>
    <mergeCell ref="AU6:AV6"/>
    <mergeCell ref="H8:I8"/>
    <mergeCell ref="AU8:AV8"/>
    <mergeCell ref="F9:G9"/>
    <mergeCell ref="H9:I9"/>
    <mergeCell ref="AU9:AV9"/>
    <mergeCell ref="F10:G10"/>
    <mergeCell ref="H10:I10"/>
    <mergeCell ref="AU10:AV10"/>
    <mergeCell ref="G18:G19"/>
    <mergeCell ref="C2:BB2"/>
    <mergeCell ref="F8:G8"/>
    <mergeCell ref="C12:D12"/>
    <mergeCell ref="C11:D11"/>
    <mergeCell ref="C10:D10"/>
    <mergeCell ref="C9:D9"/>
    <mergeCell ref="C8:D8"/>
    <mergeCell ref="C6:D6"/>
    <mergeCell ref="F11:G11"/>
    <mergeCell ref="H11:I11"/>
    <mergeCell ref="AU11:AV11"/>
    <mergeCell ref="F12:G12"/>
    <mergeCell ref="H12:I12"/>
    <mergeCell ref="AU12:AV12"/>
  </mergeCells>
  <phoneticPr fontId="4" type="noConversion"/>
  <dataValidations count="5">
    <dataValidation type="list" allowBlank="1" showInputMessage="1" showErrorMessage="1" sqref="F8:F12 G9:G12 H8:H12 I9:I12 AU8:AU12 AV9:AV12" xr:uid="{12C2C5EA-A70B-4527-A878-5B40492984F6}">
      <formula1>$D$21:$D$30</formula1>
    </dataValidation>
    <dataValidation type="list" allowBlank="1" showInputMessage="1" showErrorMessage="1" sqref="AZ21:AZ30 AV21:AV30 AP21:AP30" xr:uid="{FC11B854-DD1E-404F-86C3-A0025BD73B2A}">
      <formula1>$AZ$33:$AZ$39</formula1>
    </dataValidation>
    <dataValidation type="list" allowBlank="1" showInputMessage="1" showErrorMessage="1" sqref="AU21:AU30 AY21:AY30 AO21:AO30" xr:uid="{47679A34-37D8-46BB-A45A-D74B0CD8DB1B}">
      <formula1>$AX$33:$AX$34</formula1>
    </dataValidation>
    <dataValidation type="list" allowBlank="1" showInputMessage="1" showErrorMessage="1" sqref="BB21:BB30 AT21:AT30 AX21:AX30" xr:uid="{C03A4DF6-1E43-4566-A2BA-0D21185673B6}">
      <formula1>$BB$33:$BB$35</formula1>
    </dataValidation>
    <dataValidation type="list" allowBlank="1" showInputMessage="1" showErrorMessage="1" sqref="AW21:AW30 BA21:BA30 H21:I30 AS21:AS30" xr:uid="{043A0253-AB1A-4669-B06A-3104D00597CB}">
      <formula1>$BG$18:$BG$48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7023C3F-DF9B-49B2-8ACF-07C764D3ABDB}">
          <x14:formula1>
            <xm:f>Programa!$P$3:$P$14</xm:f>
          </x14:formula1>
          <xm:sqref>BA9</xm:sqref>
        </x14:dataValidation>
        <x14:dataValidation type="list" allowBlank="1" showInputMessage="1" showErrorMessage="1" xr:uid="{C01C59D3-9B7D-47F0-B87E-41BD7F8BEFB6}">
          <x14:formula1>
            <xm:f>Programa!$P$17:$P$67</xm:f>
          </x14:formula1>
          <xm:sqref>BA8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33"/>
  <sheetViews>
    <sheetView workbookViewId="0">
      <selection activeCell="H11" sqref="H11"/>
    </sheetView>
  </sheetViews>
  <sheetFormatPr baseColWidth="10" defaultColWidth="11.42578125" defaultRowHeight="15" x14ac:dyDescent="0.25"/>
  <sheetData>
    <row r="1" spans="2:13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2:13" x14ac:dyDescent="0.25"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2:13" x14ac:dyDescent="0.25">
      <c r="B3" s="2">
        <v>1</v>
      </c>
      <c r="C3" s="1">
        <v>2</v>
      </c>
      <c r="D3" s="4">
        <v>3</v>
      </c>
      <c r="E3" s="6">
        <v>4</v>
      </c>
      <c r="F3" s="5">
        <v>5</v>
      </c>
      <c r="G3" s="2">
        <v>1</v>
      </c>
      <c r="H3" s="1">
        <v>2</v>
      </c>
    </row>
    <row r="4" spans="2:13" x14ac:dyDescent="0.25">
      <c r="B4" s="4">
        <v>3</v>
      </c>
      <c r="C4" s="6">
        <v>4</v>
      </c>
      <c r="D4" s="5">
        <v>5</v>
      </c>
      <c r="E4" s="2">
        <v>1</v>
      </c>
      <c r="F4" s="1">
        <v>2</v>
      </c>
      <c r="G4" s="4">
        <v>3</v>
      </c>
      <c r="H4" s="6">
        <v>4</v>
      </c>
      <c r="J4">
        <v>1</v>
      </c>
      <c r="K4">
        <v>12</v>
      </c>
    </row>
    <row r="5" spans="2:13" x14ac:dyDescent="0.25">
      <c r="J5">
        <v>2</v>
      </c>
      <c r="K5">
        <v>12</v>
      </c>
    </row>
    <row r="6" spans="2:13" x14ac:dyDescent="0.25">
      <c r="B6" s="2">
        <v>1</v>
      </c>
      <c r="C6" s="6">
        <v>4</v>
      </c>
      <c r="D6" s="5">
        <v>5</v>
      </c>
      <c r="E6" s="2">
        <v>1</v>
      </c>
      <c r="F6" s="1">
        <v>2</v>
      </c>
      <c r="G6" s="4">
        <v>3</v>
      </c>
      <c r="H6" s="6">
        <v>4</v>
      </c>
      <c r="J6">
        <v>3</v>
      </c>
      <c r="K6">
        <v>12</v>
      </c>
    </row>
    <row r="7" spans="2:13" x14ac:dyDescent="0.25">
      <c r="B7" s="5">
        <v>5</v>
      </c>
      <c r="C7" s="2">
        <v>1</v>
      </c>
      <c r="D7" s="1">
        <v>2</v>
      </c>
      <c r="E7" s="4">
        <v>3</v>
      </c>
      <c r="F7" s="6">
        <v>4</v>
      </c>
      <c r="G7" s="5">
        <v>5</v>
      </c>
      <c r="H7" s="2">
        <v>1</v>
      </c>
      <c r="J7">
        <v>4</v>
      </c>
      <c r="K7">
        <v>12</v>
      </c>
    </row>
    <row r="8" spans="2:13" x14ac:dyDescent="0.25">
      <c r="J8">
        <v>5</v>
      </c>
      <c r="K8">
        <v>12</v>
      </c>
    </row>
    <row r="9" spans="2:13" x14ac:dyDescent="0.25">
      <c r="B9" s="5">
        <v>5</v>
      </c>
      <c r="C9" s="2">
        <v>1</v>
      </c>
      <c r="D9" s="1">
        <v>2</v>
      </c>
      <c r="E9" s="4">
        <v>3</v>
      </c>
      <c r="F9" s="6">
        <v>4</v>
      </c>
      <c r="G9" s="5">
        <v>5</v>
      </c>
      <c r="H9" s="2">
        <v>1</v>
      </c>
      <c r="K9" t="s">
        <v>104</v>
      </c>
    </row>
    <row r="10" spans="2:13" x14ac:dyDescent="0.25">
      <c r="B10" s="1">
        <v>2</v>
      </c>
      <c r="C10" s="4">
        <v>3</v>
      </c>
      <c r="D10" s="6">
        <v>4</v>
      </c>
      <c r="E10" s="5">
        <v>5</v>
      </c>
      <c r="F10" s="2">
        <v>1</v>
      </c>
      <c r="G10" s="1">
        <v>2</v>
      </c>
      <c r="H10" s="4">
        <v>3</v>
      </c>
    </row>
    <row r="12" spans="2:13" x14ac:dyDescent="0.25">
      <c r="B12" s="1">
        <v>2</v>
      </c>
      <c r="C12" s="4">
        <v>3</v>
      </c>
      <c r="D12" s="6">
        <v>4</v>
      </c>
      <c r="E12" s="5">
        <v>5</v>
      </c>
      <c r="F12" s="2">
        <v>1</v>
      </c>
      <c r="G12" s="1">
        <v>2</v>
      </c>
      <c r="H12" s="4">
        <v>3</v>
      </c>
      <c r="L12" t="s">
        <v>105</v>
      </c>
      <c r="M12" t="s">
        <v>106</v>
      </c>
    </row>
    <row r="13" spans="2:13" x14ac:dyDescent="0.25">
      <c r="B13" s="6">
        <v>4</v>
      </c>
      <c r="C13" s="5">
        <v>5</v>
      </c>
      <c r="D13" s="2">
        <v>1</v>
      </c>
      <c r="E13" s="1">
        <v>2</v>
      </c>
      <c r="F13" s="4">
        <v>3</v>
      </c>
      <c r="G13" s="6">
        <v>4</v>
      </c>
      <c r="H13" s="5">
        <v>5</v>
      </c>
      <c r="K13" t="s">
        <v>107</v>
      </c>
      <c r="L13" t="s">
        <v>108</v>
      </c>
      <c r="M13">
        <v>9</v>
      </c>
    </row>
    <row r="14" spans="2:13" x14ac:dyDescent="0.25">
      <c r="K14" t="s">
        <v>109</v>
      </c>
      <c r="L14" t="s">
        <v>110</v>
      </c>
      <c r="M14">
        <v>3</v>
      </c>
    </row>
    <row r="15" spans="2:13" x14ac:dyDescent="0.25">
      <c r="B15" s="6">
        <v>4</v>
      </c>
      <c r="C15" s="5">
        <v>5</v>
      </c>
      <c r="D15" s="3"/>
      <c r="E15" s="3"/>
      <c r="F15" s="3"/>
      <c r="G15" s="3"/>
    </row>
    <row r="16" spans="2:13" x14ac:dyDescent="0.25">
      <c r="B16" s="2">
        <v>1</v>
      </c>
      <c r="C16" s="1">
        <v>2</v>
      </c>
      <c r="D16" s="3"/>
      <c r="E16" s="3"/>
      <c r="F16" s="3"/>
      <c r="G16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1</v>
      </c>
      <c r="H19" s="3">
        <v>2</v>
      </c>
      <c r="I19" s="3"/>
    </row>
    <row r="20" spans="1:9" x14ac:dyDescent="0.25">
      <c r="A20" s="3"/>
      <c r="B20" s="3">
        <v>4</v>
      </c>
      <c r="C20" s="3">
        <v>5</v>
      </c>
      <c r="D20" s="3">
        <v>1</v>
      </c>
      <c r="E20" s="3">
        <v>2</v>
      </c>
      <c r="F20" s="3">
        <v>3</v>
      </c>
      <c r="G20" s="3">
        <v>4</v>
      </c>
      <c r="H20" s="7">
        <v>1</v>
      </c>
      <c r="I20" s="3"/>
    </row>
    <row r="21" spans="1:9" x14ac:dyDescent="0.25">
      <c r="A21" s="3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3"/>
      <c r="B22" s="7">
        <v>3</v>
      </c>
      <c r="C22" s="7">
        <v>4</v>
      </c>
      <c r="D22" s="7">
        <v>5</v>
      </c>
      <c r="E22" s="7">
        <v>2</v>
      </c>
      <c r="F22" s="7">
        <v>3</v>
      </c>
      <c r="G22" s="7">
        <v>4</v>
      </c>
      <c r="H22" s="7">
        <v>5</v>
      </c>
      <c r="I22" s="7"/>
    </row>
    <row r="23" spans="1:9" x14ac:dyDescent="0.25">
      <c r="A23" s="3"/>
      <c r="B23" s="7">
        <v>2</v>
      </c>
      <c r="C23" s="7">
        <v>3</v>
      </c>
      <c r="D23" s="7">
        <v>4</v>
      </c>
      <c r="E23" s="7">
        <v>5</v>
      </c>
      <c r="F23" s="7">
        <v>2</v>
      </c>
      <c r="G23" s="7">
        <v>3</v>
      </c>
      <c r="H23" s="7">
        <v>4</v>
      </c>
      <c r="I23" s="7"/>
    </row>
    <row r="24" spans="1:9" x14ac:dyDescent="0.25">
      <c r="A24" s="3"/>
      <c r="B24" s="7"/>
      <c r="C24" s="7"/>
      <c r="D24" s="7"/>
      <c r="E24" s="7"/>
      <c r="F24" s="7"/>
      <c r="G24" s="3"/>
      <c r="H24" s="3"/>
      <c r="I24" s="3"/>
    </row>
    <row r="25" spans="1:9" x14ac:dyDescent="0.25">
      <c r="A25" s="3"/>
      <c r="B25" s="7">
        <v>2</v>
      </c>
      <c r="C25" s="7">
        <v>3</v>
      </c>
      <c r="D25" s="7">
        <v>4</v>
      </c>
      <c r="E25" s="7">
        <v>5</v>
      </c>
      <c r="F25" s="7">
        <v>2</v>
      </c>
      <c r="G25" s="3">
        <v>3</v>
      </c>
      <c r="H25" s="3">
        <v>4</v>
      </c>
      <c r="I25" s="3"/>
    </row>
    <row r="26" spans="1:9" x14ac:dyDescent="0.25">
      <c r="A26" s="3"/>
      <c r="B26" s="7">
        <v>5</v>
      </c>
      <c r="C26" s="7">
        <v>2</v>
      </c>
      <c r="D26" s="7">
        <v>3</v>
      </c>
      <c r="E26" s="7">
        <v>4</v>
      </c>
      <c r="F26" s="7">
        <v>5</v>
      </c>
      <c r="G26" s="3">
        <v>1</v>
      </c>
      <c r="H26" s="3">
        <v>2</v>
      </c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>
        <v>5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1</v>
      </c>
      <c r="I28" s="3"/>
    </row>
    <row r="29" spans="1:9" x14ac:dyDescent="0.25">
      <c r="A29" s="3"/>
      <c r="B29" s="3">
        <v>3</v>
      </c>
      <c r="C29" s="3">
        <v>4</v>
      </c>
      <c r="D29" s="3">
        <v>5</v>
      </c>
      <c r="E29" s="3">
        <v>1</v>
      </c>
      <c r="F29" s="3">
        <v>2</v>
      </c>
      <c r="G29" s="3">
        <v>3</v>
      </c>
      <c r="H29" s="3">
        <v>4</v>
      </c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>
        <v>2</v>
      </c>
      <c r="C31" s="3">
        <v>3</v>
      </c>
      <c r="D31" s="3"/>
      <c r="E31" s="3"/>
      <c r="F31" s="3"/>
      <c r="G31" s="3"/>
      <c r="H31" s="3"/>
      <c r="I31" s="3"/>
    </row>
    <row r="32" spans="1:9" x14ac:dyDescent="0.25">
      <c r="A32" s="3"/>
      <c r="B32" s="3">
        <v>5</v>
      </c>
      <c r="C32" s="3">
        <v>1</v>
      </c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A17FC29F56EA4198B89EE6C6080937" ma:contentTypeVersion="4" ma:contentTypeDescription="Crear nuevo documento." ma:contentTypeScope="" ma:versionID="76b5ce4db00dc3a70fadfa5e0f8e7aa1">
  <xsd:schema xmlns:xsd="http://www.w3.org/2001/XMLSchema" xmlns:xs="http://www.w3.org/2001/XMLSchema" xmlns:p="http://schemas.microsoft.com/office/2006/metadata/properties" xmlns:ns3="fcd2e99a-71a3-4ae3-906c-772b60b907b5" targetNamespace="http://schemas.microsoft.com/office/2006/metadata/properties" ma:root="true" ma:fieldsID="728dd6885f477d7989116a648e4a117d" ns3:_="">
    <xsd:import namespace="fcd2e99a-71a3-4ae3-906c-772b60b907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2e99a-71a3-4ae3-906c-772b60b90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647AEE-9671-451A-B810-2E2DB6DE5AF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15F5D3-1B7E-4E9B-A786-3D7F68AE88B8}">
  <ds:schemaRefs>
    <ds:schemaRef ds:uri="http://schemas.microsoft.com/office/2006/documentManagement/types"/>
    <ds:schemaRef ds:uri="fcd2e99a-71a3-4ae3-906c-772b60b907b5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114B5F-46FD-4F46-A52A-F2082ED303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0ACC36-6322-406F-9E5A-489692130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d2e99a-71a3-4ae3-906c-772b60b90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Programa</vt:lpstr>
      <vt:lpstr>Configuración</vt:lpstr>
      <vt:lpstr>Cálculos</vt:lpstr>
      <vt:lpstr>Info</vt:lpstr>
      <vt:lpstr>Calendario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PC</cp:lastModifiedBy>
  <cp:revision/>
  <dcterms:created xsi:type="dcterms:W3CDTF">2020-11-09T00:08:25Z</dcterms:created>
  <dcterms:modified xsi:type="dcterms:W3CDTF">2021-02-17T18:52:18Z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0x010100CEA17FC29F56EA4198B89EE6C6080937</vt:lpwstr>
  </property>
</Properties>
</file>